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omments2.xml" ContentType="application/vnd.openxmlformats-officedocument.spreadsheetml.comments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4D1C537B-E38A-612A-F078-A93A15B4B7F4}"/>
  <workbookPr codeName="ЭтаКнига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nufrievPG\Desktop\Квартирография\"/>
    </mc:Choice>
  </mc:AlternateContent>
  <xr:revisionPtr revIDLastSave="0" documentId="8_{46EF903F-1AC1-4BAE-BAD8-7FB8318077D2}" xr6:coauthVersionLast="47" xr6:coauthVersionMax="47" xr10:uidLastSave="{00000000-0000-0000-0000-000000000000}"/>
  <bookViews>
    <workbookView xWindow="270" yWindow="1470" windowWidth="37335" windowHeight="17670" tabRatio="806" xr2:uid="{174B3374-005A-4DB6-BC83-D4D1217E727A}"/>
  </bookViews>
  <sheets>
    <sheet name="Квартирография (жилое)" sheetId="1" r:id="rId1"/>
    <sheet name="Квартирография (коммерция)" sheetId="21" r:id="rId2"/>
    <sheet name="ИТОГОВЫЕ ТЭПы" sheetId="37" r:id="rId3"/>
    <sheet name="ТЭП паркинг" sheetId="25" r:id="rId4"/>
    <sheet name="ТЭП Кладовки" sheetId="36" r:id="rId5"/>
    <sheet name="Продуктовые решения" sheetId="39" r:id="rId6"/>
    <sheet name="ТЭП Благоустройство" sheetId="24" r:id="rId7"/>
    <sheet name="ТЭП МОП ГП" sheetId="26" r:id="rId8"/>
    <sheet name="Инженерное описание ГП" sheetId="27" r:id="rId9"/>
    <sheet name="Техническое описание " sheetId="28" r:id="rId10"/>
    <sheet name="Иные характеристки по ПД" sheetId="40" r:id="rId11"/>
    <sheet name="Выпадающие списки" sheetId="10" state="hidden" r:id="rId12"/>
    <sheet name="Коэффициенты" sheetId="11" state="hidden" r:id="rId13"/>
    <sheet name="Схема этажей" sheetId="12" state="hidden" r:id="rId14"/>
    <sheet name="Интервалы площадей" sheetId="13" state="hidden" r:id="rId15"/>
    <sheet name="Шахматка" sheetId="16" state="hidden" r:id="rId16"/>
    <sheet name="Типы планировок" sheetId="15" state="hidden" r:id="rId17"/>
    <sheet name="Планировки" sheetId="17" state="hidden" r:id="rId18"/>
    <sheet name="Для ДЦО" sheetId="19" state="hidden" r:id="rId19"/>
  </sheets>
  <definedNames>
    <definedName name="_xlnm._FilterDatabase" localSheetId="0" hidden="1">'Квартирография (жилое)'!$A$7:$MK$8</definedName>
    <definedName name="_xlnm._FilterDatabase" localSheetId="16" hidden="1">'Типы планировок'!$I$3:$S$62</definedName>
  </definedNames>
  <calcPr calcId="191029" refMode="R1C1"/>
  <pivotCaches>
    <pivotCache cacheId="0" r:id="rId20"/>
    <pivotCache cacheId="1" r:id="rId21"/>
    <pivotCache cacheId="2" r:id="rId22"/>
    <pivotCache cacheId="3" r:id="rId23"/>
    <pivotCache cacheId="4" r:id="rId24"/>
    <pivotCache cacheId="5" r:id="rId2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Яшина Екатерина Андреевна</author>
    <author>Гаврина Анна Сергеевна</author>
  </authors>
  <commentList>
    <comment ref="CB6" authorId="0" shapeId="0" xr:uid="{866DB271-92FC-4939-B965-5B720059D815}">
      <text>
        <r>
          <rPr>
            <b/>
            <sz val="9"/>
            <color indexed="81"/>
            <rFont val="Tahoma"/>
            <family val="2"/>
            <charset val="204"/>
          </rPr>
          <t>Яшина Екатерина Андреевна:</t>
        </r>
        <r>
          <rPr>
            <sz val="9"/>
            <color indexed="81"/>
            <rFont val="Tahoma"/>
            <family val="2"/>
            <charset val="204"/>
          </rPr>
          <t xml:space="preserve">
в прошлом, теплая лоджия</t>
        </r>
      </text>
    </comment>
    <comment ref="CE6" authorId="0" shapeId="0" xr:uid="{E49133F8-4E36-4CCB-AEDD-7B7DB97A7D48}">
      <text>
        <r>
          <rPr>
            <b/>
            <sz val="9"/>
            <color indexed="81"/>
            <rFont val="Tahoma"/>
            <family val="2"/>
            <charset val="204"/>
          </rPr>
          <t>Яшина Екатерина Андреевна:</t>
        </r>
        <r>
          <rPr>
            <sz val="9"/>
            <color indexed="81"/>
            <rFont val="Tahoma"/>
            <family val="2"/>
            <charset val="204"/>
          </rPr>
          <t xml:space="preserve">
Холодная</t>
        </r>
      </text>
    </comment>
    <comment ref="CI6" authorId="0" shapeId="0" xr:uid="{1A1EB993-A948-4955-AA92-8BFE74FE2CC7}">
      <text>
        <r>
          <rPr>
            <b/>
            <sz val="9"/>
            <color indexed="81"/>
            <rFont val="Tahoma"/>
            <family val="2"/>
            <charset val="204"/>
          </rPr>
          <t>Яшина Екатерина Андреевна:</t>
        </r>
        <r>
          <rPr>
            <sz val="9"/>
            <color indexed="81"/>
            <rFont val="Tahoma"/>
            <family val="2"/>
            <charset val="204"/>
          </rPr>
          <t xml:space="preserve">
Холодная</t>
        </r>
      </text>
    </comment>
    <comment ref="R7" authorId="1" shapeId="0" xr:uid="{86702A30-B794-432F-9AC2-4F9A6ECBD259}">
      <text>
        <r>
          <rPr>
            <b/>
            <sz val="9"/>
            <color indexed="81"/>
            <rFont val="Tahoma"/>
            <family val="2"/>
            <charset val="204"/>
          </rPr>
          <t>Гаврина Анна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выпадающий список со множественным выбором</t>
        </r>
      </text>
    </comment>
    <comment ref="U7" authorId="1" shapeId="0" xr:uid="{3C146298-3695-4589-B580-6DCC87932F2B}">
      <text>
        <r>
          <rPr>
            <b/>
            <sz val="9"/>
            <color indexed="81"/>
            <rFont val="Tahoma"/>
            <family val="2"/>
            <charset val="204"/>
          </rPr>
          <t>Гаврина Анна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выпадающий список со множественным выбором</t>
        </r>
      </text>
    </comment>
    <comment ref="X7" authorId="1" shapeId="0" xr:uid="{988851D7-6355-432B-A38C-8D1011526898}">
      <text>
        <r>
          <rPr>
            <b/>
            <sz val="9"/>
            <color indexed="81"/>
            <rFont val="Tahoma"/>
            <family val="2"/>
            <charset val="204"/>
          </rPr>
          <t>Гаврина Анна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выпадающий список со множественным выбором</t>
        </r>
      </text>
    </comment>
    <comment ref="AA7" authorId="1" shapeId="0" xr:uid="{7260C09A-74E6-41D2-8521-A5A3DC0C46C9}">
      <text>
        <r>
          <rPr>
            <b/>
            <sz val="9"/>
            <color indexed="81"/>
            <rFont val="Tahoma"/>
            <family val="2"/>
            <charset val="204"/>
          </rPr>
          <t>Гаврина Анна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выпадающий список со множественным выбором</t>
        </r>
      </text>
    </comment>
    <comment ref="AD7" authorId="1" shapeId="0" xr:uid="{4E621B47-B963-41EF-852F-C2DE56852984}">
      <text>
        <r>
          <rPr>
            <b/>
            <sz val="9"/>
            <color indexed="81"/>
            <rFont val="Tahoma"/>
            <family val="2"/>
            <charset val="204"/>
          </rPr>
          <t>Гаврина Анна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выпадающий список со множественным выбором</t>
        </r>
      </text>
    </comment>
    <comment ref="AM7" authorId="1" shapeId="0" xr:uid="{DCAEF998-70C9-4A47-AFC7-38FB7D90F748}">
      <text>
        <r>
          <rPr>
            <b/>
            <sz val="9"/>
            <color indexed="81"/>
            <rFont val="Tahoma"/>
            <family val="2"/>
            <charset val="204"/>
          </rPr>
          <t>Гаврина Анна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выпадающий список со множественным выбором</t>
        </r>
      </text>
    </comment>
    <comment ref="AR7" authorId="1" shapeId="0" xr:uid="{AA8EC945-A290-42B6-8104-C3D45F000180}">
      <text>
        <r>
          <rPr>
            <b/>
            <sz val="9"/>
            <color indexed="81"/>
            <rFont val="Tahoma"/>
            <family val="2"/>
            <charset val="204"/>
          </rPr>
          <t>Гаврина Анна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выпадающий список со множественным выбором</t>
        </r>
      </text>
    </comment>
    <comment ref="AW7" authorId="1" shapeId="0" xr:uid="{3C801125-8BB0-411F-8B29-DB909360BC0C}">
      <text>
        <r>
          <rPr>
            <b/>
            <sz val="9"/>
            <color indexed="81"/>
            <rFont val="Tahoma"/>
            <family val="2"/>
            <charset val="204"/>
          </rPr>
          <t>Гаврина Анна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выпадающий список со множественным выбором</t>
        </r>
      </text>
    </comment>
    <comment ref="BB7" authorId="1" shapeId="0" xr:uid="{52EC39E6-6A4D-470C-ABF9-A139E73EEBAF}">
      <text>
        <r>
          <rPr>
            <b/>
            <sz val="9"/>
            <color indexed="81"/>
            <rFont val="Tahoma"/>
            <family val="2"/>
            <charset val="204"/>
          </rPr>
          <t>Гаврина Анна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выпадающий список со множественным выбором</t>
        </r>
      </text>
    </comment>
    <comment ref="BG7" authorId="1" shapeId="0" xr:uid="{CD63B822-C62B-4741-9133-1366324CF186}">
      <text>
        <r>
          <rPr>
            <b/>
            <sz val="9"/>
            <color indexed="81"/>
            <rFont val="Tahoma"/>
            <family val="2"/>
            <charset val="204"/>
          </rPr>
          <t>Гаврина Анна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выпадающий список со множественным выбором</t>
        </r>
      </text>
    </comment>
    <comment ref="BI7" authorId="0" shapeId="0" xr:uid="{C9146D64-5F86-4C27-887A-6CEB8D55D48C}">
      <text>
        <r>
          <rPr>
            <b/>
            <sz val="9"/>
            <color indexed="81"/>
            <rFont val="Tahoma"/>
            <family val="2"/>
            <charset val="204"/>
          </rPr>
          <t>Яшина Екатерина Андреевна:</t>
        </r>
        <r>
          <rPr>
            <sz val="9"/>
            <color indexed="81"/>
            <rFont val="Tahoma"/>
            <family val="2"/>
            <charset val="204"/>
          </rPr>
          <t xml:space="preserve">
может быть назван "уборная"</t>
        </r>
      </text>
    </comment>
    <comment ref="BJ7" authorId="0" shapeId="0" xr:uid="{BC77E5CD-0B68-4CF8-ACD7-6F0622A20FF1}">
      <text>
        <r>
          <rPr>
            <b/>
            <sz val="9"/>
            <color indexed="81"/>
            <rFont val="Tahoma"/>
            <family val="2"/>
            <charset val="204"/>
          </rPr>
          <t>Яшина Екатерина Андреевна:</t>
        </r>
        <r>
          <rPr>
            <sz val="9"/>
            <color indexed="81"/>
            <rFont val="Tahoma"/>
            <family val="2"/>
            <charset val="204"/>
          </rPr>
          <t xml:space="preserve">
может быть назван "уборная"</t>
        </r>
      </text>
    </comment>
    <comment ref="BK7" authorId="0" shapeId="0" xr:uid="{F7EABF0A-37F9-491A-9725-390725D2123B}">
      <text>
        <r>
          <rPr>
            <b/>
            <sz val="9"/>
            <color indexed="81"/>
            <rFont val="Tahoma"/>
            <family val="2"/>
            <charset val="204"/>
          </rPr>
          <t>Яшина Екатерина Андреевна:</t>
        </r>
        <r>
          <rPr>
            <sz val="9"/>
            <color indexed="81"/>
            <rFont val="Tahoma"/>
            <family val="2"/>
            <charset val="204"/>
          </rPr>
          <t xml:space="preserve">
может быть назван "уборная"</t>
        </r>
      </text>
    </comment>
    <comment ref="DC7" authorId="1" shapeId="0" xr:uid="{1BBB746D-61EB-46CD-A214-36921D2D9988}">
      <text>
        <r>
          <rPr>
            <b/>
            <sz val="9"/>
            <color indexed="81"/>
            <rFont val="Tahoma"/>
            <family val="2"/>
            <charset val="204"/>
          </rPr>
          <t>Гаврина Анна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выпадающий список со множественным выбором</t>
        </r>
      </text>
    </comment>
    <comment ref="DE7" authorId="1" shapeId="0" xr:uid="{D1AC1C45-4553-46C7-99A8-7CBB5DD52DF4}">
      <text>
        <r>
          <rPr>
            <b/>
            <sz val="9"/>
            <color indexed="81"/>
            <rFont val="Tahoma"/>
            <family val="2"/>
            <charset val="204"/>
          </rPr>
          <t>Гаврина Анна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выпадающий список со множественным выбором</t>
        </r>
      </text>
    </comment>
    <comment ref="DF7" authorId="1" shapeId="0" xr:uid="{B409C96B-6CE0-4E77-84C4-1B3A08002E36}">
      <text>
        <r>
          <rPr>
            <b/>
            <sz val="9"/>
            <color indexed="81"/>
            <rFont val="Tahoma"/>
            <family val="2"/>
            <charset val="204"/>
          </rPr>
          <t>Гаврина Анна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выпадающий список со множественным выбором</t>
        </r>
      </text>
    </comment>
    <comment ref="DH7" authorId="1" shapeId="0" xr:uid="{B760A3A9-8E66-409B-B576-B7B2F785067D}">
      <text>
        <r>
          <rPr>
            <b/>
            <sz val="9"/>
            <color indexed="81"/>
            <rFont val="Tahoma"/>
            <family val="2"/>
            <charset val="204"/>
          </rPr>
          <t>Гаврина Анна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выпадающий список со множественным выбором</t>
        </r>
      </text>
    </comment>
    <comment ref="DI7" authorId="1" shapeId="0" xr:uid="{4E9B341C-D7B6-4722-AFF8-772DEABF6717}">
      <text>
        <r>
          <rPr>
            <b/>
            <sz val="9"/>
            <color indexed="81"/>
            <rFont val="Tahoma"/>
            <family val="2"/>
            <charset val="204"/>
          </rPr>
          <t>Гаврина Анна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выпадающий список со множественным выбором</t>
        </r>
      </text>
    </comment>
    <comment ref="DK7" authorId="1" shapeId="0" xr:uid="{33FFCED3-3414-4F41-89BD-7DA4114FB834}">
      <text>
        <r>
          <rPr>
            <b/>
            <sz val="9"/>
            <color indexed="81"/>
            <rFont val="Tahoma"/>
            <family val="2"/>
            <charset val="204"/>
          </rPr>
          <t>Гаврина Анна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выпадающий список со множественным выбором</t>
        </r>
      </text>
    </comment>
    <comment ref="DM7" authorId="1" shapeId="0" xr:uid="{D0A09A5E-C222-40EA-8425-AC9037FB44BD}">
      <text>
        <r>
          <rPr>
            <b/>
            <sz val="9"/>
            <color indexed="81"/>
            <rFont val="Tahoma"/>
            <family val="2"/>
            <charset val="204"/>
          </rPr>
          <t>Гаврина Анна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выпадающий список со множественным выбором</t>
        </r>
      </text>
    </comment>
    <comment ref="DO7" authorId="1" shapeId="0" xr:uid="{4AE85F2F-605C-4F8B-A5B0-E799A51D0417}">
      <text>
        <r>
          <rPr>
            <b/>
            <sz val="9"/>
            <color indexed="81"/>
            <rFont val="Tahoma"/>
            <family val="2"/>
            <charset val="204"/>
          </rPr>
          <t>Гаврина Анна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выпадающий список со множественным выбором</t>
        </r>
      </text>
    </comment>
    <comment ref="DP7" authorId="1" shapeId="0" xr:uid="{A8152B93-ADDB-4B90-B51C-DED307698897}">
      <text>
        <r>
          <rPr>
            <b/>
            <sz val="9"/>
            <color indexed="81"/>
            <rFont val="Tahoma"/>
            <family val="2"/>
            <charset val="204"/>
          </rPr>
          <t>Гаврина Анна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выпадающий список со множественным выбором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Соловьёва Алёна Александровна</author>
  </authors>
  <commentList>
    <comment ref="C31" authorId="0" shapeId="0" xr:uid="{14A5C1FD-6BD4-434F-974D-7DEF4EA13B6B}">
      <text>
        <r>
          <rPr>
            <b/>
            <sz val="9"/>
            <color indexed="81"/>
            <rFont val="Tahoma"/>
            <family val="2"/>
            <charset val="204"/>
          </rPr>
          <t>Соловьёва Алёна Александровна:</t>
        </r>
        <r>
          <rPr>
            <sz val="9"/>
            <color indexed="81"/>
            <rFont val="Tahoma"/>
            <family val="2"/>
            <charset val="204"/>
          </rPr>
          <t xml:space="preserve">
требуется уточнение</t>
        </r>
      </text>
    </comment>
    <comment ref="C32" authorId="0" shapeId="0" xr:uid="{858E4EB8-6EB4-4385-AB8B-68CB27AEA55C}">
      <text>
        <r>
          <rPr>
            <b/>
            <sz val="9"/>
            <color indexed="81"/>
            <rFont val="Tahoma"/>
            <family val="2"/>
            <charset val="204"/>
          </rPr>
          <t>Соловьёва Алёна Александровна:</t>
        </r>
        <r>
          <rPr>
            <sz val="9"/>
            <color indexed="81"/>
            <rFont val="Tahoma"/>
            <family val="2"/>
            <charset val="204"/>
          </rPr>
          <t xml:space="preserve">
требуется уточнение</t>
        </r>
      </text>
    </comment>
    <comment ref="C34" authorId="0" shapeId="0" xr:uid="{536CD320-6F8A-4DC7-910A-0CB3E84910BF}">
      <text>
        <r>
          <rPr>
            <b/>
            <sz val="9"/>
            <color indexed="81"/>
            <rFont val="Tahoma"/>
            <family val="2"/>
            <charset val="204"/>
          </rPr>
          <t>Соловьёва Алёна Александровна:</t>
        </r>
        <r>
          <rPr>
            <sz val="9"/>
            <color indexed="81"/>
            <rFont val="Tahoma"/>
            <family val="2"/>
            <charset val="204"/>
          </rPr>
          <t xml:space="preserve">
требуется уточнение</t>
        </r>
      </text>
    </comment>
  </commentList>
</comments>
</file>

<file path=xl/sharedStrings.xml><?xml version="1.0" encoding="utf-8"?>
<sst xmlns="http://schemas.openxmlformats.org/spreadsheetml/2006/main" count="15066" uniqueCount="1205">
  <si>
    <t>кухня</t>
  </si>
  <si>
    <t>Прихожая</t>
  </si>
  <si>
    <t>Кухня</t>
  </si>
  <si>
    <t>Кухня-гостиная</t>
  </si>
  <si>
    <t>С/у2</t>
  </si>
  <si>
    <t>С/у3</t>
  </si>
  <si>
    <t>Помещения с 2 и более окнами</t>
  </si>
  <si>
    <t>Терраса2</t>
  </si>
  <si>
    <t>Количество сторон, на которое выходит квартира</t>
  </si>
  <si>
    <t>Прочие особенности</t>
  </si>
  <si>
    <t>ГП</t>
  </si>
  <si>
    <t>Секция</t>
  </si>
  <si>
    <t>Этаж</t>
  </si>
  <si>
    <t>Французский балкон</t>
  </si>
  <si>
    <t>Кол-во квартир на этаже</t>
  </si>
  <si>
    <t xml:space="preserve">Высота потолка </t>
  </si>
  <si>
    <t>Тамбур</t>
  </si>
  <si>
    <t>Балкон 1</t>
  </si>
  <si>
    <t>Номер квартиры</t>
  </si>
  <si>
    <t>Номер на этаже</t>
  </si>
  <si>
    <t>Балкон 2</t>
  </si>
  <si>
    <t>Балкон 1 выход из</t>
  </si>
  <si>
    <t>Балкон 2 выход из</t>
  </si>
  <si>
    <t>Лоджия 2 выход из</t>
  </si>
  <si>
    <t>Терраса 1</t>
  </si>
  <si>
    <t>Терраса 1 выход из</t>
  </si>
  <si>
    <t>Терраса 2 выход из</t>
  </si>
  <si>
    <t>Кол-во комнат</t>
  </si>
  <si>
    <t>теплая</t>
  </si>
  <si>
    <t>снизу</t>
  </si>
  <si>
    <t>комната</t>
  </si>
  <si>
    <t>S с учетом балкона/лоджии с кф</t>
  </si>
  <si>
    <t>S без учета балкона/лоджии</t>
  </si>
  <si>
    <t>Комната 1</t>
  </si>
  <si>
    <t>Комната 2</t>
  </si>
  <si>
    <t>Комната 3</t>
  </si>
  <si>
    <t>Комната 4</t>
  </si>
  <si>
    <t>Коридор 1</t>
  </si>
  <si>
    <t>Коридор 2</t>
  </si>
  <si>
    <t>Коридор 3</t>
  </si>
  <si>
    <t>Кухня-столовая</t>
  </si>
  <si>
    <t>Комната 5</t>
  </si>
  <si>
    <t xml:space="preserve">Кладовая  </t>
  </si>
  <si>
    <t>Балкон 3</t>
  </si>
  <si>
    <t>Балкон 3 выход из</t>
  </si>
  <si>
    <t>Кабинет</t>
  </si>
  <si>
    <t>Лоджия 2</t>
  </si>
  <si>
    <t>Общая характеристика квартиры</t>
  </si>
  <si>
    <t>Особенности расположения квартиры</t>
  </si>
  <si>
    <t>Общая информация</t>
  </si>
  <si>
    <t>Лоджия 3</t>
  </si>
  <si>
    <t>Лоджия 3 выход из</t>
  </si>
  <si>
    <t>Терраса 3 выход из</t>
  </si>
  <si>
    <t>Терраса 3</t>
  </si>
  <si>
    <t>если в квартире есть что-то, что не было указано ни в одном из полей</t>
  </si>
  <si>
    <t>холодная</t>
  </si>
  <si>
    <t>сбоку</t>
  </si>
  <si>
    <t>С/у1</t>
  </si>
  <si>
    <t>Балкон 1 с кф</t>
  </si>
  <si>
    <t>Балкон 2 с кф</t>
  </si>
  <si>
    <t>Балкон 3 с кф</t>
  </si>
  <si>
    <t>Лоджия 2 с кф</t>
  </si>
  <si>
    <t>Лоджия 3 с кф</t>
  </si>
  <si>
    <t>Терраса 1 с кф</t>
  </si>
  <si>
    <t>Терраса 2 с кф</t>
  </si>
  <si>
    <t>Терраса 3 с кф</t>
  </si>
  <si>
    <t>да, вариант "нет" не писать</t>
  </si>
  <si>
    <t>Видовые характеристики</t>
  </si>
  <si>
    <t>Сторона света</t>
  </si>
  <si>
    <t>Вид</t>
  </si>
  <si>
    <t>Д/с</t>
  </si>
  <si>
    <t>Школа</t>
  </si>
  <si>
    <t>Пустырь</t>
  </si>
  <si>
    <t>Зеленая зона</t>
  </si>
  <si>
    <t>Свой ЖК</t>
  </si>
  <si>
    <t>Двор</t>
  </si>
  <si>
    <t>Другой ЖК</t>
  </si>
  <si>
    <t>Кухня в нише</t>
  </si>
  <si>
    <t>угловое</t>
  </si>
  <si>
    <t>угловое витражное</t>
  </si>
  <si>
    <t>витражное</t>
  </si>
  <si>
    <t>Студия</t>
  </si>
  <si>
    <t>Угловая</t>
  </si>
  <si>
    <t>Распашонка</t>
  </si>
  <si>
    <t>Торцевая</t>
  </si>
  <si>
    <t>Граничит с лестничной клеткой</t>
  </si>
  <si>
    <t>Граничит с лифтовой шахтой</t>
  </si>
  <si>
    <t>Проходная кухня-гостиная</t>
  </si>
  <si>
    <t>Кухня-гостиная с нишей</t>
  </si>
  <si>
    <t>Проходная кухня-гостиная с нишей</t>
  </si>
  <si>
    <t>Комната</t>
  </si>
  <si>
    <t>Мастер-спальня</t>
  </si>
  <si>
    <t>Тип комнаты 1</t>
  </si>
  <si>
    <t>Тип комнаты 2</t>
  </si>
  <si>
    <t>Тип комнаты 3</t>
  </si>
  <si>
    <t>Тип комнаты 4</t>
  </si>
  <si>
    <t>Тип комнаты 5</t>
  </si>
  <si>
    <t>стандартное</t>
  </si>
  <si>
    <t>Балкон (выход из)</t>
  </si>
  <si>
    <t>Вид остекления Балкон 1</t>
  </si>
  <si>
    <t>Вид остекления Балкон 2</t>
  </si>
  <si>
    <t>Вид остекления Балкон 3</t>
  </si>
  <si>
    <t>Лоджия теплая/ холодная</t>
  </si>
  <si>
    <t>Балкон/ Лоджия Вид остекления</t>
  </si>
  <si>
    <t>Вид остекления Лоджия 2</t>
  </si>
  <si>
    <t>Вид остекления Лоджия 3</t>
  </si>
  <si>
    <t>Терраса 2</t>
  </si>
  <si>
    <t>S кухни</t>
  </si>
  <si>
    <t>выбор из списка</t>
  </si>
  <si>
    <t>Тип кухни</t>
  </si>
  <si>
    <t>выбор из списка, если нет остекления - то пусто</t>
  </si>
  <si>
    <t xml:space="preserve">
да, вариант "нет" не писать
не менее 4,5м, на верхнее спальное место высота не менее 1,8м</t>
  </si>
  <si>
    <t>Хайфлэт</t>
  </si>
  <si>
    <t>Open space</t>
  </si>
  <si>
    <t>Хранение комната 1</t>
  </si>
  <si>
    <t>Хранение комната</t>
  </si>
  <si>
    <t>ниша</t>
  </si>
  <si>
    <t>гардероб</t>
  </si>
  <si>
    <t>Хранение комната 2</t>
  </si>
  <si>
    <t>Хранение комната 3</t>
  </si>
  <si>
    <t>Хранение комната 4</t>
  </si>
  <si>
    <t>Хранение комната 5</t>
  </si>
  <si>
    <t>Комната стандарт</t>
  </si>
  <si>
    <t>Кухня-столовая с нишей</t>
  </si>
  <si>
    <t>Балконы, лоджии, террасы</t>
  </si>
  <si>
    <t>Двухуровневая</t>
  </si>
  <si>
    <t>Хранение</t>
  </si>
  <si>
    <t>Санузлы</t>
  </si>
  <si>
    <t>Прихожая хранение</t>
  </si>
  <si>
    <t>Коридор 1 хранение</t>
  </si>
  <si>
    <t>Коридор 2 хранение</t>
  </si>
  <si>
    <t>Коридор 3 хранение</t>
  </si>
  <si>
    <t>Тамбур хранение</t>
  </si>
  <si>
    <t>S</t>
  </si>
  <si>
    <t>Помещения неправильной формы</t>
  </si>
  <si>
    <t>перечислить</t>
  </si>
  <si>
    <t>м</t>
  </si>
  <si>
    <t>Граничит с коммерческими помещениями</t>
  </si>
  <si>
    <t>Граничит где</t>
  </si>
  <si>
    <t>Граничит что</t>
  </si>
  <si>
    <t>выбор из списка:
ниша/ гардероб</t>
  </si>
  <si>
    <t>Комнаты</t>
  </si>
  <si>
    <t>коридор</t>
  </si>
  <si>
    <t>Мастер-спальня с/у через гардероб</t>
  </si>
  <si>
    <t>Кабинет проходной</t>
  </si>
  <si>
    <t>Сауна</t>
  </si>
  <si>
    <t>Выход на французский балкон</t>
  </si>
  <si>
    <t>Франц.балкон</t>
  </si>
  <si>
    <t>выбор из списка: комната, кухня, коридор</t>
  </si>
  <si>
    <t>выбор из списка: сбоку, снизу</t>
  </si>
  <si>
    <t>Помещения с эркером</t>
  </si>
  <si>
    <t>Частный сектор</t>
  </si>
  <si>
    <t>Пром.зона</t>
  </si>
  <si>
    <t>Водоем (озеро, река)</t>
  </si>
  <si>
    <t>Окна во внутр.углу</t>
  </si>
  <si>
    <t>Крыша др. строения ЖК</t>
  </si>
  <si>
    <t>Трасса город. значения</t>
  </si>
  <si>
    <t>количество</t>
  </si>
  <si>
    <t>варианты: С, Ю, З, В</t>
  </si>
  <si>
    <t>с/у</t>
  </si>
  <si>
    <t>вся квартира</t>
  </si>
  <si>
    <t>Коридоры</t>
  </si>
  <si>
    <t>перечислить (множественный выбор из списка)</t>
  </si>
  <si>
    <t>две комнаты</t>
  </si>
  <si>
    <t>три комнаты</t>
  </si>
  <si>
    <t>четыре комнаты</t>
  </si>
  <si>
    <t>пять комнат</t>
  </si>
  <si>
    <t>балкон</t>
  </si>
  <si>
    <t>терраса</t>
  </si>
  <si>
    <t>лоджия</t>
  </si>
  <si>
    <t>если студия и площадь выделена на планировке - пишем ее
S</t>
  </si>
  <si>
    <t>Входная группа/тамбур/колясочная/МОП (где)</t>
  </si>
  <si>
    <t>Коммерческие помещения (где)</t>
  </si>
  <si>
    <t>16.001</t>
  </si>
  <si>
    <t>1.1</t>
  </si>
  <si>
    <t>1.2</t>
  </si>
  <si>
    <t>1.3</t>
  </si>
  <si>
    <t>1.4</t>
  </si>
  <si>
    <t>1.5</t>
  </si>
  <si>
    <t>2.1</t>
  </si>
  <si>
    <t>2.2</t>
  </si>
  <si>
    <t>2.3</t>
  </si>
  <si>
    <t>2.4</t>
  </si>
  <si>
    <t>2.5</t>
  </si>
  <si>
    <t>3.1</t>
  </si>
  <si>
    <t>3.2</t>
  </si>
  <si>
    <t>3.3</t>
  </si>
  <si>
    <t>3.4</t>
  </si>
  <si>
    <t>3.5</t>
  </si>
  <si>
    <t>3.6</t>
  </si>
  <si>
    <t>4.1</t>
  </si>
  <si>
    <t>4.2</t>
  </si>
  <si>
    <t>4.3</t>
  </si>
  <si>
    <t>4.4</t>
  </si>
  <si>
    <t>5.1</t>
  </si>
  <si>
    <t>5.2</t>
  </si>
  <si>
    <t>5.3</t>
  </si>
  <si>
    <t>5.4</t>
  </si>
  <si>
    <t>6.1</t>
  </si>
  <si>
    <t>6.2</t>
  </si>
  <si>
    <t>6.3</t>
  </si>
  <si>
    <t>6.4</t>
  </si>
  <si>
    <t>6.5</t>
  </si>
  <si>
    <t>16.002</t>
  </si>
  <si>
    <t>16.003</t>
  </si>
  <si>
    <t>2.6</t>
  </si>
  <si>
    <t>2.7</t>
  </si>
  <si>
    <t>да</t>
  </si>
  <si>
    <t>Площадь хранения 1</t>
  </si>
  <si>
    <t>Площадь хранения 2</t>
  </si>
  <si>
    <t>Площадь хранения 3</t>
  </si>
  <si>
    <t>Площадь хранения 4</t>
  </si>
  <si>
    <t>Площадь хранения 5</t>
  </si>
  <si>
    <t>Ю</t>
  </si>
  <si>
    <t>З</t>
  </si>
  <si>
    <t>В</t>
  </si>
  <si>
    <t>Набор продуктовых атрибутов</t>
  </si>
  <si>
    <t>планировка</t>
  </si>
  <si>
    <t>стоимость</t>
  </si>
  <si>
    <t>Квартира (кладовая)</t>
  </si>
  <si>
    <t>Прихожая (ниша/гардероб)</t>
  </si>
  <si>
    <t>Коридор+холл (ниша)</t>
  </si>
  <si>
    <t>Коридор+холл (гардероб)</t>
  </si>
  <si>
    <t>Комната (ниша)</t>
  </si>
  <si>
    <t>Комната (гардероб)</t>
  </si>
  <si>
    <t>Балкон</t>
  </si>
  <si>
    <t>Граничит с входной группой/тамбуром/колясочной/МОП</t>
  </si>
  <si>
    <t>Лоджия</t>
  </si>
  <si>
    <t>Терраса</t>
  </si>
  <si>
    <t>Кол-во</t>
  </si>
  <si>
    <t>Нет остекления</t>
  </si>
  <si>
    <t>Параметр</t>
  </si>
  <si>
    <t>Вариант</t>
  </si>
  <si>
    <t>Балл</t>
  </si>
  <si>
    <t>Этажность</t>
  </si>
  <si>
    <t>Населенность</t>
  </si>
  <si>
    <t>Наполнение</t>
  </si>
  <si>
    <t>Для каких комнатностей справедливо</t>
  </si>
  <si>
    <t>ст</t>
  </si>
  <si>
    <t>1,2,3</t>
  </si>
  <si>
    <t>ст,1,2,3</t>
  </si>
  <si>
    <t>Названия строк</t>
  </si>
  <si>
    <t>Общий итог</t>
  </si>
  <si>
    <t>Количество по полю ГП</t>
  </si>
  <si>
    <t>Комментарий</t>
  </si>
  <si>
    <t>87% процентов всех квартир</t>
  </si>
  <si>
    <t>Названия столбцов</t>
  </si>
  <si>
    <t xml:space="preserve">Сумма по полю Высота потолка </t>
  </si>
  <si>
    <t>Подумать: прачечная, сауна, выход на балкон/лоджию/террасу, французский балкон и выход из него</t>
  </si>
  <si>
    <t>С просто меньше Г по площади</t>
  </si>
  <si>
    <t>Значение</t>
  </si>
  <si>
    <t/>
  </si>
  <si>
    <t>условие прописано в формуле (добавить потом 1 с/у в 2к)</t>
  </si>
  <si>
    <t>нет</t>
  </si>
  <si>
    <t>все варианты</t>
  </si>
  <si>
    <t>Оценка коэффициентами</t>
  </si>
  <si>
    <t>Характеристики секции</t>
  </si>
  <si>
    <t>Ср.n на этаже</t>
  </si>
  <si>
    <t>Сцепка</t>
  </si>
  <si>
    <t>K</t>
  </si>
  <si>
    <t>Количество по полю Этаж</t>
  </si>
  <si>
    <t>наличие студий</t>
  </si>
  <si>
    <t>наличие 3+к</t>
  </si>
  <si>
    <t>остальные</t>
  </si>
  <si>
    <t>Коэффициенты секции</t>
  </si>
  <si>
    <t>28-30</t>
  </si>
  <si>
    <t>32-34</t>
  </si>
  <si>
    <t>34-36</t>
  </si>
  <si>
    <t>36-38</t>
  </si>
  <si>
    <t>38-40</t>
  </si>
  <si>
    <t>40-42</t>
  </si>
  <si>
    <t>42-44</t>
  </si>
  <si>
    <t>44-46</t>
  </si>
  <si>
    <t>48-50</t>
  </si>
  <si>
    <t>50-52</t>
  </si>
  <si>
    <t>52-54</t>
  </si>
  <si>
    <t>54-56</t>
  </si>
  <si>
    <t>56-58</t>
  </si>
  <si>
    <t>58-60</t>
  </si>
  <si>
    <t>62-64</t>
  </si>
  <si>
    <t>64-66</t>
  </si>
  <si>
    <t>66-68</t>
  </si>
  <si>
    <t>70-72</t>
  </si>
  <si>
    <t>72-74</t>
  </si>
  <si>
    <t>80-82</t>
  </si>
  <si>
    <t>84-86</t>
  </si>
  <si>
    <t>Источник значения</t>
  </si>
  <si>
    <t>Интервал площадей</t>
  </si>
  <si>
    <t>Цена 1 кв.м. (по площади и комнатности)</t>
  </si>
  <si>
    <t>Произведение коэффициентов</t>
  </si>
  <si>
    <t>Цена 1 кв.м. (итоговая)</t>
  </si>
  <si>
    <t>Стоимость (итоговая)</t>
  </si>
  <si>
    <t>Среднее по полю S с учетом балкона/лоджии с кф</t>
  </si>
  <si>
    <t>Итоговый блок</t>
  </si>
  <si>
    <t>Коэффициенты для этажей</t>
  </si>
  <si>
    <t>Условное форматирование на подсветку наличия квартир</t>
  </si>
  <si>
    <t>Ориентировочный расчет поэтажного поднятия:</t>
  </si>
  <si>
    <t>Коэффициент этажа</t>
  </si>
  <si>
    <t>Стандартное</t>
  </si>
  <si>
    <t>средневзвес по сырым данным, интервалы площадей на основании наших средних площадей</t>
  </si>
  <si>
    <t>Сумма по полю Поле1</t>
  </si>
  <si>
    <t>(Все)</t>
  </si>
  <si>
    <t>Рынок</t>
  </si>
  <si>
    <t>ГИП</t>
  </si>
  <si>
    <t>Кухня-столовая, ниша, Комната (гардероб), 1 с/у, на 1 стор</t>
  </si>
  <si>
    <t>Кухня-гостиная с нишей, 1 с/у, на 1 стор</t>
  </si>
  <si>
    <t>Кухня-гостиная с нишей, Мастер-спальня, ниша, 2 с/у, Угловая, 2 ок кух, на 2 стор</t>
  </si>
  <si>
    <t>Кухня-столовая, 2 с/у, балк., лодж., Распашонка, на 2 стор</t>
  </si>
  <si>
    <t>Кухня-гостиная с нишей, ниша, 2 с/у, Угловая, на 2 стор</t>
  </si>
  <si>
    <t>Кухня-гостиная с нишей, ниша, 2 с/у, балк., Угловая, на 2 стор</t>
  </si>
  <si>
    <t>Кухня-гостиная, Комната (ниша), 1 с/у, на 2 стор</t>
  </si>
  <si>
    <t>Кухня-гостиная с нишей, Комната (ниша), 2 с/у, Угловая, 2 ок кух, на 2 стор</t>
  </si>
  <si>
    <t>Кухня-столовая, Мастер-спальня, 2 с/у, лодж., Распашонка, на 2 стор</t>
  </si>
  <si>
    <t>Кухня-столовая, Мастер-спальня, 2 с/у, балк., лодж., Распашонка, на 2 стор</t>
  </si>
  <si>
    <t>Проходная кухня-гостиная с нишей, Мастер-спальня, 2 с/у, лодж., на 1 стор</t>
  </si>
  <si>
    <t>Кухня-гостиная, Комната (ниша), 2 с/у, Распашонка, на 2 стор</t>
  </si>
  <si>
    <t>Кухня-гостиная, Комната (ниша), 2 с/у, балк., Распашонка, на 2 стор</t>
  </si>
  <si>
    <t>Кухня-столовая с нишей, 1 с/у, балк., на 1 стор</t>
  </si>
  <si>
    <t>Кухня-столовая, 1 с/у, на 1 стор</t>
  </si>
  <si>
    <t>Кухня-гостиная с нишей, ниша, Комната (ниша), 1 с/у, на 1 стор</t>
  </si>
  <si>
    <t>Кухня-гостиная с нишей, 1 с/у, балк., на 1 стор</t>
  </si>
  <si>
    <t>Кухня-гостиная с нишей, ниша, 1 с/у, лодж., на 1 стор</t>
  </si>
  <si>
    <t>Кухня-гостиная с нишей, Мастер-спальня, ниша, Комната (гардероб), 2 с/у, на 1 стор</t>
  </si>
  <si>
    <t>Студия, 1 с/у, на 1 стор</t>
  </si>
  <si>
    <t>Кухня-столовая, ниша, 1 с/у, на 1 стор</t>
  </si>
  <si>
    <t>Кухня-столовая, ниша, Комната (ниша), 1 с/у, на 1 стор</t>
  </si>
  <si>
    <t>Кухня-гостиная, 2 с/у, балк., Распашонка, на 2 стор</t>
  </si>
  <si>
    <t>Кухня-гостиная с нишей, Мастер-спальня, 2 с/у, балк., Распашонка, на 2 стор</t>
  </si>
  <si>
    <t>Кухня-гостиная с нишей, Мастер-спальня, 2 с/у, Распашонка, на 2 стор</t>
  </si>
  <si>
    <t>Кухня-столовая, ниша, Комната (гардероб), 1 с/у, лодж., на 1 стор</t>
  </si>
  <si>
    <t>Кухня-гостиная, ниша, 2 с/у, Распашонка, на 2 стор</t>
  </si>
  <si>
    <t>Кухня-столовая, ниша, Комната (гардероб), 2 с/у, Угловая, на 2 стор</t>
  </si>
  <si>
    <t>Кухня-столовая, Комната (ниша), 2 с/у, Угловая, на 2 стор</t>
  </si>
  <si>
    <t>Кухня-гостиная, Мастер-спальня, да, 2 с/у, Распашонка, на 2 стор</t>
  </si>
  <si>
    <t>Кухня-гостиная, 2 с/у, Торцевая, 2 ок кух, 2 ок ком, на 3 стор</t>
  </si>
  <si>
    <t>Кухня-столовая, да, 1 с/у, на 1 стор</t>
  </si>
  <si>
    <t>Кухня-гостиная с нишей, Комната (ниша), 1 с/у, на 1 стор</t>
  </si>
  <si>
    <t>Кухня-гостиная, ниша, 1 с/у, лодж., Угловая, на 2 стор</t>
  </si>
  <si>
    <t>Кухня-гостиная, ниша, Комната (ниша), 2 с/у, лодж., Распашонка, на 2 стор</t>
  </si>
  <si>
    <t>Кухня-гостиная, Мастер-спальня, Комната (ниша), 2 с/у, Торцевая, 2 ок кух, 2 ок ком, на 3 стор</t>
  </si>
  <si>
    <t>Кухня-столовая, Комната (ниша), 1 с/у, на 1 стор</t>
  </si>
  <si>
    <t>Кухня-гостиная, ниша, 1 с/у, на 1 стор</t>
  </si>
  <si>
    <t>Кухня-гостиная, 2 с/у, Угловая, на 2 стор</t>
  </si>
  <si>
    <t>Кухня-столовая, Комната (гардероб), 2 с/у, лодж., Угловая, на 2 стор</t>
  </si>
  <si>
    <t>Студия, 1 с/у, 2 ок ком, на 1 стор</t>
  </si>
  <si>
    <t>Кухня-столовая, ниша, Комната (ниша), 1 с/у, лодж., на 1 стор</t>
  </si>
  <si>
    <t>Кухня-гостиная, ниша, 1 с/у, Угловая, 2 ок кух, на 2 стор</t>
  </si>
  <si>
    <t>Кухня-столовая, ниша, 2 с/у, Угловая, на 2 стор</t>
  </si>
  <si>
    <t>Кухня-гостиная, Мастер-спальня, ниша, Комната (ниша), 2 с/у, лодж., Распашонка, на 2 стор</t>
  </si>
  <si>
    <t>Количество по полю Номер квартиры</t>
  </si>
  <si>
    <t>Планировка_полная</t>
  </si>
  <si>
    <t>Планировка неполная</t>
  </si>
  <si>
    <t>Координаты квартиры</t>
  </si>
  <si>
    <t>16.001-1-1.1-3</t>
  </si>
  <si>
    <t>16.001-1-1.2-2</t>
  </si>
  <si>
    <t>16.001-1-1.3-1</t>
  </si>
  <si>
    <t>16.001-1-1.4-1</t>
  </si>
  <si>
    <t>16.001-1-1.5-2</t>
  </si>
  <si>
    <t>16.001-2-2.1-2</t>
  </si>
  <si>
    <t>16.001-2-2.2-2</t>
  </si>
  <si>
    <t>16.001-2-2.3-2</t>
  </si>
  <si>
    <t>16.001-2-2.4-1</t>
  </si>
  <si>
    <t>16.001-2-2.4-3</t>
  </si>
  <si>
    <t>16.001-2-2.5-3</t>
  </si>
  <si>
    <t>16.001-3-3.1-2</t>
  </si>
  <si>
    <t>16.001-3-3.2-1</t>
  </si>
  <si>
    <t>16.001-3-3.3-1</t>
  </si>
  <si>
    <t>16.001-3-3.3-2</t>
  </si>
  <si>
    <t>16.001-3-3.4-1</t>
  </si>
  <si>
    <t>16.001-3-3.5-1</t>
  </si>
  <si>
    <t>16.001-3-3.6-1</t>
  </si>
  <si>
    <t>16.001-4-4.1-3</t>
  </si>
  <si>
    <t>16.001-4-4.1-ст</t>
  </si>
  <si>
    <t>16.001-4-4.2-1</t>
  </si>
  <si>
    <t>16.001-4-4.2-ст</t>
  </si>
  <si>
    <t>16.001-4-4.3-1</t>
  </si>
  <si>
    <t>16.001-4-4.4-2</t>
  </si>
  <si>
    <t>16.001-5-5.1-2</t>
  </si>
  <si>
    <t>16.001-5-5.2-1</t>
  </si>
  <si>
    <t>16.001-5-5.3-1</t>
  </si>
  <si>
    <t>16.001-5-5.4-2</t>
  </si>
  <si>
    <t>16.001-6-6.1-1</t>
  </si>
  <si>
    <t>16.001-6-6.1-2</t>
  </si>
  <si>
    <t>16.001-6-6.2-1</t>
  </si>
  <si>
    <t>16.001-6-6.3-1</t>
  </si>
  <si>
    <t>16.001-6-6.3-2</t>
  </si>
  <si>
    <t>16.001-6-6.4-2</t>
  </si>
  <si>
    <t>16.001-6-6.5-2</t>
  </si>
  <si>
    <t>16.002-1-1.1-2</t>
  </si>
  <si>
    <t>16.002-1-1.2-1</t>
  </si>
  <si>
    <t>16.002-1-1.3-2</t>
  </si>
  <si>
    <t>16.002-2-2.1-1</t>
  </si>
  <si>
    <t>16.002-2-2.1-2</t>
  </si>
  <si>
    <t>16.002-2-2.2-1</t>
  </si>
  <si>
    <t>16.002-2-2.2-3</t>
  </si>
  <si>
    <t>16.002-2-2.3-1</t>
  </si>
  <si>
    <t>16.002-2-2.4-1</t>
  </si>
  <si>
    <t>16.002-2-2.5-3</t>
  </si>
  <si>
    <t>16.003-1-1.1-1</t>
  </si>
  <si>
    <t>16.003-1-1.1-2</t>
  </si>
  <si>
    <t>16.003-1-1.2-2</t>
  </si>
  <si>
    <t>16.003-1-1.3-1</t>
  </si>
  <si>
    <t>16.003-1-1.4-1</t>
  </si>
  <si>
    <t>16.003-1-1.5-1</t>
  </si>
  <si>
    <t>16.003-2-2.1-1</t>
  </si>
  <si>
    <t>16.003-2-2.1-2</t>
  </si>
  <si>
    <t>16.003-2-2.2-1</t>
  </si>
  <si>
    <t>16.003-2-2.3-1</t>
  </si>
  <si>
    <t>16.003-2-2.4-ст</t>
  </si>
  <si>
    <t>16.003-2-2.5-2</t>
  </si>
  <si>
    <t>16.003-2-2.6-1</t>
  </si>
  <si>
    <t>16.003-2-2.7-1</t>
  </si>
  <si>
    <t>проект</t>
  </si>
  <si>
    <t>привед</t>
  </si>
  <si>
    <t>Координаты</t>
  </si>
  <si>
    <t>Площадь (диапазон) - проект</t>
  </si>
  <si>
    <t>Площадь (диапазон) - привед</t>
  </si>
  <si>
    <t>Кол-во квартир</t>
  </si>
  <si>
    <t>Тип планировки</t>
  </si>
  <si>
    <t>Атрибуты (полная)</t>
  </si>
  <si>
    <t>Атрибуты (кратко)</t>
  </si>
  <si>
    <t>65,4-66,18-66,27</t>
  </si>
  <si>
    <t>Примечание</t>
  </si>
  <si>
    <t>Часть с балконом</t>
  </si>
  <si>
    <t>51,8-51,9</t>
  </si>
  <si>
    <t>55,8-56,58-56,65</t>
  </si>
  <si>
    <t>55,1-55,2</t>
  </si>
  <si>
    <t>59,0-59,1</t>
  </si>
  <si>
    <t>54,9-55,0</t>
  </si>
  <si>
    <t>37,2-37,3</t>
  </si>
  <si>
    <t>84,7-84,8</t>
  </si>
  <si>
    <t>42,0-42,1</t>
  </si>
  <si>
    <t>42,1-42,81</t>
  </si>
  <si>
    <t>1 этаж без балкона</t>
  </si>
  <si>
    <t>32,1-32,2</t>
  </si>
  <si>
    <t>32,91-33,01</t>
  </si>
  <si>
    <t>58,8-59,58</t>
  </si>
  <si>
    <t>58,3-59,08</t>
  </si>
  <si>
    <t>57,9-58,0</t>
  </si>
  <si>
    <t>58,68-58,78</t>
  </si>
  <si>
    <t>52,3-52,6</t>
  </si>
  <si>
    <t>55,7-56,0</t>
  </si>
  <si>
    <t>39,0-39,1-39,2-39,3-39,4</t>
  </si>
  <si>
    <t>35,4-35,7</t>
  </si>
  <si>
    <t>80,3-80,4-80,5-80,9</t>
  </si>
  <si>
    <t>53,5-54,0-54,1</t>
  </si>
  <si>
    <t>56,2-56,7,56,8</t>
  </si>
  <si>
    <t>53,6-54,0-54,2-54,3</t>
  </si>
  <si>
    <t>37,4-37,6-37,7</t>
  </si>
  <si>
    <t>44,2-44,4-44,5</t>
  </si>
  <si>
    <t>39,9-40,1-40,2</t>
  </si>
  <si>
    <t>59,6-59,7-60,0-60,1-60,2-60,3-60,4</t>
  </si>
  <si>
    <t>63,0-63,1-63,4-63,5-63,6-63,7-63,8</t>
  </si>
  <si>
    <t>31,0-31,1-31,2</t>
  </si>
  <si>
    <t>34,3-34,4-34,5</t>
  </si>
  <si>
    <t>34,1-34,3-34,4</t>
  </si>
  <si>
    <t>48,9-49,0-49,1-49,3</t>
  </si>
  <si>
    <t>37,5-37,6</t>
  </si>
  <si>
    <t>Кухня-столовая, ниша, Комната (ниша), 2 с/у, Угловая, на 2 стор</t>
  </si>
  <si>
    <t>32,4-32,8</t>
  </si>
  <si>
    <t>32,4-35,8</t>
  </si>
  <si>
    <t>1 этаж гардероб</t>
  </si>
  <si>
    <t>49,7-51,0</t>
  </si>
  <si>
    <t>ГП-секция-на этаже-комн</t>
  </si>
  <si>
    <t>П-1</t>
  </si>
  <si>
    <t>П-8</t>
  </si>
  <si>
    <t>П-7</t>
  </si>
  <si>
    <t>П-9</t>
  </si>
  <si>
    <t>П-5</t>
  </si>
  <si>
    <t>П-4</t>
  </si>
  <si>
    <t>П-2</t>
  </si>
  <si>
    <t>П-3</t>
  </si>
  <si>
    <t>П-6</t>
  </si>
  <si>
    <t>1 этаж без гардероба</t>
  </si>
  <si>
    <t>П-10</t>
  </si>
  <si>
    <t>П-20</t>
  </si>
  <si>
    <t>П-11</t>
  </si>
  <si>
    <t>П-12</t>
  </si>
  <si>
    <t>П-13</t>
  </si>
  <si>
    <t>П-14</t>
  </si>
  <si>
    <t>П-15</t>
  </si>
  <si>
    <t>П-16</t>
  </si>
  <si>
    <t>П-17</t>
  </si>
  <si>
    <t>П-18</t>
  </si>
  <si>
    <t>П-19</t>
  </si>
  <si>
    <t>П-21</t>
  </si>
  <si>
    <t>П-22</t>
  </si>
  <si>
    <t>П-23</t>
  </si>
  <si>
    <t>П-24</t>
  </si>
  <si>
    <t>П-25</t>
  </si>
  <si>
    <t>П-26</t>
  </si>
  <si>
    <t>П-27</t>
  </si>
  <si>
    <t>П-28</t>
  </si>
  <si>
    <t>П-29</t>
  </si>
  <si>
    <t>П-30</t>
  </si>
  <si>
    <t>П-31</t>
  </si>
  <si>
    <t>П-32</t>
  </si>
  <si>
    <t>П-52</t>
  </si>
  <si>
    <t>П-33</t>
  </si>
  <si>
    <t>П-34</t>
  </si>
  <si>
    <t>П-35</t>
  </si>
  <si>
    <t>П-36</t>
  </si>
  <si>
    <t>П-37</t>
  </si>
  <si>
    <t>П-38</t>
  </si>
  <si>
    <t>П-39</t>
  </si>
  <si>
    <t>П-40</t>
  </si>
  <si>
    <t>П-41</t>
  </si>
  <si>
    <t>П-42</t>
  </si>
  <si>
    <t>П-43</t>
  </si>
  <si>
    <t>П-44</t>
  </si>
  <si>
    <t>Тип планировки внутри ГП</t>
  </si>
  <si>
    <t>П-48</t>
  </si>
  <si>
    <t>П-46</t>
  </si>
  <si>
    <t>П-45</t>
  </si>
  <si>
    <t>П-47</t>
  </si>
  <si>
    <t>П-49</t>
  </si>
  <si>
    <t>П-50</t>
  </si>
  <si>
    <t>П-51</t>
  </si>
  <si>
    <t>Базовая</t>
  </si>
  <si>
    <t>Цена 1 кв.м. (1 вариант)</t>
  </si>
  <si>
    <t>Коэффициент снижения</t>
  </si>
  <si>
    <t>Цена 1 кв.м. (2 вариант)</t>
  </si>
  <si>
    <t>Количество по полю Секция</t>
  </si>
  <si>
    <t>Сумма по полю S с учетом балкона/лоджии с кф</t>
  </si>
  <si>
    <t>Среднее по полю S с учетом балкона/лоджии с кф2</t>
  </si>
  <si>
    <t>Количество по полю Кол-во комнат</t>
  </si>
  <si>
    <t>Сумма по полю Жилая площадь квартиры</t>
  </si>
  <si>
    <t>Сумма по полю S с учетом балкона/лоджии без кф</t>
  </si>
  <si>
    <t>Выявление планировок с 1 квартирой</t>
  </si>
  <si>
    <t>Исключение планировок с 1 квартирой</t>
  </si>
  <si>
    <t>Среднее по полю Стоимость (итоговая)</t>
  </si>
  <si>
    <t>Жилая S квартиры</t>
  </si>
  <si>
    <t>Зимний сад</t>
  </si>
  <si>
    <t>Вид остекления Зимнего сада</t>
  </si>
  <si>
    <t>Иное</t>
  </si>
  <si>
    <t>Лестница (для многоуровневых квартир)</t>
  </si>
  <si>
    <t>Общая площадь нежилых помещений (с учетом площадей с/у, тамбура и т.д.)</t>
  </si>
  <si>
    <t>Площадь помещения</t>
  </si>
  <si>
    <t>Высота потолка</t>
  </si>
  <si>
    <t>Сцепка для ТЭП</t>
  </si>
  <si>
    <t>Количество квартир в разбивке по комнатности</t>
  </si>
  <si>
    <t>Коммерческие помещения</t>
  </si>
  <si>
    <t>Площадь хранения Тамбур</t>
  </si>
  <si>
    <t>Площадь хранения Прихожая</t>
  </si>
  <si>
    <t>Площадь хранения Коридор 1</t>
  </si>
  <si>
    <t>Площадь хранения Коридор 2</t>
  </si>
  <si>
    <t>Площадь хранения Коридор 3</t>
  </si>
  <si>
    <t>Тип помещения</t>
  </si>
  <si>
    <t>Гостиная</t>
  </si>
  <si>
    <t>Тип помещения 1</t>
  </si>
  <si>
    <t>Тип помещения 2</t>
  </si>
  <si>
    <t>Тип помещения 3</t>
  </si>
  <si>
    <t>Тип помещения 4</t>
  </si>
  <si>
    <t>Тип помещения 5</t>
  </si>
  <si>
    <t>Расчетные поля (вручную данные не вносить!)</t>
  </si>
  <si>
    <t>Продукт</t>
  </si>
  <si>
    <t>Жилая комната</t>
  </si>
  <si>
    <t>Стороны света</t>
  </si>
  <si>
    <t>С</t>
  </si>
  <si>
    <t>Ответственные</t>
  </si>
  <si>
    <t>заполняется маркетологом</t>
  </si>
  <si>
    <t>заполняется ГИП</t>
  </si>
  <si>
    <t>Проект</t>
  </si>
  <si>
    <t>Адрес</t>
  </si>
  <si>
    <t>Класс энергоэффективности</t>
  </si>
  <si>
    <t>Срок сдачи</t>
  </si>
  <si>
    <t>Класс жилья</t>
  </si>
  <si>
    <t>Количество этажей</t>
  </si>
  <si>
    <t>Служба безопасности (охрана)</t>
  </si>
  <si>
    <t>Толщина фасадной стены (мм)</t>
  </si>
  <si>
    <t xml:space="preserve">Коммерческие помещения на 1 этаже  </t>
  </si>
  <si>
    <t xml:space="preserve">Закрытый двор </t>
  </si>
  <si>
    <t>Материалы фасада (материал облицовки)</t>
  </si>
  <si>
    <t xml:space="preserve">Безбарьерная среда </t>
  </si>
  <si>
    <t>Тёплый тамбур  (да/нет)</t>
  </si>
  <si>
    <t>Домофоны (бесключевой доступ, Face ID)</t>
  </si>
  <si>
    <t xml:space="preserve">Консьерж </t>
  </si>
  <si>
    <t>Колясочные / велосипедные в МОП  (да/нет)</t>
  </si>
  <si>
    <t>Лапомойки  (да/нет)</t>
  </si>
  <si>
    <t>Гостевой с/у</t>
  </si>
  <si>
    <t>Зона ожидания  (да/нет)</t>
  </si>
  <si>
    <t>Музыка на 1 этаже</t>
  </si>
  <si>
    <t>Видеонаблюдение (да/нет)</t>
  </si>
  <si>
    <t>Музыка в паркинге</t>
  </si>
  <si>
    <t>Кладовые (да/нет)</t>
  </si>
  <si>
    <t>Домофон в квартире (IP)</t>
  </si>
  <si>
    <t>Электронные дверные замки</t>
  </si>
  <si>
    <t>Входная дверь с индивидуальной вызывной панелью с функцией видеоглазка</t>
  </si>
  <si>
    <t xml:space="preserve">Описание входной двери </t>
  </si>
  <si>
    <t>Тип отделки</t>
  </si>
  <si>
    <t>Свободная планировка (opаne space)</t>
  </si>
  <si>
    <t>Клапан инфильтрации воздуха</t>
  </si>
  <si>
    <t>Размеры окон мин./макс.</t>
  </si>
  <si>
    <t xml:space="preserve">Подоконники и откосы </t>
  </si>
  <si>
    <t xml:space="preserve">Высота подоконника </t>
  </si>
  <si>
    <t xml:space="preserve">Розетки и выключатели </t>
  </si>
  <si>
    <t>Места под установку кондиционеров</t>
  </si>
  <si>
    <t>Вывод кабеля на отдельный автомат в щитке</t>
  </si>
  <si>
    <t xml:space="preserve">Французские балконы </t>
  </si>
  <si>
    <t>Террасы (да/нет)</t>
  </si>
  <si>
    <t>Что является основным преимуществом или особенностью дома?</t>
  </si>
  <si>
    <t>Выражена ли в доме определённая концепция (эко, современный, авторский или др.)</t>
  </si>
  <si>
    <t>Ноухау в проекте, то что не делали раньше (как сауны в НУР, opene space в Айвазовский и тд.)</t>
  </si>
  <si>
    <t>ЭНКО ФИНАНС</t>
  </si>
  <si>
    <t>А+</t>
  </si>
  <si>
    <t>200 и 250</t>
  </si>
  <si>
    <t>монолитный железобетон</t>
  </si>
  <si>
    <t>Витражные системы (входные группы, остекление коммерческих помещений) – витражное остекление из теплого алюминиевого профиля с двухкамерным стеклопакетом</t>
  </si>
  <si>
    <t>-</t>
  </si>
  <si>
    <t>под окнами</t>
  </si>
  <si>
    <t>Энергосберегающие окна с пятикамерным профилем и двойным  двухкамерный стеклопакетом (3 стекла) с детскими замками)</t>
  </si>
  <si>
    <t>Откосы наружных окон выполнить протяжкой из ц/п раствора</t>
  </si>
  <si>
    <t>окна с подоконником высотой от пола 900мм на первом
этаже, 600 мм от пола на 2-9 этажах с глухими нижними створками и с
открывающимися внутрь створками на уровне 1250мм от пола</t>
  </si>
  <si>
    <t>черновая отделка</t>
  </si>
  <si>
    <t>ГП-2</t>
  </si>
  <si>
    <t>ГП-3</t>
  </si>
  <si>
    <t>ГП-4</t>
  </si>
  <si>
    <t>ГП-5</t>
  </si>
  <si>
    <t>ГП-6</t>
  </si>
  <si>
    <t>ГП-7</t>
  </si>
  <si>
    <t>ИТОГО:</t>
  </si>
  <si>
    <t>1.6</t>
  </si>
  <si>
    <t>Максимальная высота объекта недвижимости</t>
  </si>
  <si>
    <t>Минимальная высота объекта недвижимости</t>
  </si>
  <si>
    <t>Количество площадок для расположения контейнеров для сбора твердых бытовых отходов (общее количество необходимо условно разбить по гп)</t>
  </si>
  <si>
    <t>Расположение и расчетное количество контейнеров для сбора твердых бытовых отходов относительно объекта строительства (общее количество необходимо условно разбить по гп)</t>
  </si>
  <si>
    <t xml:space="preserve">Наличие пандуса </t>
  </si>
  <si>
    <t>Наличие наружного освещения дорожных покрытий, пространств в транспортных и пешеходных зонах, архитектурного освещения (дата выдачи ТУ, срок действия, наименование организации, выдавшей технические условия)</t>
  </si>
  <si>
    <t xml:space="preserve">Минимальный отступ от границы земельного участка </t>
  </si>
  <si>
    <t xml:space="preserve">Максимальный процент застройки в границах земельного участка </t>
  </si>
  <si>
    <t>Планируемое количество гостевых машино- мест на объекте (общее количество необходимо условно разбить по гп)</t>
  </si>
  <si>
    <t>Планируемое количество гостевых машино- мест вне объекта (общее количество необходимо условно разбить по гп)</t>
  </si>
  <si>
    <t>Сейсмическая активность</t>
  </si>
  <si>
    <t>Наличие планируемых проездов</t>
  </si>
  <si>
    <t>Наличие велосипедных дорожек</t>
  </si>
  <si>
    <t>Наличие пешеходных переходов</t>
  </si>
  <si>
    <t>Наличие тротуаров</t>
  </si>
  <si>
    <t>Количество детских площадок (необходимо указать количество по каждому гп в отдельности, а не на всеь комлекс.  общее количество разделить условно по гп )</t>
  </si>
  <si>
    <t>Расположение и описание игрового оборудования детских площадок</t>
  </si>
  <si>
    <t>Количество спортивных площадок (необходимо указать количество по каждому гп в отдельности, а не на всеь комлекс., общее количество разделить условно по гп )</t>
  </si>
  <si>
    <t>Расположение и описание спортивного оборудования спортивных площадок</t>
  </si>
  <si>
    <t>Озеленение территории газонами, деревьями, кустарниками</t>
  </si>
  <si>
    <t>№ п/п</t>
  </si>
  <si>
    <t>Площадь, м2</t>
  </si>
  <si>
    <t>Прим.</t>
  </si>
  <si>
    <t>Вид помещения</t>
  </si>
  <si>
    <t>Описание местоположения помещения</t>
  </si>
  <si>
    <t>Назначение помещения</t>
  </si>
  <si>
    <t>Подвал, 1 подъезд</t>
  </si>
  <si>
    <t>Техническое</t>
  </si>
  <si>
    <t>Насосная В2</t>
  </si>
  <si>
    <t xml:space="preserve">Пространство для прокладки инженерных коммуникаций </t>
  </si>
  <si>
    <t>Электрощитовая</t>
  </si>
  <si>
    <t>Венткамера</t>
  </si>
  <si>
    <t>Насосная В1</t>
  </si>
  <si>
    <t>Коридор</t>
  </si>
  <si>
    <t>1 этаж, 1 подъезд</t>
  </si>
  <si>
    <t>Общественное</t>
  </si>
  <si>
    <t xml:space="preserve">Лифтовой холл </t>
  </si>
  <si>
    <t>Лестничная клетка</t>
  </si>
  <si>
    <t>ПУИ</t>
  </si>
  <si>
    <t>Колясочная</t>
  </si>
  <si>
    <t>2 этаж, 1 подъезд</t>
  </si>
  <si>
    <t>3 этаж, 1 подъезд</t>
  </si>
  <si>
    <t>4 этаж, 1 подъезд</t>
  </si>
  <si>
    <t>5 этаж, 1 подъезд</t>
  </si>
  <si>
    <t>Подвал, 2 подъезд</t>
  </si>
  <si>
    <t>Помещение СС</t>
  </si>
  <si>
    <t>1 этаж, 2 подъезд</t>
  </si>
  <si>
    <t>2 этаж, 2 подъезд</t>
  </si>
  <si>
    <t>3 этаж, 2 подъезд</t>
  </si>
  <si>
    <t>4 этаж, 2 подъезд</t>
  </si>
  <si>
    <t>Лифтовой холл</t>
  </si>
  <si>
    <t xml:space="preserve"> общ</t>
  </si>
  <si>
    <t>5 этаж, 2 подъезд</t>
  </si>
  <si>
    <t>6 этаж, 2 подъезд</t>
  </si>
  <si>
    <t>7 этаж, 2 подъезд</t>
  </si>
  <si>
    <t>8 этаж, 2 подъезд</t>
  </si>
  <si>
    <t>Подвал, 3 подъезд</t>
  </si>
  <si>
    <t xml:space="preserve">Электрощитовая </t>
  </si>
  <si>
    <t>ИТП</t>
  </si>
  <si>
    <t xml:space="preserve">Венткамера </t>
  </si>
  <si>
    <t>1 этаж, 3 подъезд</t>
  </si>
  <si>
    <t xml:space="preserve">Лестничная клетка </t>
  </si>
  <si>
    <t>2 этаж, 3 подъезд</t>
  </si>
  <si>
    <t>3 этаж, 3 подъезд</t>
  </si>
  <si>
    <t>4 этаж, 3 подъезд</t>
  </si>
  <si>
    <t>5 этаж, 3 подъезд</t>
  </si>
  <si>
    <t>6 этаж, 3 подъезд</t>
  </si>
  <si>
    <t>7 этаж, 3 подъезд</t>
  </si>
  <si>
    <t>8 этаж, 3 подъезд</t>
  </si>
  <si>
    <t>9 этаж, 3 подъезд</t>
  </si>
  <si>
    <t>Подвал, 4 секция</t>
  </si>
  <si>
    <t>1 этаж, 4 секция</t>
  </si>
  <si>
    <t>2 этаж, 4 секция</t>
  </si>
  <si>
    <t>3 этаж, 4 секция</t>
  </si>
  <si>
    <t>4 этаж, 4 секция</t>
  </si>
  <si>
    <t>5 этаж, 4 секция</t>
  </si>
  <si>
    <t>6 этаж, 4 секция</t>
  </si>
  <si>
    <t>7 этаж, 4 секция</t>
  </si>
  <si>
    <t>8 этаж, 4 секция</t>
  </si>
  <si>
    <t>9 этаж, 4 секция</t>
  </si>
  <si>
    <t>Подвал, 5 секция</t>
  </si>
  <si>
    <t xml:space="preserve">Подвал, 5 секция </t>
  </si>
  <si>
    <t>1 этаж, 5 секция</t>
  </si>
  <si>
    <t>2 этаж, 5 секция</t>
  </si>
  <si>
    <t>3 этаж, 5 секция</t>
  </si>
  <si>
    <t>4 этаж, 5 секция</t>
  </si>
  <si>
    <t>5 этаж, 5 секция</t>
  </si>
  <si>
    <t>6 этаж, 5 секция</t>
  </si>
  <si>
    <t>7 этаж, 5 секция</t>
  </si>
  <si>
    <t>8 этаж, 5 секция</t>
  </si>
  <si>
    <t>9 этаж, 5 секция</t>
  </si>
  <si>
    <t>Подвал, 6 секция</t>
  </si>
  <si>
    <t>1 этаж, 6 секция</t>
  </si>
  <si>
    <t>2 этаж, 6 секция</t>
  </si>
  <si>
    <t>3 этаж, 6 секция</t>
  </si>
  <si>
    <t xml:space="preserve">4 этаж, 6 секция </t>
  </si>
  <si>
    <t xml:space="preserve">5 этаж, 6 секция </t>
  </si>
  <si>
    <t>6 этаж, 6 секция</t>
  </si>
  <si>
    <t>7 этаж, 6 секция</t>
  </si>
  <si>
    <t>8 этаж, 6 секция</t>
  </si>
  <si>
    <t>Вид оборудования</t>
  </si>
  <si>
    <t>Описание местоположения оборудовнаия</t>
  </si>
  <si>
    <t>Назначение</t>
  </si>
  <si>
    <t>Подъезд 1, подвал, 1-5 этажи</t>
  </si>
  <si>
    <t>лифтовое обрудование</t>
  </si>
  <si>
    <t>Предназначено для вертикальной перевозки людей и грузов</t>
  </si>
  <si>
    <t>диспетчеризация лифтов</t>
  </si>
  <si>
    <t>предназначено для соединения с диспетчерским пунктом лифтовой компании</t>
  </si>
  <si>
    <t>электрооборудование</t>
  </si>
  <si>
    <t>предназначено для обеспечения распределенияи учета электрической энергии, защита от статического атомсферного электричества</t>
  </si>
  <si>
    <t>оборудование сетей водоснабжения и водоотведения</t>
  </si>
  <si>
    <t>предназначено для системы работы водоснабжения и водоотведения</t>
  </si>
  <si>
    <t>тепловое оборудование</t>
  </si>
  <si>
    <t>предназначено для обеспечения отоплением  горячей водой</t>
  </si>
  <si>
    <t>оборудование системы вытяжной и противодымной вентиляции</t>
  </si>
  <si>
    <t>предназначено для циркуляции воздуха, удаления дыма из мест общего пользования и шахт лифтов</t>
  </si>
  <si>
    <t xml:space="preserve">оборудование системы пожарной безопасности </t>
  </si>
  <si>
    <t>предназначено для пожарной безопасности объекта, своевременного оповещения и тушения</t>
  </si>
  <si>
    <t>оборудование сетей связи</t>
  </si>
  <si>
    <t>преднезначено дляобеспечения телефонизации, домофонной связи, телевидения</t>
  </si>
  <si>
    <t>Подъезд 1, кровля</t>
  </si>
  <si>
    <t>оборудование сетей водоотведения</t>
  </si>
  <si>
    <t>предназначено для работы системы водоотведения</t>
  </si>
  <si>
    <t>Подъезд 2, подвал, 1-8 этажи</t>
  </si>
  <si>
    <t>Подъезд 2, кровля</t>
  </si>
  <si>
    <t>Подъезд 3, подвал, 1-9 этажи</t>
  </si>
  <si>
    <t>Подъезд 3, кровля</t>
  </si>
  <si>
    <t>Подъезд 4, подвал, 1-9 этажи</t>
  </si>
  <si>
    <t>Подъезд 4, кровля</t>
  </si>
  <si>
    <t>Подъезд 5, подвал, 1-9 этажи</t>
  </si>
  <si>
    <t>Подъезд 5, кровля</t>
  </si>
  <si>
    <t>Подъезд 6, подвал, 1-8 этажи</t>
  </si>
  <si>
    <t>Подъезд 6, кровля</t>
  </si>
  <si>
    <t>Котельная (да/нет)</t>
  </si>
  <si>
    <t>Котельная городская (да/нет)</t>
  </si>
  <si>
    <t>Котельная крышная (да/нет)</t>
  </si>
  <si>
    <t>Котельная отдельностоящая (да/нет)</t>
  </si>
  <si>
    <t>Стяжка в санузлах</t>
  </si>
  <si>
    <t>Расположение стояков</t>
  </si>
  <si>
    <t>Фильтрованная вода в квартире</t>
  </si>
  <si>
    <t xml:space="preserve">Тип разводки ХГВС </t>
  </si>
  <si>
    <t>Тип разводки отопление</t>
  </si>
  <si>
    <t>Электроснабжение. Разводка</t>
  </si>
  <si>
    <t>5-20</t>
  </si>
  <si>
    <t>8.1-13,9 м.кв
8.2-13,9 м.кв.
8.3-11,1 м.кв.
8.4-14,1 м.кв
8.5-15,2 м.кв.
8.6-12,3 м.кв.
8.7-24,7 м.кв. 
8.8-16,7 м.кв. 
8.9-15,5 м.кв. 
8.10-20 м.кв.</t>
  </si>
  <si>
    <t>1-3</t>
  </si>
  <si>
    <t>Монитор Akuvox C313S установка в квартире</t>
  </si>
  <si>
    <t>Дома переменной этажности, фасады решены в спокойных, природных цветах, комбинированная отделка фасадов, сквозные подъезды.</t>
  </si>
  <si>
    <t>Новый центр города. Высокий престиж локации. Развитая дорожная инфраструктура. Первая линия, набережная, парк, близость кампуса.</t>
  </si>
  <si>
    <t>Две площадки по два бака, всего 4 бака по 5м3</t>
  </si>
  <si>
    <t>16.001 - два бака, 16.002 - 1 бак, 16.003 - 1 бак</t>
  </si>
  <si>
    <t>нет, нет необходимости</t>
  </si>
  <si>
    <t>В соответствии с ППТ не устанавливаются</t>
  </si>
  <si>
    <t>50 м/м, в т.ч. 5 м/м для МГН (3м/м МГН М4) 16.001 - 30/3(1), 16.002 - 10/1(1), 10/1(1)</t>
  </si>
  <si>
    <t xml:space="preserve">Четыре ДП. 16.001 - две, 16.002 - 1, 16.003 - 1  </t>
  </si>
  <si>
    <t>ДП расположены на дворовой территории. Качели, карусели, горки, качалки, батуты и другое игровое оборудование. Площадки поделены по возрастам, оборудование соответственно возрасту</t>
  </si>
  <si>
    <t>Три площадки, по одной для каждого ГП</t>
  </si>
  <si>
    <t>Площадки расположены на кровле паркинга. Зона тенниса, зона ворк аут с тренажерами, универсальное спортивное поле для игр с мячом.</t>
  </si>
  <si>
    <t>Зимний сад выход из</t>
  </si>
  <si>
    <t>Кладовые ГП №</t>
  </si>
  <si>
    <t>№</t>
  </si>
  <si>
    <t>этаж</t>
  </si>
  <si>
    <t xml:space="preserve">площадь </t>
  </si>
  <si>
    <t>ПРИМЕР ЗАПОЛНЕНИЯ</t>
  </si>
  <si>
    <t>1К</t>
  </si>
  <si>
    <t>подвал</t>
  </si>
  <si>
    <t>2К</t>
  </si>
  <si>
    <t>3К</t>
  </si>
  <si>
    <t>4К</t>
  </si>
  <si>
    <t>5К</t>
  </si>
  <si>
    <t>6К</t>
  </si>
  <si>
    <t>7К</t>
  </si>
  <si>
    <t>8К</t>
  </si>
  <si>
    <t>9К</t>
  </si>
  <si>
    <t>10К</t>
  </si>
  <si>
    <t>11К</t>
  </si>
  <si>
    <t>12К</t>
  </si>
  <si>
    <t>13К</t>
  </si>
  <si>
    <t>14К</t>
  </si>
  <si>
    <t>15К</t>
  </si>
  <si>
    <t>16К</t>
  </si>
  <si>
    <t>17К</t>
  </si>
  <si>
    <t>18К</t>
  </si>
  <si>
    <t>19К</t>
  </si>
  <si>
    <t>20К</t>
  </si>
  <si>
    <t>21К</t>
  </si>
  <si>
    <t>22К</t>
  </si>
  <si>
    <t>23К</t>
  </si>
  <si>
    <t>24К</t>
  </si>
  <si>
    <t>25К</t>
  </si>
  <si>
    <t>26К</t>
  </si>
  <si>
    <t>27К</t>
  </si>
  <si>
    <t>28К</t>
  </si>
  <si>
    <t>29К</t>
  </si>
  <si>
    <t>30К</t>
  </si>
  <si>
    <t>31К</t>
  </si>
  <si>
    <t>32К</t>
  </si>
  <si>
    <t>33К</t>
  </si>
  <si>
    <t>34К</t>
  </si>
  <si>
    <t>35К</t>
  </si>
  <si>
    <t>36К</t>
  </si>
  <si>
    <t>37К</t>
  </si>
  <si>
    <t>38К</t>
  </si>
  <si>
    <t>39К</t>
  </si>
  <si>
    <t>40К</t>
  </si>
  <si>
    <t>41К</t>
  </si>
  <si>
    <t>42К</t>
  </si>
  <si>
    <t>43К</t>
  </si>
  <si>
    <t>44К</t>
  </si>
  <si>
    <t>45К</t>
  </si>
  <si>
    <t>46К</t>
  </si>
  <si>
    <t>47К</t>
  </si>
  <si>
    <t>48К</t>
  </si>
  <si>
    <t>49К</t>
  </si>
  <si>
    <t>50К</t>
  </si>
  <si>
    <t>51К</t>
  </si>
  <si>
    <t>52К</t>
  </si>
  <si>
    <t>53К</t>
  </si>
  <si>
    <t>54К</t>
  </si>
  <si>
    <t>55К</t>
  </si>
  <si>
    <t>56К</t>
  </si>
  <si>
    <t>57К</t>
  </si>
  <si>
    <t>58К</t>
  </si>
  <si>
    <t>59К</t>
  </si>
  <si>
    <t>60К</t>
  </si>
  <si>
    <t>61К</t>
  </si>
  <si>
    <t>62К</t>
  </si>
  <si>
    <t>63К</t>
  </si>
  <si>
    <t>64К</t>
  </si>
  <si>
    <t>65К</t>
  </si>
  <si>
    <t>66К</t>
  </si>
  <si>
    <t>67К</t>
  </si>
  <si>
    <t>68К</t>
  </si>
  <si>
    <t>69К</t>
  </si>
  <si>
    <t>70К</t>
  </si>
  <si>
    <t>71К</t>
  </si>
  <si>
    <t>72К</t>
  </si>
  <si>
    <t>73К</t>
  </si>
  <si>
    <t>74К</t>
  </si>
  <si>
    <t>75К</t>
  </si>
  <si>
    <t>76К</t>
  </si>
  <si>
    <t>77К</t>
  </si>
  <si>
    <t>78К</t>
  </si>
  <si>
    <t>79К</t>
  </si>
  <si>
    <t>80К</t>
  </si>
  <si>
    <t>81К</t>
  </si>
  <si>
    <t>82К</t>
  </si>
  <si>
    <t>83К</t>
  </si>
  <si>
    <t>84К</t>
  </si>
  <si>
    <t>85К</t>
  </si>
  <si>
    <t>86К</t>
  </si>
  <si>
    <t>87К</t>
  </si>
  <si>
    <t>88К</t>
  </si>
  <si>
    <t>89К</t>
  </si>
  <si>
    <t>90К</t>
  </si>
  <si>
    <t>91К</t>
  </si>
  <si>
    <t>92К</t>
  </si>
  <si>
    <t>93К</t>
  </si>
  <si>
    <t>94К</t>
  </si>
  <si>
    <t>95К</t>
  </si>
  <si>
    <t>96К</t>
  </si>
  <si>
    <t>97К</t>
  </si>
  <si>
    <t>98К</t>
  </si>
  <si>
    <t>99К</t>
  </si>
  <si>
    <t>100К</t>
  </si>
  <si>
    <t>101К</t>
  </si>
  <si>
    <t>102К</t>
  </si>
  <si>
    <t>103К</t>
  </si>
  <si>
    <t>104К</t>
  </si>
  <si>
    <t>105К</t>
  </si>
  <si>
    <t>106К</t>
  </si>
  <si>
    <t>107К</t>
  </si>
  <si>
    <t>108К</t>
  </si>
  <si>
    <t>109К</t>
  </si>
  <si>
    <t>110К</t>
  </si>
  <si>
    <t>111К</t>
  </si>
  <si>
    <t>112К</t>
  </si>
  <si>
    <t>113К</t>
  </si>
  <si>
    <t>114К</t>
  </si>
  <si>
    <t>115к</t>
  </si>
  <si>
    <t>116К</t>
  </si>
  <si>
    <t>117К</t>
  </si>
  <si>
    <t>118К</t>
  </si>
  <si>
    <t>119К</t>
  </si>
  <si>
    <t>120К</t>
  </si>
  <si>
    <t>121К</t>
  </si>
  <si>
    <t>122К</t>
  </si>
  <si>
    <t>123К</t>
  </si>
  <si>
    <t>124К</t>
  </si>
  <si>
    <t>125К</t>
  </si>
  <si>
    <t>126К</t>
  </si>
  <si>
    <t>127К</t>
  </si>
  <si>
    <t>128К</t>
  </si>
  <si>
    <t>129К</t>
  </si>
  <si>
    <t>130К</t>
  </si>
  <si>
    <t>131К</t>
  </si>
  <si>
    <t>132К</t>
  </si>
  <si>
    <t>133К</t>
  </si>
  <si>
    <t>134К</t>
  </si>
  <si>
    <t>135К</t>
  </si>
  <si>
    <t>136К</t>
  </si>
  <si>
    <t>137К</t>
  </si>
  <si>
    <t>138К</t>
  </si>
  <si>
    <t>139К</t>
  </si>
  <si>
    <t>140К</t>
  </si>
  <si>
    <t>141К</t>
  </si>
  <si>
    <t>Прачечная/Постирочная</t>
  </si>
  <si>
    <t>1</t>
  </si>
  <si>
    <t>Расчетное поле</t>
  </si>
  <si>
    <t>секция</t>
  </si>
  <si>
    <t>Свой ЖК, Двор</t>
  </si>
  <si>
    <t>кухня, комната</t>
  </si>
  <si>
    <t>с/у, комната</t>
  </si>
  <si>
    <r>
      <rPr>
        <sz val="11"/>
        <color rgb="FFFF0000"/>
        <rFont val="Calibri"/>
        <family val="2"/>
        <charset val="204"/>
      </rPr>
      <t xml:space="preserve">↑ </t>
    </r>
    <r>
      <rPr>
        <sz val="11"/>
        <color rgb="FFFF0000"/>
        <rFont val="Calibri"/>
        <family val="2"/>
        <charset val="204"/>
        <scheme val="minor"/>
      </rPr>
      <t>Не раскрывать! Расчет стартового ценообразования!</t>
    </r>
  </si>
  <si>
    <t>16.002 Итог</t>
  </si>
  <si>
    <t>Жилая S квартиры, кв.м.</t>
  </si>
  <si>
    <t>ГП/секция</t>
  </si>
  <si>
    <t>Площадь</t>
  </si>
  <si>
    <t xml:space="preserve"> </t>
  </si>
  <si>
    <t>Количество коммерческих помещений, шт.</t>
  </si>
  <si>
    <t>Площадь коммерческих помещений, кв.м.</t>
  </si>
  <si>
    <t>Жилое</t>
  </si>
  <si>
    <t>Нежилое</t>
  </si>
  <si>
    <t>Машиноместа</t>
  </si>
  <si>
    <t>Количество машиномест, шт.</t>
  </si>
  <si>
    <t>Площадь машиномест, кв.м.</t>
  </si>
  <si>
    <t>Ср.S,кв.м.</t>
  </si>
  <si>
    <t>S без учета балконов/лоджий/террас (без зимнего сада)</t>
  </si>
  <si>
    <t>S без учета балконов/лоджий/террас (с зимним садом)</t>
  </si>
  <si>
    <t>S балконов/лоджий/террас (с кф)</t>
  </si>
  <si>
    <t>Общая S балконов/лоджий/террас (без кф)</t>
  </si>
  <si>
    <t>S с учетом балконов/лоджий/террас (без кф)</t>
  </si>
  <si>
    <t>Продаваемая S с учетом балконов/лоджий/террас (с кф)</t>
  </si>
  <si>
    <t>S без учета балконов/лоджий/террас (без зимнего сада), кв.м.</t>
  </si>
  <si>
    <t>S без учета балконов/лоджий/террас (с зимним садом), кв.м.</t>
  </si>
  <si>
    <t>Общая S балконов/лоджий/террас (без кф), кв.м.</t>
  </si>
  <si>
    <t>S с учетом балконов/лоджий/террас (без кф), кв.м.</t>
  </si>
  <si>
    <t>S балконов/лоджий/террас (с кф), кв.м.</t>
  </si>
  <si>
    <t>Продаваемая S с учетом балконов/лоджий/террас (с кф), кв.м.</t>
  </si>
  <si>
    <t>Количество кладовых</t>
  </si>
  <si>
    <t>Суммарная площадь</t>
  </si>
  <si>
    <t>Количество МОП</t>
  </si>
  <si>
    <t>С-З</t>
  </si>
  <si>
    <t>Ю-З</t>
  </si>
  <si>
    <t>Ю-В</t>
  </si>
  <si>
    <t>С-В</t>
  </si>
  <si>
    <t xml:space="preserve">Информация по домам </t>
  </si>
  <si>
    <t xml:space="preserve">Ответственный </t>
  </si>
  <si>
    <t>Застройщик (юр. лицо)</t>
  </si>
  <si>
    <t>Количество квартир</t>
  </si>
  <si>
    <t xml:space="preserve">— 1-комнатные </t>
  </si>
  <si>
    <t xml:space="preserve">— 2-комнатные </t>
  </si>
  <si>
    <t xml:space="preserve">— 3-комнатные </t>
  </si>
  <si>
    <t xml:space="preserve">— 4-комнатные </t>
  </si>
  <si>
    <t xml:space="preserve">— 5-комнатные </t>
  </si>
  <si>
    <t>— есть ли 2-х этажные квартиры</t>
  </si>
  <si>
    <t>— есть ли квартиры на 1 этаже</t>
  </si>
  <si>
    <t>Кол-во подъездов</t>
  </si>
  <si>
    <t>— кол-во этажей по подъездам</t>
  </si>
  <si>
    <t>Конструктив дома</t>
  </si>
  <si>
    <t>— керамзитоблок (мм)</t>
  </si>
  <si>
    <t>— утеплитель (мм)</t>
  </si>
  <si>
    <t>— облицовка  (материал)</t>
  </si>
  <si>
    <t>Толщина межквартирных / межкомнатных стен (мм)</t>
  </si>
  <si>
    <t>Костенко Анна</t>
  </si>
  <si>
    <t>Подсветка фасада (да/нет и формат)</t>
  </si>
  <si>
    <t xml:space="preserve">Wi-Fi во вдоре </t>
  </si>
  <si>
    <t>МОПы</t>
  </si>
  <si>
    <t>— скозные МОП</t>
  </si>
  <si>
    <t xml:space="preserve">— вход в колясочные с улицы </t>
  </si>
  <si>
    <t>— площадь колясочных</t>
  </si>
  <si>
    <t>Кол-во лифтов в МОП (мин./макс)</t>
  </si>
  <si>
    <t>— фирма лифтов</t>
  </si>
  <si>
    <t>— поручень нержавейка</t>
  </si>
  <si>
    <t>— зеркало 1/2</t>
  </si>
  <si>
    <t>— усиление сигнала сотовой связи в лифте</t>
  </si>
  <si>
    <t xml:space="preserve">— на территории </t>
  </si>
  <si>
    <t>— на 1 этаже</t>
  </si>
  <si>
    <t>— в лифтах</t>
  </si>
  <si>
    <t>— на лестничном марше</t>
  </si>
  <si>
    <t>— в квартирном холле</t>
  </si>
  <si>
    <t>Что-то новое, что мы не учли в чек-листе</t>
  </si>
  <si>
    <t>Паркинг и кладовые</t>
  </si>
  <si>
    <t xml:space="preserve">Количество парковочных мест </t>
  </si>
  <si>
    <t xml:space="preserve">— отапливаемый паркинг </t>
  </si>
  <si>
    <t>— семейные места</t>
  </si>
  <si>
    <t>— мотоместа</t>
  </si>
  <si>
    <t>— мин./макс. высота потолков в паркинге</t>
  </si>
  <si>
    <t>Зарядки для электромобилей (да/нет)</t>
  </si>
  <si>
    <t>— в паркинге</t>
  </si>
  <si>
    <t>— на территории</t>
  </si>
  <si>
    <t>— кол-во</t>
  </si>
  <si>
    <t xml:space="preserve">— цокольный этаж </t>
  </si>
  <si>
    <t xml:space="preserve">— в паркинге </t>
  </si>
  <si>
    <t xml:space="preserve">— на этажах </t>
  </si>
  <si>
    <t>— мин./макс. высота потолков</t>
  </si>
  <si>
    <t xml:space="preserve">Отделка </t>
  </si>
  <si>
    <t xml:space="preserve">Высота потолков, м </t>
  </si>
  <si>
    <t>— 1 этаж</t>
  </si>
  <si>
    <t>— типовой этаж</t>
  </si>
  <si>
    <t>— последний этаж</t>
  </si>
  <si>
    <t>— другое</t>
  </si>
  <si>
    <t>— перечень секций</t>
  </si>
  <si>
    <t>— описание</t>
  </si>
  <si>
    <t xml:space="preserve">Умный дом </t>
  </si>
  <si>
    <t xml:space="preserve">— описание пакета умного дома </t>
  </si>
  <si>
    <t>— место расположения (под каждым окном или одно окно в кв.)</t>
  </si>
  <si>
    <t>— корзины для кондиционеров</t>
  </si>
  <si>
    <t>— ниши на фасада (единое место на этаже)</t>
  </si>
  <si>
    <t>— холодные</t>
  </si>
  <si>
    <t>— остекление</t>
  </si>
  <si>
    <t>— отделка</t>
  </si>
  <si>
    <t>— пожарная лестница</t>
  </si>
  <si>
    <t>— на крыше</t>
  </si>
  <si>
    <t>— выше 1 этажа</t>
  </si>
  <si>
    <t>Другое</t>
  </si>
  <si>
    <t>— квартирографии</t>
  </si>
  <si>
    <t>— продукта</t>
  </si>
  <si>
    <t>— локации</t>
  </si>
  <si>
    <t>Общее</t>
  </si>
  <si>
    <t>Клубная</t>
  </si>
  <si>
    <t>Благинина Ирина</t>
  </si>
  <si>
    <t>Соловьева Алена Александровна</t>
  </si>
  <si>
    <t>октябрь 2027</t>
  </si>
  <si>
    <t>Комфорт+</t>
  </si>
  <si>
    <t>Екатерина Оганесян</t>
  </si>
  <si>
    <t>— студии (в проекте обозначены как однокомнатные)</t>
  </si>
  <si>
    <t>1 подъезд - 5 эт
2 подъезд - 8 эт
3 подъезд - 9 эт
4 подъезд - 9 эт
5 подъезд - 9 эт
6 подъезд - 8 эт</t>
  </si>
  <si>
    <t>1 подъезд - 14 эт
2 подъезд - 20 эт</t>
  </si>
  <si>
    <t>1 подъезд - 18 эт
2 подъезд - 20 эт</t>
  </si>
  <si>
    <t>Монолитно-каркасный</t>
  </si>
  <si>
    <t>370 / 410</t>
  </si>
  <si>
    <t>150 / 200</t>
  </si>
  <si>
    <t>Штукатурный фасад/Навесная фасадная система</t>
  </si>
  <si>
    <t>250 / 90 без учета штукатурного слоя</t>
  </si>
  <si>
    <t xml:space="preserve">Секции 1-6 вентфасад с облицовкой композитными панелями, секции 7,8 - комбинированные вентфасад с композитом и мокрый фасад, секции 9,10 включая пятый этаж - вентфасад с облицовкой композитными панелями, выше - мокрый фасад		</t>
  </si>
  <si>
    <t>АХП предусмотрена (визуализации в концепции), первые этажи, парапеты с уличной стороны и лучи по фасаду.</t>
  </si>
  <si>
    <t>Метеор</t>
  </si>
  <si>
    <t>— информационная панель  (обозначение этажа на всех этажах)</t>
  </si>
  <si>
    <t>— информационная панель (обозначение эт на 1 этаже)</t>
  </si>
  <si>
    <t>— голосовое сопровождение (номер этажа)</t>
  </si>
  <si>
    <t xml:space="preserve">Наземный паркинг </t>
  </si>
  <si>
    <t>Наземный отдельностоящий пакриннг с эксплуатируемой кровлей (спорт, рекреация).  11 мест для хранения мотоциклов</t>
  </si>
  <si>
    <t>32 велопарковки</t>
  </si>
  <si>
    <t>White Box</t>
  </si>
  <si>
    <t>1 секция - 3,15
2 секция - 3,3 
3 секция - 3,6
4,5 и 6 секция - 3,75</t>
  </si>
  <si>
    <r>
      <rPr>
        <sz val="10"/>
        <color theme="1"/>
        <rFont val="Arial"/>
        <family val="2"/>
        <charset val="204"/>
      </rPr>
      <t xml:space="preserve">1 секция - </t>
    </r>
    <r>
      <rPr>
        <sz val="10"/>
        <color rgb="FFFF0000"/>
        <rFont val="Arial"/>
        <family val="2"/>
        <charset val="204"/>
      </rPr>
      <t>3,90</t>
    </r>
    <r>
      <rPr>
        <sz val="10"/>
        <color theme="1"/>
        <rFont val="Arial"/>
        <family val="2"/>
        <charset val="204"/>
      </rPr>
      <t xml:space="preserve">
2 секция - </t>
    </r>
    <r>
      <rPr>
        <sz val="10"/>
        <color rgb="FFFF0000"/>
        <rFont val="Arial"/>
        <family val="2"/>
        <charset val="204"/>
      </rPr>
      <t>3,75</t>
    </r>
  </si>
  <si>
    <r>
      <rPr>
        <sz val="10"/>
        <color theme="1"/>
        <rFont val="Arial"/>
        <family val="2"/>
        <charset val="204"/>
      </rPr>
      <t xml:space="preserve">1 секция - </t>
    </r>
    <r>
      <rPr>
        <sz val="10"/>
        <color rgb="FFFF0000"/>
        <rFont val="Arial"/>
        <family val="2"/>
        <charset val="204"/>
      </rPr>
      <t>3,75</t>
    </r>
    <r>
      <rPr>
        <sz val="10"/>
        <color theme="1"/>
        <rFont val="Arial"/>
        <family val="2"/>
        <charset val="204"/>
      </rPr>
      <t xml:space="preserve">
2 секция - </t>
    </r>
    <r>
      <rPr>
        <sz val="10"/>
        <color rgb="FFFF0000"/>
        <rFont val="Arial"/>
        <family val="2"/>
        <charset val="204"/>
      </rPr>
      <t>3,90</t>
    </r>
  </si>
  <si>
    <t>секции 8.3-8,5 3.02, остальные 2.7</t>
  </si>
  <si>
    <t>1-6 секция - 2,7</t>
  </si>
  <si>
    <t>секции 1,2 - 2,7</t>
  </si>
  <si>
    <t>На один блок выше предыдущих этажей +20 см</t>
  </si>
  <si>
    <t>1-6 секция - 3</t>
  </si>
  <si>
    <t>секции 1,2 - 3</t>
  </si>
  <si>
    <t>С1, С2, С3, С4, С5, С6</t>
  </si>
  <si>
    <t>С1 и С2</t>
  </si>
  <si>
    <t xml:space="preserve">Охранная сигнализация СМК на входную дверь.
Видеоглазок на квартирной двери/рядом с квартирной дверью со стороны МОП.
Система контроля протечки воды.
Комплект Gidrolock Standart G-Lock 1/2 (1 датчик на квартиру).
</t>
  </si>
  <si>
    <r>
      <rPr>
        <sz val="11"/>
        <color rgb="FF000000"/>
        <rFont val="Arial"/>
        <family val="2"/>
        <charset val="204"/>
      </rPr>
      <t xml:space="preserve">Характеристика окон 
</t>
    </r>
    <r>
      <rPr>
        <sz val="9"/>
        <color rgb="FF000000"/>
        <rFont val="Arial"/>
        <family val="2"/>
        <charset val="204"/>
      </rPr>
      <t xml:space="preserve">(шаблон: </t>
    </r>
    <r>
      <rPr>
        <i/>
        <sz val="9"/>
        <color rgb="FF000000"/>
        <rFont val="Arial"/>
        <family val="2"/>
        <charset val="204"/>
      </rPr>
      <t xml:space="preserve">Энергосберегающие окна с пятикамерным профилем и </t>
    </r>
    <r>
      <rPr>
        <i/>
        <strike/>
        <sz val="9"/>
        <color rgb="FF000000"/>
        <rFont val="Arial"/>
        <family val="2"/>
        <charset val="204"/>
      </rPr>
      <t xml:space="preserve">двойным </t>
    </r>
    <r>
      <rPr>
        <i/>
        <sz val="9"/>
        <color rgb="FF000000"/>
        <rFont val="Arial"/>
        <family val="2"/>
        <charset val="204"/>
      </rPr>
      <t xml:space="preserve"> двухкамерный стеклопакетом (3 стекла) с детскими замками)</t>
    </r>
  </si>
  <si>
    <t>мин 1800х1200/ 
макс 2400х1800</t>
  </si>
  <si>
    <t>мин 1800х900/
макс 1800х1800</t>
  </si>
  <si>
    <t>мин 1800х1800/
макс 1800х1800</t>
  </si>
  <si>
    <r>
      <rPr>
        <sz val="10"/>
        <color rgb="FF000000"/>
        <rFont val="Arial"/>
        <family val="2"/>
        <charset val="204"/>
      </rPr>
      <t xml:space="preserve">— </t>
    </r>
    <r>
      <rPr>
        <strike/>
        <sz val="10"/>
        <color rgb="FF000000"/>
        <rFont val="Arial"/>
        <family val="2"/>
        <charset val="204"/>
      </rPr>
      <t>французские</t>
    </r>
    <r>
      <rPr>
        <sz val="10"/>
        <color rgb="FF000000"/>
        <rFont val="Arial"/>
        <family val="2"/>
        <charset val="204"/>
      </rPr>
      <t xml:space="preserve"> балконы</t>
    </r>
  </si>
  <si>
    <r>
      <rPr>
        <sz val="11"/>
        <color rgb="FF000000"/>
        <rFont val="Arial"/>
        <family val="2"/>
        <charset val="204"/>
      </rPr>
      <t xml:space="preserve">Дренаж </t>
    </r>
    <r>
      <rPr>
        <i/>
        <sz val="11"/>
        <color rgb="FF000000"/>
        <rFont val="Arial"/>
        <family val="2"/>
        <charset val="204"/>
      </rPr>
      <t>(да/нет) один на квартиру</t>
    </r>
  </si>
  <si>
    <r>
      <rPr>
        <strike/>
        <sz val="11"/>
        <color rgb="FF000000"/>
        <rFont val="Arial"/>
        <family val="2"/>
        <charset val="204"/>
      </rPr>
      <t>Лоджии</t>
    </r>
    <r>
      <rPr>
        <sz val="11"/>
        <color rgb="FF000000"/>
        <rFont val="Arial"/>
        <family val="2"/>
        <charset val="204"/>
      </rPr>
      <t xml:space="preserve"> Зимний сад (да/нет)</t>
    </r>
  </si>
  <si>
    <t>— тёплые (с каким коэф-том идут в площадь квартиры?)</t>
  </si>
  <si>
    <t>коэф.1</t>
  </si>
  <si>
    <t>черновая</t>
  </si>
  <si>
    <t>Размещены балконы, ориентированные во двор (в секциях 1, 2, 3, 4, 5, 6) и зимние сады (все секции)</t>
  </si>
  <si>
    <t>Екатерина Оганесян, Костенко Анна</t>
  </si>
  <si>
    <t>Детский сад (срок сдачи, миниц / част, сколько мест, какие-то детали, что-то интересное)</t>
  </si>
  <si>
    <t>120 мест, может быть и частный ДС</t>
  </si>
  <si>
    <t>Пример заполнения!</t>
  </si>
  <si>
    <t>Материал перкрытий</t>
  </si>
  <si>
    <t>Параметры отделки фасадов (декоративные элементы)</t>
  </si>
  <si>
    <t>Витражи, наружные двери (материал)</t>
  </si>
  <si>
    <t>заполняется отделом благоустройства</t>
  </si>
  <si>
    <t>Класс сейсмической активности</t>
  </si>
  <si>
    <t>без остекления</t>
  </si>
  <si>
    <t>Лоджия 1</t>
  </si>
  <si>
    <t>Наземная парковка</t>
  </si>
  <si>
    <t>заполняется продуктологом</t>
  </si>
  <si>
    <t>заполняется архитектором</t>
  </si>
  <si>
    <t>Кол-во лифтов в МОП, кол-во пассажирских, грузо-пассажирских, грузовых, инвалидных подъемников с указанием грузоподъемности. Описать по каждой секции и ГП отдельно</t>
  </si>
  <si>
    <t>вода и отопление от поэтажных коллекторов</t>
  </si>
  <si>
    <t>горизонтальная</t>
  </si>
  <si>
    <t>от щитка в квартире</t>
  </si>
  <si>
    <t>отметка от 0,000</t>
  </si>
  <si>
    <t>Показатель</t>
  </si>
  <si>
    <t>Из проекта</t>
  </si>
  <si>
    <t>Данные</t>
  </si>
  <si>
    <t>По проекту</t>
  </si>
  <si>
    <t>2</t>
  </si>
  <si>
    <t>3</t>
  </si>
  <si>
    <t>4</t>
  </si>
  <si>
    <t>Второй свет</t>
  </si>
  <si>
    <t>Второйсвет</t>
  </si>
  <si>
    <t>Другой ЖК, Свой ЖК</t>
  </si>
  <si>
    <t>Свой ЖК, Другой ЖК</t>
  </si>
  <si>
    <t>кухня, две комнаты</t>
  </si>
  <si>
    <t>С-В, В</t>
  </si>
  <si>
    <t>вся квартира, кухня</t>
  </si>
  <si>
    <t>комната, кухня</t>
  </si>
  <si>
    <t>комната, с/у</t>
  </si>
  <si>
    <t>гардероб, ниша</t>
  </si>
  <si>
    <t>второй свет</t>
  </si>
  <si>
    <t>С-З, Ю-З</t>
  </si>
  <si>
    <t>С-В, С-З</t>
  </si>
  <si>
    <t>Ю-З, С-З</t>
  </si>
  <si>
    <t>три комнаты, кухня</t>
  </si>
  <si>
    <t>Ю-В, Ю-З</t>
  </si>
  <si>
    <t>две комнаты, кухня</t>
  </si>
  <si>
    <t>С-В, Ю-В</t>
  </si>
  <si>
    <t>С-З, С-В</t>
  </si>
  <si>
    <t>ПОН 1.1</t>
  </si>
  <si>
    <t>ПОН 1.2</t>
  </si>
  <si>
    <t>ПОН 1.3</t>
  </si>
  <si>
    <t>ПОН 1.4</t>
  </si>
  <si>
    <t>ПОН 1.5</t>
  </si>
  <si>
    <t>ПОН 1.6</t>
  </si>
  <si>
    <t>ПОН 1.7</t>
  </si>
  <si>
    <t>ПОН 2.1</t>
  </si>
  <si>
    <t>ПОН 3.1</t>
  </si>
  <si>
    <t>ПОН 2.2</t>
  </si>
  <si>
    <t>ПОН 2.3</t>
  </si>
  <si>
    <t>ПОН 3.2</t>
  </si>
  <si>
    <t>ПОН 3.3</t>
  </si>
  <si>
    <t>ПОН 3.4</t>
  </si>
  <si>
    <t>ПОН 3.5</t>
  </si>
  <si>
    <t>ПОН 3.6</t>
  </si>
  <si>
    <t>ПОН 3.7</t>
  </si>
  <si>
    <t>5,4</t>
  </si>
  <si>
    <t>4,65</t>
  </si>
  <si>
    <t>4,66</t>
  </si>
  <si>
    <t>5,1</t>
  </si>
  <si>
    <t>кухня, коридор</t>
  </si>
  <si>
    <t>Другой ЖК, Наземная парковка</t>
  </si>
  <si>
    <t>кухня, комната, с/у, коридор</t>
  </si>
  <si>
    <t>З, Ю-З</t>
  </si>
  <si>
    <t>З, С-З</t>
  </si>
  <si>
    <t>Свой ЖК, Двор, Наземная парковка</t>
  </si>
  <si>
    <t>с/у, коридор</t>
  </si>
  <si>
    <t>кухня, балкон</t>
  </si>
  <si>
    <t>кухня, две комнаты, балкон</t>
  </si>
  <si>
    <t>кухня, комната, балкон</t>
  </si>
  <si>
    <t>Другой ЖК, Наземная парковка, Водоем (озеро, река), Зеленая зона</t>
  </si>
  <si>
    <t>Свой ЖК, Двор, Наземная парковка, Другой ЖК</t>
  </si>
  <si>
    <t>С, С-З</t>
  </si>
  <si>
    <t>с/у, коридор, комната</t>
  </si>
  <si>
    <t>Ю, Ю-В</t>
  </si>
  <si>
    <t>Другой ЖК, Наземная парковка, Водоем (озеро, река), Зеленая зона, Свой ЖК</t>
  </si>
  <si>
    <t>С, В, Ю</t>
  </si>
  <si>
    <t>Ю, З, С</t>
  </si>
  <si>
    <t>комната, коридор</t>
  </si>
  <si>
    <t>Другой ЖК, Свой ЖК, Двор</t>
  </si>
  <si>
    <t>Свой ЖК, Двор, Окна во внутр.углу</t>
  </si>
  <si>
    <t>Другой ЖК, Наземная парковка, Свой ЖК, Двор</t>
  </si>
  <si>
    <t>Ю-В, С-В</t>
  </si>
  <si>
    <t>коридор, с/у</t>
  </si>
  <si>
    <t>Свой ЖК, Другой ЖК, Наземная парковка</t>
  </si>
  <si>
    <t>Ю-З, С-В</t>
  </si>
  <si>
    <t>К-1</t>
  </si>
  <si>
    <t>К-3</t>
  </si>
  <si>
    <t>1 этаж</t>
  </si>
  <si>
    <t>зависимое м/м</t>
  </si>
  <si>
    <t>М1</t>
  </si>
  <si>
    <t>М2</t>
  </si>
  <si>
    <t>М3</t>
  </si>
  <si>
    <t>М4</t>
  </si>
  <si>
    <t>М5</t>
  </si>
  <si>
    <t>М6</t>
  </si>
  <si>
    <t>М7</t>
  </si>
  <si>
    <t>М8</t>
  </si>
  <si>
    <t>М9</t>
  </si>
  <si>
    <t>М10</t>
  </si>
  <si>
    <t>мото/м</t>
  </si>
  <si>
    <t>(пусто)</t>
  </si>
  <si>
    <t>(пусто) Итог</t>
  </si>
  <si>
    <t>ЛОЖЬ</t>
  </si>
  <si>
    <t>10 Итог</t>
  </si>
  <si>
    <t>Вместимость паркинга  м/м</t>
  </si>
  <si>
    <t>Площадь м/м паркинга  м2</t>
  </si>
  <si>
    <t>Кол-во м/м в продажу</t>
  </si>
  <si>
    <t>из них зависимых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</si>
</sst>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3" formatCode="_-* #,##0.00_-;\-* #,##0.00_-;_-* &quot;-&quot;??_-;_-@_-"/>
    <numFmt numFmtId="164" formatCode="0.0"/>
    <numFmt numFmtId="165" formatCode="0.000"/>
    <numFmt numFmtId="166" formatCode="_-* #,##0_-;\-* #,##0_-;_-* &quot;-&quot;??_-;_-@_-"/>
    <numFmt numFmtId="167" formatCode="_-* #,##0.000_-;\-* #,##0.000_-;_-* &quot;-&quot;??_-;_-@_-"/>
    <numFmt numFmtId="168" formatCode="_-* #,##0.000\ _₽_-;\-* #,##0.000\ _₽_-;_-* &quot;-&quot;???\ _₽_-;_-@_-"/>
    <numFmt numFmtId="169" formatCode="#,##0,"/>
    <numFmt numFmtId="170" formatCode="mm\.yyyy"/>
  </numFmts>
  <fonts count="68">
    <font>
      <sz val="11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8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8"/>
      <color rgb="FF0070C0"/>
      <name val="Calibri"/>
      <family val="2"/>
      <charset val="204"/>
      <scheme val="minor"/>
    </font>
    <font>
      <sz val="8"/>
      <color theme="5"/>
      <name val="Calibri"/>
      <family val="2"/>
      <charset val="204"/>
      <scheme val="minor"/>
    </font>
    <font>
      <sz val="11"/>
      <color theme="1"/>
      <name val="Arial"/>
      <family val="2"/>
      <charset val="204"/>
    </font>
    <font>
      <sz val="11"/>
      <color theme="0" tint="-0.34998626667073579"/>
      <name val="Calibri"/>
      <family val="2"/>
      <charset val="204"/>
      <scheme val="minor"/>
    </font>
    <font>
      <sz val="11"/>
      <color theme="0" tint="-0.34998626667073579"/>
      <name val="Arial"/>
      <family val="2"/>
      <charset val="204"/>
    </font>
    <font>
      <sz val="11"/>
      <color rgb="FFFF0000"/>
      <name val="Calibri"/>
      <family val="2"/>
      <charset val="204"/>
      <scheme val="minor"/>
    </font>
    <font>
      <sz val="11"/>
      <name val="Arial"/>
      <family val="2"/>
      <charset val="204"/>
    </font>
    <font>
      <sz val="11"/>
      <color rgb="FF00B050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b/>
      <sz val="9"/>
      <color theme="0" tint="-0.249977111117893"/>
      <name val="Calibri"/>
      <family val="2"/>
      <charset val="204"/>
      <scheme val="minor"/>
    </font>
    <font>
      <sz val="9"/>
      <color theme="0" tint="-0.249977111117893"/>
      <name val="Calibri"/>
      <family val="2"/>
      <charset val="204"/>
      <scheme val="minor"/>
    </font>
    <font>
      <b/>
      <sz val="9"/>
      <color rgb="FFFF0000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2"/>
      <color indexed="64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0"/>
      <color rgb="FF000000"/>
      <name val="Arial"/>
      <family val="2"/>
      <charset val="204"/>
    </font>
    <font>
      <b/>
      <sz val="18"/>
      <color theme="1"/>
      <name val="Calibri"/>
      <family val="2"/>
      <charset val="204"/>
      <scheme val="minor"/>
    </font>
    <font>
      <b/>
      <sz val="18"/>
      <color indexed="64"/>
      <name val="Calibri"/>
      <family val="2"/>
      <charset val="204"/>
      <scheme val="minor"/>
    </font>
    <font>
      <b/>
      <sz val="18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2"/>
      <color indexed="59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9"/>
      <color rgb="FF7030A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rgb="FFFF0000"/>
      <name val="Calibri"/>
      <family val="2"/>
      <charset val="204"/>
    </font>
    <font>
      <b/>
      <sz val="18"/>
      <color rgb="FF000000"/>
      <name val="Arial"/>
      <family val="2"/>
      <charset val="204"/>
    </font>
    <font>
      <sz val="11"/>
      <color rgb="FF000000"/>
      <name val="Arial"/>
      <family val="2"/>
      <charset val="204"/>
    </font>
    <font>
      <i/>
      <sz val="11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1"/>
      <color rgb="FF000000"/>
      <name val="-apple-system"/>
    </font>
    <font>
      <sz val="10"/>
      <color rgb="FF000000"/>
      <name val="Arial"/>
      <family val="2"/>
      <charset val="204"/>
    </font>
    <font>
      <sz val="10"/>
      <name val="Arial"/>
      <family val="2"/>
      <charset val="204"/>
    </font>
    <font>
      <b/>
      <sz val="17"/>
      <color rgb="FF000000"/>
      <name val="Calibri"/>
      <family val="2"/>
      <charset val="204"/>
      <scheme val="minor"/>
    </font>
    <font>
      <sz val="10"/>
      <color theme="1"/>
      <name val="Arial"/>
      <family val="2"/>
      <charset val="204"/>
    </font>
    <font>
      <sz val="8"/>
      <color rgb="FF333333"/>
      <name val="Arial"/>
      <family val="2"/>
      <charset val="204"/>
    </font>
    <font>
      <sz val="8"/>
      <color rgb="FF000000"/>
      <name val="Arial"/>
      <family val="2"/>
      <charset val="204"/>
    </font>
    <font>
      <sz val="8"/>
      <color theme="1"/>
      <name val="Calibri"/>
      <family val="2"/>
      <charset val="204"/>
      <scheme val="minor"/>
    </font>
    <font>
      <sz val="10"/>
      <color rgb="FF333333"/>
      <name val="Arial"/>
      <family val="2"/>
      <charset val="204"/>
    </font>
    <font>
      <sz val="9"/>
      <color rgb="FF000000"/>
      <name val="Arial"/>
      <family val="2"/>
      <charset val="204"/>
    </font>
    <font>
      <i/>
      <sz val="9"/>
      <color rgb="FF000000"/>
      <name val="Arial"/>
      <family val="2"/>
      <charset val="204"/>
    </font>
    <font>
      <i/>
      <sz val="11"/>
      <color rgb="FF000000"/>
      <name val="Arial"/>
      <family val="2"/>
      <charset val="204"/>
    </font>
    <font>
      <b/>
      <i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10"/>
      <color rgb="FFFF0000"/>
      <name val="Calibri"/>
      <family val="2"/>
      <charset val="204"/>
      <scheme val="minor"/>
    </font>
    <font>
      <i/>
      <strike/>
      <sz val="9"/>
      <color rgb="FF000000"/>
      <name val="Arial"/>
      <family val="2"/>
      <charset val="204"/>
    </font>
    <font>
      <sz val="11"/>
      <color rgb="FFFF0000"/>
      <name val="Arial"/>
      <family val="2"/>
      <charset val="204"/>
    </font>
    <font>
      <strike/>
      <sz val="10"/>
      <color rgb="FF000000"/>
      <name val="Arial"/>
      <family val="2"/>
      <charset val="204"/>
    </font>
    <font>
      <strike/>
      <sz val="11"/>
      <color rgb="FF000000"/>
      <name val="Arial"/>
      <family val="2"/>
      <charset val="204"/>
    </font>
    <font>
      <sz val="10"/>
      <color rgb="FFC00000"/>
      <name val="Calibri"/>
      <family val="2"/>
      <charset val="204"/>
      <scheme val="minor"/>
    </font>
    <font>
      <sz val="10"/>
      <color rgb="FFC00000"/>
      <name val="Arial"/>
      <family val="2"/>
      <charset val="204"/>
    </font>
    <font>
      <sz val="10"/>
      <color rgb="FFC00000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</fonts>
  <fills count="42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CF4FA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8" tint="0.79998168889431442"/>
        <bgColor theme="0"/>
      </patternFill>
    </fill>
    <fill>
      <patternFill patternType="solid">
        <fgColor theme="9" tint="0.79998168889431442"/>
        <bgColor theme="0"/>
      </patternFill>
    </fill>
    <fill>
      <patternFill patternType="solid">
        <fgColor rgb="FFF6C3FF"/>
        <bgColor theme="0"/>
      </patternFill>
    </fill>
    <fill>
      <patternFill patternType="solid">
        <fgColor rgb="FFF6C3FF"/>
        <bgColor indexed="64"/>
      </patternFill>
    </fill>
    <fill>
      <patternFill patternType="solid">
        <fgColor theme="9" tint="0.79998168889431442"/>
        <bgColor theme="9"/>
      </patternFill>
    </fill>
    <fill>
      <patternFill patternType="solid">
        <fgColor indexed="47"/>
        <bgColor indexed="47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7" tint="0.39997558519241921"/>
        <bgColor theme="7" tint="0.39997558519241921"/>
      </patternFill>
    </fill>
    <fill>
      <patternFill patternType="solid">
        <fgColor theme="9" tint="0.79998168889431442"/>
        <bgColor indexed="26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rgb="FFFFFFFF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rgb="FFFFFFFF"/>
        <bgColor rgb="FFFFFFFF"/>
      </patternFill>
    </fill>
    <fill>
      <patternFill patternType="solid">
        <fgColor rgb="FFD9EAD3"/>
        <bgColor rgb="FFD9EAD3"/>
      </patternFill>
    </fill>
    <fill>
      <patternFill patternType="solid">
        <fgColor rgb="FFFFFF00"/>
        <bgColor rgb="FFFFFF00"/>
      </patternFill>
    </fill>
    <fill>
      <patternFill patternType="solid">
        <fgColor rgb="FFF6C3FF"/>
        <bgColor rgb="FFD9D2E9"/>
      </patternFill>
    </fill>
    <fill>
      <patternFill patternType="solid">
        <fgColor theme="9" tint="0.79998168889431442"/>
        <bgColor rgb="FFD9D2E9"/>
      </patternFill>
    </fill>
    <fill>
      <patternFill patternType="solid">
        <fgColor rgb="FFFFC6C6"/>
        <bgColor indexed="64"/>
      </patternFill>
    </fill>
    <fill>
      <patternFill patternType="solid">
        <fgColor theme="0"/>
        <bgColor rgb="FFFFFF00"/>
      </patternFill>
    </fill>
    <fill>
      <patternFill patternType="solid">
        <fgColor rgb="FFE2EFDA"/>
        <bgColor indexed="64"/>
      </patternFill>
    </fill>
    <fill>
      <patternFill patternType="solid">
        <fgColor rgb="FFDDEBF7"/>
        <bgColor rgb="FFC9DAF8"/>
      </patternFill>
    </fill>
    <fill>
      <patternFill patternType="solid">
        <fgColor theme="5" tint="0.59999389629810485"/>
        <bgColor rgb="FFFCE5CD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1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7" tint="0.39997558519241921"/>
      </bottom>
      <diagonal/>
    </border>
    <border>
      <left/>
      <right style="hair">
        <color theme="0" tint="-0.34998626667073579"/>
      </right>
      <top/>
      <bottom style="hair">
        <color indexed="64"/>
      </bottom>
      <diagonal/>
    </border>
    <border>
      <left/>
      <right style="hair">
        <color theme="0" tint="-0.34998626667073579"/>
      </right>
      <top/>
      <bottom/>
      <diagonal/>
    </border>
    <border>
      <left/>
      <right style="hair">
        <color theme="0" tint="-0.34998626667073579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theme="0" tint="-0.34998626667073579"/>
      </right>
      <top/>
      <bottom/>
      <diagonal/>
    </border>
    <border>
      <left style="medium">
        <color indexed="64"/>
      </left>
      <right style="hair">
        <color theme="0" tint="-0.34998626667073579"/>
      </right>
      <top/>
      <bottom style="hair">
        <color indexed="64"/>
      </bottom>
      <diagonal/>
    </border>
    <border>
      <left style="medium">
        <color indexed="64"/>
      </left>
      <right style="hair">
        <color theme="0" tint="-0.34998626667073579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hair">
        <color theme="0" tint="-0.34998626667073579"/>
      </right>
      <top style="hair">
        <color indexed="64"/>
      </top>
      <bottom style="medium">
        <color indexed="64"/>
      </bottom>
      <diagonal/>
    </border>
    <border>
      <left/>
      <right style="hair">
        <color theme="0" tint="-0.34998626667073579"/>
      </right>
      <top/>
      <bottom style="medium">
        <color indexed="64"/>
      </bottom>
      <diagonal/>
    </border>
    <border>
      <left style="medium">
        <color indexed="64"/>
      </left>
      <right style="hair">
        <color theme="0" tint="-0.34998626667073579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theme="0" tint="-0.34998626667073579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theme="0" tint="-0.34998626667073579"/>
      </right>
      <top style="medium">
        <color indexed="64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/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hair">
        <color theme="0" tint="-0.34998626667073579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/>
      <bottom style="double">
        <color indexed="64"/>
      </bottom>
      <diagonal/>
    </border>
    <border>
      <left style="medium">
        <color indexed="64"/>
      </left>
      <right style="hair">
        <color theme="0" tint="-0.34998626667073579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theme="0" tint="-0.34998626667073579"/>
      </right>
      <top style="hair">
        <color indexed="64"/>
      </top>
      <bottom/>
      <diagonal/>
    </border>
    <border>
      <left style="medium">
        <color indexed="64"/>
      </left>
      <right style="hair">
        <color theme="0" tint="-0.34998626667073579"/>
      </right>
      <top style="hair">
        <color indexed="64"/>
      </top>
      <bottom/>
      <diagonal/>
    </border>
  </borders>
  <cellStyleXfs count="5">
    <xf numFmtId="0" fontId="0" fillId="0" borderId="0"/>
    <xf numFmtId="0" fontId="11" fillId="0" borderId="0"/>
    <xf numFmtId="0" fontId="10" fillId="0" borderId="0"/>
    <xf numFmtId="0" fontId="14" fillId="0" borderId="0"/>
    <xf numFmtId="43" fontId="10" fillId="0" borderId="0" applyFont="0" applyFill="0" applyBorder="0" applyAlignment="0" applyProtection="0"/>
  </cellStyleXfs>
  <cellXfs count="777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/>
    </xf>
    <xf numFmtId="0" fontId="4" fillId="7" borderId="9" xfId="0" applyFont="1" applyFill="1" applyBorder="1" applyAlignment="1">
      <alignment horizontal="center" vertical="center" wrapText="1"/>
    </xf>
    <xf numFmtId="0" fontId="4" fillId="7" borderId="10" xfId="0" applyFont="1" applyFill="1" applyBorder="1" applyAlignment="1">
      <alignment horizontal="center" vertical="center" wrapText="1"/>
    </xf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0" fontId="6" fillId="0" borderId="10" xfId="0" applyFont="1" applyBorder="1" applyAlignment="1">
      <alignment vertical="center"/>
    </xf>
    <xf numFmtId="0" fontId="0" fillId="0" borderId="0" xfId="0" applyAlignment="1" applyProtection="1">
      <alignment horizontal="center"/>
      <protection locked="0"/>
    </xf>
    <xf numFmtId="0" fontId="5" fillId="0" borderId="0" xfId="0" applyFont="1" applyAlignment="1" applyProtection="1">
      <alignment horizontal="center" wrapText="1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0" fontId="1" fillId="0" borderId="0" xfId="0" applyFont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49" fontId="1" fillId="6" borderId="24" xfId="0" applyNumberFormat="1" applyFont="1" applyFill="1" applyBorder="1" applyAlignment="1" applyProtection="1">
      <alignment horizontal="center" vertical="center" wrapText="1"/>
      <protection locked="0"/>
    </xf>
    <xf numFmtId="49" fontId="1" fillId="6" borderId="25" xfId="0" applyNumberFormat="1" applyFont="1" applyFill="1" applyBorder="1" applyAlignment="1" applyProtection="1">
      <alignment horizontal="center" vertical="center" wrapText="1"/>
      <protection locked="0"/>
    </xf>
    <xf numFmtId="49" fontId="1" fillId="6" borderId="23" xfId="0" applyNumberFormat="1" applyFont="1" applyFill="1" applyBorder="1" applyAlignment="1" applyProtection="1">
      <alignment horizontal="center" vertical="center" wrapText="1"/>
      <protection locked="0"/>
    </xf>
    <xf numFmtId="49" fontId="1" fillId="6" borderId="26" xfId="0" applyNumberFormat="1" applyFont="1" applyFill="1" applyBorder="1" applyAlignment="1" applyProtection="1">
      <alignment horizontal="center" vertical="center" wrapText="1"/>
      <protection locked="0"/>
    </xf>
    <xf numFmtId="0" fontId="1" fillId="6" borderId="10" xfId="0" applyFont="1" applyFill="1" applyBorder="1" applyAlignment="1" applyProtection="1">
      <alignment horizontal="center" vertical="center" wrapText="1"/>
      <protection locked="0"/>
    </xf>
    <xf numFmtId="0" fontId="1" fillId="6" borderId="27" xfId="0" applyFont="1" applyFill="1" applyBorder="1" applyAlignment="1" applyProtection="1">
      <alignment horizontal="center" vertical="center" wrapText="1"/>
      <protection locked="0"/>
    </xf>
    <xf numFmtId="0" fontId="1" fillId="6" borderId="28" xfId="0" applyFont="1" applyFill="1" applyBorder="1" applyAlignment="1" applyProtection="1">
      <alignment horizontal="center" vertical="center" wrapText="1"/>
      <protection locked="0"/>
    </xf>
    <xf numFmtId="0" fontId="1" fillId="6" borderId="26" xfId="0" applyFont="1" applyFill="1" applyBorder="1" applyAlignment="1" applyProtection="1">
      <alignment horizontal="center" vertical="center" wrapText="1"/>
      <protection locked="0"/>
    </xf>
    <xf numFmtId="0" fontId="1" fillId="6" borderId="29" xfId="0" applyFont="1" applyFill="1" applyBorder="1" applyAlignment="1" applyProtection="1">
      <alignment horizontal="center" vertical="center" wrapText="1"/>
      <protection locked="0"/>
    </xf>
    <xf numFmtId="0" fontId="1" fillId="6" borderId="30" xfId="0" applyFont="1" applyFill="1" applyBorder="1" applyAlignment="1" applyProtection="1">
      <alignment horizontal="center" vertical="center" wrapText="1"/>
      <protection locked="0"/>
    </xf>
    <xf numFmtId="0" fontId="1" fillId="6" borderId="24" xfId="0" applyFont="1" applyFill="1" applyBorder="1" applyAlignment="1" applyProtection="1">
      <alignment horizontal="center" vertical="center" wrapText="1"/>
      <protection locked="0"/>
    </xf>
    <xf numFmtId="0" fontId="1" fillId="6" borderId="23" xfId="0" applyFont="1" applyFill="1" applyBorder="1" applyAlignment="1" applyProtection="1">
      <alignment horizontal="center" vertical="center" wrapText="1"/>
      <protection locked="0"/>
    </xf>
    <xf numFmtId="0" fontId="1" fillId="6" borderId="31" xfId="0" applyFont="1" applyFill="1" applyBorder="1" applyAlignment="1" applyProtection="1">
      <alignment horizontal="center" vertical="center" wrapText="1"/>
      <protection locked="0"/>
    </xf>
    <xf numFmtId="0" fontId="1" fillId="6" borderId="25" xfId="0" applyFont="1" applyFill="1" applyBorder="1" applyAlignment="1" applyProtection="1">
      <alignment horizontal="center" vertical="center" wrapText="1"/>
      <protection locked="0"/>
    </xf>
    <xf numFmtId="0" fontId="1" fillId="6" borderId="9" xfId="0" applyFont="1" applyFill="1" applyBorder="1" applyAlignment="1" applyProtection="1">
      <alignment horizontal="center" vertical="center" wrapText="1"/>
      <protection locked="0"/>
    </xf>
    <xf numFmtId="0" fontId="2" fillId="6" borderId="10" xfId="0" applyFont="1" applyFill="1" applyBorder="1" applyAlignment="1" applyProtection="1">
      <alignment horizontal="center" vertical="center" wrapText="1"/>
      <protection locked="0"/>
    </xf>
    <xf numFmtId="0" fontId="2" fillId="6" borderId="9" xfId="0" applyFont="1" applyFill="1" applyBorder="1" applyAlignment="1" applyProtection="1">
      <alignment horizontal="center" vertical="center" wrapText="1"/>
      <protection locked="0"/>
    </xf>
    <xf numFmtId="2" fontId="1" fillId="6" borderId="25" xfId="0" applyNumberFormat="1" applyFont="1" applyFill="1" applyBorder="1" applyAlignment="1" applyProtection="1">
      <alignment horizontal="center" vertical="center" wrapText="1"/>
      <protection locked="0"/>
    </xf>
    <xf numFmtId="0" fontId="1" fillId="6" borderId="33" xfId="0" applyFont="1" applyFill="1" applyBorder="1" applyAlignment="1" applyProtection="1">
      <alignment horizontal="center" vertical="center" wrapText="1"/>
      <protection locked="0"/>
    </xf>
    <xf numFmtId="0" fontId="5" fillId="10" borderId="0" xfId="0" applyFont="1" applyFill="1" applyAlignment="1" applyProtection="1">
      <alignment horizontal="center" wrapText="1"/>
      <protection locked="0"/>
    </xf>
    <xf numFmtId="0" fontId="7" fillId="10" borderId="0" xfId="0" applyFont="1" applyFill="1" applyAlignment="1" applyProtection="1">
      <alignment horizontal="center" vertical="center" wrapText="1"/>
      <protection locked="0"/>
    </xf>
    <xf numFmtId="0" fontId="1" fillId="10" borderId="0" xfId="0" applyFont="1" applyFill="1" applyAlignment="1" applyProtection="1">
      <alignment horizontal="center" vertical="center" wrapText="1"/>
      <protection locked="0"/>
    </xf>
    <xf numFmtId="0" fontId="9" fillId="10" borderId="0" xfId="0" applyFont="1" applyFill="1" applyAlignment="1" applyProtection="1">
      <alignment horizontal="center" vertical="center" wrapText="1"/>
      <protection locked="0"/>
    </xf>
    <xf numFmtId="0" fontId="0" fillId="10" borderId="0" xfId="0" applyFill="1" applyProtection="1">
      <protection locked="0"/>
    </xf>
    <xf numFmtId="0" fontId="12" fillId="0" borderId="0" xfId="0" applyFont="1" applyAlignment="1" applyProtection="1">
      <alignment horizontal="center"/>
      <protection locked="0"/>
    </xf>
    <xf numFmtId="0" fontId="13" fillId="0" borderId="0" xfId="0" applyFont="1" applyAlignment="1" applyProtection="1">
      <alignment horizontal="center"/>
      <protection locked="0"/>
    </xf>
    <xf numFmtId="0" fontId="1" fillId="0" borderId="36" xfId="0" applyFont="1" applyBorder="1" applyAlignment="1" applyProtection="1">
      <alignment horizontal="center" vertical="center" wrapText="1"/>
      <protection locked="0"/>
    </xf>
    <xf numFmtId="1" fontId="1" fillId="0" borderId="0" xfId="0" applyNumberFormat="1" applyFont="1" applyAlignment="1" applyProtection="1">
      <alignment horizontal="center" vertical="center" wrapText="1"/>
      <protection locked="0"/>
    </xf>
    <xf numFmtId="0" fontId="14" fillId="0" borderId="0" xfId="3"/>
    <xf numFmtId="0" fontId="14" fillId="11" borderId="0" xfId="3" applyFill="1"/>
    <xf numFmtId="0" fontId="0" fillId="11" borderId="0" xfId="0" applyFill="1"/>
    <xf numFmtId="0" fontId="0" fillId="9" borderId="0" xfId="0" applyFill="1"/>
    <xf numFmtId="0" fontId="0" fillId="12" borderId="0" xfId="0" applyFill="1"/>
    <xf numFmtId="0" fontId="0" fillId="8" borderId="0" xfId="0" applyFill="1"/>
    <xf numFmtId="0" fontId="0" fillId="0" borderId="0" xfId="0" applyAlignment="1">
      <alignment horizontal="left"/>
    </xf>
    <xf numFmtId="0" fontId="0" fillId="8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0" borderId="0" xfId="0" pivotButton="1"/>
    <xf numFmtId="0" fontId="0" fillId="12" borderId="0" xfId="0" applyFill="1" applyAlignment="1">
      <alignment horizontal="left"/>
    </xf>
    <xf numFmtId="0" fontId="14" fillId="0" borderId="0" xfId="3" applyAlignment="1">
      <alignment horizontal="left"/>
    </xf>
    <xf numFmtId="2" fontId="0" fillId="0" borderId="0" xfId="0" applyNumberFormat="1"/>
    <xf numFmtId="1" fontId="0" fillId="0" borderId="0" xfId="0" applyNumberFormat="1"/>
    <xf numFmtId="164" fontId="0" fillId="0" borderId="0" xfId="0" applyNumberFormat="1"/>
    <xf numFmtId="0" fontId="1" fillId="8" borderId="36" xfId="0" applyFont="1" applyFill="1" applyBorder="1" applyAlignment="1" applyProtection="1">
      <alignment horizontal="center" vertical="center" wrapText="1"/>
      <protection locked="0"/>
    </xf>
    <xf numFmtId="0" fontId="1" fillId="9" borderId="36" xfId="0" applyFont="1" applyFill="1" applyBorder="1" applyAlignment="1" applyProtection="1">
      <alignment horizontal="center" vertical="center" wrapText="1"/>
      <protection locked="0"/>
    </xf>
    <xf numFmtId="0" fontId="15" fillId="8" borderId="0" xfId="0" applyFont="1" applyFill="1"/>
    <xf numFmtId="0" fontId="16" fillId="0" borderId="0" xfId="3" applyFont="1"/>
    <xf numFmtId="0" fontId="15" fillId="9" borderId="0" xfId="0" applyFont="1" applyFill="1" applyAlignment="1">
      <alignment horizontal="left"/>
    </xf>
    <xf numFmtId="0" fontId="0" fillId="12" borderId="0" xfId="0" applyFill="1" applyAlignment="1">
      <alignment horizontal="right"/>
    </xf>
    <xf numFmtId="0" fontId="15" fillId="12" borderId="0" xfId="0" applyFont="1" applyFill="1" applyAlignment="1">
      <alignment horizontal="right"/>
    </xf>
    <xf numFmtId="0" fontId="15" fillId="9" borderId="0" xfId="0" applyFont="1" applyFill="1"/>
    <xf numFmtId="0" fontId="13" fillId="10" borderId="0" xfId="0" applyFont="1" applyFill="1" applyAlignment="1" applyProtection="1">
      <alignment horizontal="center"/>
      <protection locked="0"/>
    </xf>
    <xf numFmtId="0" fontId="0" fillId="11" borderId="0" xfId="3" applyFont="1" applyFill="1"/>
    <xf numFmtId="0" fontId="0" fillId="8" borderId="0" xfId="3" applyFont="1" applyFill="1"/>
    <xf numFmtId="0" fontId="15" fillId="8" borderId="0" xfId="3" applyFont="1" applyFill="1"/>
    <xf numFmtId="0" fontId="0" fillId="12" borderId="0" xfId="3" applyFont="1" applyFill="1"/>
    <xf numFmtId="0" fontId="0" fillId="9" borderId="0" xfId="3" applyFont="1" applyFill="1"/>
    <xf numFmtId="0" fontId="15" fillId="12" borderId="0" xfId="3" applyFont="1" applyFill="1"/>
    <xf numFmtId="0" fontId="15" fillId="9" borderId="0" xfId="3" applyFont="1" applyFill="1"/>
    <xf numFmtId="165" fontId="14" fillId="0" borderId="0" xfId="3" applyNumberFormat="1"/>
    <xf numFmtId="0" fontId="14" fillId="0" borderId="0" xfId="3" applyAlignment="1">
      <alignment wrapText="1"/>
    </xf>
    <xf numFmtId="0" fontId="0" fillId="7" borderId="0" xfId="0" applyFill="1"/>
    <xf numFmtId="0" fontId="0" fillId="7" borderId="0" xfId="0" applyFill="1" applyAlignment="1">
      <alignment horizontal="right"/>
    </xf>
    <xf numFmtId="0" fontId="0" fillId="9" borderId="0" xfId="0" applyFill="1" applyAlignment="1">
      <alignment horizontal="right"/>
    </xf>
    <xf numFmtId="165" fontId="0" fillId="0" borderId="0" xfId="0" applyNumberFormat="1"/>
    <xf numFmtId="0" fontId="4" fillId="13" borderId="38" xfId="0" applyFont="1" applyFill="1" applyBorder="1"/>
    <xf numFmtId="0" fontId="4" fillId="13" borderId="0" xfId="0" applyFont="1" applyFill="1"/>
    <xf numFmtId="0" fontId="0" fillId="0" borderId="0" xfId="0" applyAlignment="1">
      <alignment horizontal="right"/>
    </xf>
    <xf numFmtId="166" fontId="14" fillId="0" borderId="0" xfId="4" applyNumberFormat="1" applyFont="1"/>
    <xf numFmtId="167" fontId="14" fillId="0" borderId="0" xfId="4" applyNumberFormat="1" applyFont="1"/>
    <xf numFmtId="0" fontId="18" fillId="0" borderId="0" xfId="3" applyFont="1" applyAlignment="1">
      <alignment wrapText="1"/>
    </xf>
    <xf numFmtId="0" fontId="18" fillId="0" borderId="0" xfId="3" applyFont="1"/>
    <xf numFmtId="167" fontId="18" fillId="0" borderId="0" xfId="4" applyNumberFormat="1" applyFont="1"/>
    <xf numFmtId="166" fontId="18" fillId="0" borderId="0" xfId="4" applyNumberFormat="1" applyFont="1"/>
    <xf numFmtId="2" fontId="0" fillId="0" borderId="0" xfId="0" applyNumberFormat="1" applyAlignment="1">
      <alignment horizontal="left"/>
    </xf>
    <xf numFmtId="0" fontId="0" fillId="0" borderId="0" xfId="0" pivotButton="1" applyAlignment="1">
      <alignment horizontal="left"/>
    </xf>
    <xf numFmtId="0" fontId="1" fillId="14" borderId="36" xfId="0" applyFont="1" applyFill="1" applyBorder="1" applyAlignment="1" applyProtection="1">
      <alignment horizontal="center" vertical="center" wrapText="1"/>
      <protection locked="0"/>
    </xf>
    <xf numFmtId="0" fontId="4" fillId="13" borderId="39" xfId="0" applyFont="1" applyFill="1" applyBorder="1" applyAlignment="1">
      <alignment horizontal="left"/>
    </xf>
    <xf numFmtId="0" fontId="4" fillId="13" borderId="39" xfId="0" applyFont="1" applyFill="1" applyBorder="1"/>
    <xf numFmtId="2" fontId="14" fillId="0" borderId="0" xfId="3" applyNumberFormat="1"/>
    <xf numFmtId="1" fontId="14" fillId="0" borderId="0" xfId="3" applyNumberFormat="1"/>
    <xf numFmtId="165" fontId="19" fillId="0" borderId="0" xfId="0" applyNumberFormat="1" applyFont="1"/>
    <xf numFmtId="0" fontId="19" fillId="0" borderId="0" xfId="0" applyFont="1"/>
    <xf numFmtId="1" fontId="19" fillId="0" borderId="0" xfId="0" applyNumberFormat="1" applyFont="1"/>
    <xf numFmtId="168" fontId="14" fillId="0" borderId="0" xfId="3" applyNumberFormat="1"/>
    <xf numFmtId="165" fontId="1" fillId="0" borderId="0" xfId="0" applyNumberFormat="1" applyFont="1" applyAlignment="1" applyProtection="1">
      <alignment horizontal="center" vertical="center" wrapText="1"/>
      <protection locked="0"/>
    </xf>
    <xf numFmtId="2" fontId="1" fillId="0" borderId="0" xfId="0" applyNumberFormat="1" applyFont="1" applyAlignment="1" applyProtection="1">
      <alignment horizontal="center" vertical="center" wrapText="1"/>
      <protection locked="0"/>
    </xf>
    <xf numFmtId="0" fontId="15" fillId="12" borderId="0" xfId="0" applyFont="1" applyFill="1"/>
    <xf numFmtId="0" fontId="15" fillId="8" borderId="0" xfId="0" applyFont="1" applyFill="1" applyAlignment="1">
      <alignment horizontal="left"/>
    </xf>
    <xf numFmtId="0" fontId="1" fillId="8" borderId="36" xfId="0" applyFont="1" applyFill="1" applyBorder="1" applyAlignment="1" applyProtection="1">
      <alignment vertical="center" wrapText="1"/>
      <protection locked="0"/>
    </xf>
    <xf numFmtId="0" fontId="7" fillId="8" borderId="0" xfId="0" applyFont="1" applyFill="1" applyAlignment="1" applyProtection="1">
      <alignment horizontal="center" vertical="center" wrapText="1"/>
      <protection locked="0"/>
    </xf>
    <xf numFmtId="0" fontId="1" fillId="9" borderId="36" xfId="0" applyFont="1" applyFill="1" applyBorder="1" applyAlignment="1" applyProtection="1">
      <alignment vertical="center" wrapText="1"/>
      <protection locked="0"/>
    </xf>
    <xf numFmtId="169" fontId="0" fillId="0" borderId="0" xfId="0" applyNumberFormat="1"/>
    <xf numFmtId="0" fontId="0" fillId="15" borderId="0" xfId="0" applyFill="1" applyProtection="1">
      <protection locked="0"/>
    </xf>
    <xf numFmtId="0" fontId="7" fillId="14" borderId="36" xfId="0" applyFont="1" applyFill="1" applyBorder="1" applyAlignment="1" applyProtection="1">
      <alignment horizontal="center" vertical="center" wrapText="1"/>
      <protection locked="0"/>
    </xf>
    <xf numFmtId="0" fontId="17" fillId="0" borderId="0" xfId="0" applyFont="1"/>
    <xf numFmtId="0" fontId="4" fillId="4" borderId="0" xfId="0" applyFont="1" applyFill="1" applyAlignment="1">
      <alignment horizontal="center" vertical="center" wrapText="1"/>
    </xf>
    <xf numFmtId="0" fontId="4" fillId="0" borderId="0" xfId="0" applyFont="1"/>
    <xf numFmtId="2" fontId="0" fillId="8" borderId="0" xfId="0" applyNumberFormat="1" applyFill="1"/>
    <xf numFmtId="0" fontId="0" fillId="0" borderId="0" xfId="0" applyAlignment="1">
      <alignment horizontal="center"/>
    </xf>
    <xf numFmtId="0" fontId="4" fillId="4" borderId="0" xfId="0" applyFont="1" applyFill="1" applyAlignment="1">
      <alignment horizontal="right" vertical="center" wrapText="1"/>
    </xf>
    <xf numFmtId="0" fontId="4" fillId="11" borderId="0" xfId="0" applyFont="1" applyFill="1"/>
    <xf numFmtId="0" fontId="0" fillId="11" borderId="0" xfId="0" applyFill="1" applyAlignment="1">
      <alignment horizontal="right"/>
    </xf>
    <xf numFmtId="0" fontId="4" fillId="9" borderId="0" xfId="0" applyFont="1" applyFill="1"/>
    <xf numFmtId="0" fontId="4" fillId="8" borderId="0" xfId="0" applyFont="1" applyFill="1"/>
    <xf numFmtId="0" fontId="0" fillId="8" borderId="0" xfId="0" applyFill="1" applyAlignment="1">
      <alignment horizontal="right"/>
    </xf>
    <xf numFmtId="0" fontId="0" fillId="11" borderId="8" xfId="0" applyFill="1" applyBorder="1" applyAlignment="1">
      <alignment horizontal="right"/>
    </xf>
    <xf numFmtId="0" fontId="0" fillId="8" borderId="8" xfId="0" applyFill="1" applyBorder="1"/>
    <xf numFmtId="0" fontId="4" fillId="8" borderId="8" xfId="0" applyFont="1" applyFill="1" applyBorder="1"/>
    <xf numFmtId="0" fontId="0" fillId="8" borderId="8" xfId="0" applyFill="1" applyBorder="1" applyAlignment="1">
      <alignment horizontal="center"/>
    </xf>
    <xf numFmtId="0" fontId="0" fillId="8" borderId="8" xfId="0" applyFill="1" applyBorder="1" applyAlignment="1">
      <alignment horizontal="right"/>
    </xf>
    <xf numFmtId="0" fontId="4" fillId="11" borderId="0" xfId="0" applyFont="1" applyFill="1" applyAlignment="1">
      <alignment horizontal="right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11" borderId="0" xfId="0" applyFill="1" applyAlignment="1">
      <alignment horizontal="center"/>
    </xf>
    <xf numFmtId="0" fontId="0" fillId="0" borderId="8" xfId="0" applyBorder="1"/>
    <xf numFmtId="164" fontId="4" fillId="13" borderId="39" xfId="0" applyNumberFormat="1" applyFont="1" applyFill="1" applyBorder="1"/>
    <xf numFmtId="164" fontId="0" fillId="8" borderId="0" xfId="0" applyNumberFormat="1" applyFill="1"/>
    <xf numFmtId="2" fontId="0" fillId="9" borderId="0" xfId="0" applyNumberFormat="1" applyFill="1"/>
    <xf numFmtId="0" fontId="4" fillId="7" borderId="0" xfId="0" applyFont="1" applyFill="1"/>
    <xf numFmtId="0" fontId="0" fillId="0" borderId="0" xfId="0" pivotButton="1" applyAlignment="1">
      <alignment horizontal="right"/>
    </xf>
    <xf numFmtId="0" fontId="0" fillId="0" borderId="0" xfId="0" pivotButton="1" applyAlignment="1">
      <alignment horizontal="right" wrapText="1"/>
    </xf>
    <xf numFmtId="0" fontId="0" fillId="0" borderId="0" xfId="0" applyAlignment="1">
      <alignment wrapText="1"/>
    </xf>
    <xf numFmtId="0" fontId="21" fillId="8" borderId="42" xfId="2" applyFont="1" applyFill="1" applyBorder="1" applyAlignment="1">
      <alignment horizontal="center" vertical="center" wrapText="1"/>
    </xf>
    <xf numFmtId="0" fontId="21" fillId="8" borderId="43" xfId="2" applyFont="1" applyFill="1" applyBorder="1" applyAlignment="1">
      <alignment horizontal="center" vertical="center" wrapText="1"/>
    </xf>
    <xf numFmtId="49" fontId="21" fillId="8" borderId="43" xfId="2" applyNumberFormat="1" applyFont="1" applyFill="1" applyBorder="1" applyAlignment="1">
      <alignment horizontal="center" vertical="center" wrapText="1"/>
    </xf>
    <xf numFmtId="0" fontId="21" fillId="8" borderId="44" xfId="2" applyFont="1" applyFill="1" applyBorder="1" applyAlignment="1">
      <alignment horizontal="center" vertical="center" wrapText="1"/>
    </xf>
    <xf numFmtId="0" fontId="0" fillId="0" borderId="36" xfId="0" applyBorder="1" applyAlignment="1">
      <alignment horizontal="center" vertical="center"/>
    </xf>
    <xf numFmtId="0" fontId="22" fillId="0" borderId="0" xfId="0" applyFont="1" applyProtection="1">
      <protection locked="0"/>
    </xf>
    <xf numFmtId="0" fontId="22" fillId="0" borderId="0" xfId="0" applyFont="1" applyAlignment="1" applyProtection="1">
      <alignment horizontal="center"/>
      <protection locked="0"/>
    </xf>
    <xf numFmtId="0" fontId="23" fillId="0" borderId="0" xfId="0" applyFont="1" applyAlignment="1" applyProtection="1">
      <alignment horizontal="center" vertical="center" wrapText="1"/>
      <protection locked="0"/>
    </xf>
    <xf numFmtId="0" fontId="24" fillId="0" borderId="0" xfId="0" applyFont="1" applyAlignment="1" applyProtection="1">
      <alignment horizontal="center" vertical="center" wrapText="1"/>
      <protection locked="0"/>
    </xf>
    <xf numFmtId="0" fontId="22" fillId="0" borderId="0" xfId="0" applyFont="1"/>
    <xf numFmtId="0" fontId="0" fillId="0" borderId="0" xfId="0" applyAlignment="1">
      <alignment horizontal="center" vertical="center"/>
    </xf>
    <xf numFmtId="0" fontId="25" fillId="0" borderId="0" xfId="0" applyFont="1" applyAlignment="1" applyProtection="1">
      <alignment horizontal="center" vertical="center" wrapText="1"/>
      <protection locked="0"/>
    </xf>
    <xf numFmtId="0" fontId="13" fillId="10" borderId="0" xfId="0" applyFont="1" applyFill="1" applyAlignment="1" applyProtection="1">
      <alignment horizontal="center" vertical="center"/>
      <protection locked="0"/>
    </xf>
    <xf numFmtId="0" fontId="20" fillId="0" borderId="0" xfId="0" applyFont="1" applyAlignment="1" applyProtection="1">
      <alignment horizontal="center" vertical="center"/>
      <protection locked="0"/>
    </xf>
    <xf numFmtId="0" fontId="0" fillId="16" borderId="0" xfId="0" applyFill="1" applyAlignment="1">
      <alignment horizontal="center" vertical="center"/>
    </xf>
    <xf numFmtId="0" fontId="10" fillId="0" borderId="36" xfId="0" applyFont="1" applyBorder="1" applyAlignment="1">
      <alignment horizontal="center" vertical="center" wrapText="1"/>
    </xf>
    <xf numFmtId="0" fontId="10" fillId="0" borderId="36" xfId="0" applyFont="1" applyBorder="1" applyAlignment="1">
      <alignment horizontal="center" vertical="center"/>
    </xf>
    <xf numFmtId="0" fontId="0" fillId="0" borderId="36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21" fillId="0" borderId="4" xfId="0" applyFont="1" applyBorder="1" applyAlignment="1">
      <alignment horizontal="center" vertical="center"/>
    </xf>
    <xf numFmtId="0" fontId="21" fillId="0" borderId="45" xfId="0" applyFont="1" applyBorder="1" applyAlignment="1">
      <alignment horizontal="center" vertical="center"/>
    </xf>
    <xf numFmtId="49" fontId="27" fillId="0" borderId="36" xfId="0" applyNumberFormat="1" applyFont="1" applyBorder="1" applyAlignment="1">
      <alignment horizontal="center" vertical="center"/>
    </xf>
    <xf numFmtId="0" fontId="27" fillId="0" borderId="36" xfId="0" applyFont="1" applyBorder="1" applyAlignment="1">
      <alignment horizontal="center" vertical="center"/>
    </xf>
    <xf numFmtId="2" fontId="28" fillId="0" borderId="36" xfId="0" applyNumberFormat="1" applyFont="1" applyBorder="1" applyAlignment="1">
      <alignment horizontal="center" vertical="center"/>
    </xf>
    <xf numFmtId="164" fontId="27" fillId="0" borderId="36" xfId="0" applyNumberFormat="1" applyFont="1" applyBorder="1" applyAlignment="1">
      <alignment horizontal="center" vertical="center"/>
    </xf>
    <xf numFmtId="2" fontId="27" fillId="0" borderId="36" xfId="0" applyNumberFormat="1" applyFont="1" applyBorder="1" applyAlignment="1">
      <alignment horizontal="center" vertical="center"/>
    </xf>
    <xf numFmtId="0" fontId="21" fillId="0" borderId="25" xfId="0" applyFont="1" applyBorder="1" applyAlignment="1">
      <alignment horizontal="center" vertical="center" wrapText="1"/>
    </xf>
    <xf numFmtId="0" fontId="21" fillId="0" borderId="25" xfId="0" applyFont="1" applyBorder="1" applyAlignment="1">
      <alignment horizontal="center" vertical="center"/>
    </xf>
    <xf numFmtId="2" fontId="27" fillId="0" borderId="25" xfId="0" applyNumberFormat="1" applyFont="1" applyBorder="1" applyAlignment="1">
      <alignment horizontal="center" vertical="center"/>
    </xf>
    <xf numFmtId="2" fontId="21" fillId="0" borderId="25" xfId="0" applyNumberFormat="1" applyFont="1" applyBorder="1" applyAlignment="1">
      <alignment horizontal="center" vertical="center"/>
    </xf>
    <xf numFmtId="2" fontId="21" fillId="0" borderId="29" xfId="0" applyNumberFormat="1" applyFont="1" applyBorder="1" applyAlignment="1">
      <alignment horizontal="center" vertical="center"/>
    </xf>
    <xf numFmtId="1" fontId="21" fillId="0" borderId="29" xfId="0" applyNumberFormat="1" applyFont="1" applyBorder="1" applyAlignment="1">
      <alignment horizontal="center" vertical="center"/>
    </xf>
    <xf numFmtId="0" fontId="27" fillId="0" borderId="25" xfId="0" applyFont="1" applyBorder="1" applyAlignment="1">
      <alignment horizontal="center" vertical="center"/>
    </xf>
    <xf numFmtId="49" fontId="30" fillId="22" borderId="46" xfId="0" applyNumberFormat="1" applyFont="1" applyFill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2" fontId="27" fillId="0" borderId="0" xfId="0" applyNumberFormat="1" applyFont="1" applyAlignment="1">
      <alignment horizontal="center" vertical="center"/>
    </xf>
    <xf numFmtId="2" fontId="21" fillId="0" borderId="0" xfId="0" applyNumberFormat="1" applyFont="1" applyAlignment="1">
      <alignment horizontal="center" vertical="center"/>
    </xf>
    <xf numFmtId="1" fontId="21" fillId="0" borderId="0" xfId="0" applyNumberFormat="1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0" fillId="0" borderId="25" xfId="0" applyBorder="1" applyAlignment="1">
      <alignment horizontal="center" vertical="center"/>
    </xf>
    <xf numFmtId="49" fontId="30" fillId="22" borderId="47" xfId="0" applyNumberFormat="1" applyFont="1" applyFill="1" applyBorder="1" applyAlignment="1">
      <alignment horizontal="center" vertical="center"/>
    </xf>
    <xf numFmtId="49" fontId="30" fillId="23" borderId="47" xfId="0" applyNumberFormat="1" applyFont="1" applyFill="1" applyBorder="1" applyAlignment="1">
      <alignment horizontal="center" vertical="center"/>
    </xf>
    <xf numFmtId="0" fontId="21" fillId="0" borderId="7" xfId="0" applyFont="1" applyBorder="1" applyAlignment="1">
      <alignment horizontal="center" vertical="center" wrapText="1"/>
    </xf>
    <xf numFmtId="2" fontId="33" fillId="0" borderId="46" xfId="0" applyNumberFormat="1" applyFont="1" applyBorder="1" applyAlignment="1">
      <alignment horizontal="center" vertical="center"/>
    </xf>
    <xf numFmtId="2" fontId="33" fillId="0" borderId="5" xfId="0" applyNumberFormat="1" applyFont="1" applyBorder="1" applyAlignment="1">
      <alignment horizontal="center" vertical="center"/>
    </xf>
    <xf numFmtId="2" fontId="26" fillId="25" borderId="46" xfId="0" applyNumberFormat="1" applyFont="1" applyFill="1" applyBorder="1" applyAlignment="1">
      <alignment horizontal="center" vertical="center" wrapText="1"/>
    </xf>
    <xf numFmtId="0" fontId="0" fillId="0" borderId="46" xfId="0" applyBorder="1" applyAlignment="1">
      <alignment horizontal="center" vertical="center"/>
    </xf>
    <xf numFmtId="0" fontId="21" fillId="0" borderId="46" xfId="0" applyFont="1" applyBorder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21" fillId="0" borderId="5" xfId="0" applyFont="1" applyBorder="1" applyAlignment="1">
      <alignment horizontal="center" vertical="center" wrapText="1"/>
    </xf>
    <xf numFmtId="0" fontId="21" fillId="0" borderId="6" xfId="0" applyFont="1" applyBorder="1" applyAlignment="1">
      <alignment horizontal="center" vertical="center" wrapText="1"/>
    </xf>
    <xf numFmtId="2" fontId="33" fillId="0" borderId="6" xfId="0" applyNumberFormat="1" applyFont="1" applyBorder="1" applyAlignment="1">
      <alignment horizontal="center" vertical="center"/>
    </xf>
    <xf numFmtId="2" fontId="33" fillId="0" borderId="7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16" borderId="46" xfId="0" applyFill="1" applyBorder="1" applyAlignment="1">
      <alignment horizontal="center" vertical="center"/>
    </xf>
    <xf numFmtId="0" fontId="0" fillId="16" borderId="0" xfId="0" applyFill="1"/>
    <xf numFmtId="0" fontId="4" fillId="16" borderId="0" xfId="0" applyFont="1" applyFill="1"/>
    <xf numFmtId="0" fontId="10" fillId="16" borderId="0" xfId="0" applyFont="1" applyFill="1" applyAlignment="1">
      <alignment wrapText="1"/>
    </xf>
    <xf numFmtId="0" fontId="0" fillId="17" borderId="36" xfId="0" applyFill="1" applyBorder="1"/>
    <xf numFmtId="0" fontId="4" fillId="16" borderId="36" xfId="0" applyFont="1" applyFill="1" applyBorder="1" applyAlignment="1">
      <alignment horizontal="left" vertical="center" wrapText="1"/>
    </xf>
    <xf numFmtId="0" fontId="0" fillId="18" borderId="36" xfId="0" applyFill="1" applyBorder="1"/>
    <xf numFmtId="0" fontId="0" fillId="19" borderId="36" xfId="0" applyFill="1" applyBorder="1"/>
    <xf numFmtId="0" fontId="0" fillId="0" borderId="36" xfId="0" applyBorder="1"/>
    <xf numFmtId="0" fontId="0" fillId="0" borderId="23" xfId="0" applyBorder="1"/>
    <xf numFmtId="0" fontId="0" fillId="0" borderId="30" xfId="0" applyBorder="1"/>
    <xf numFmtId="0" fontId="21" fillId="0" borderId="4" xfId="0" applyFont="1" applyBorder="1" applyAlignment="1">
      <alignment horizontal="center"/>
    </xf>
    <xf numFmtId="0" fontId="21" fillId="0" borderId="45" xfId="0" applyFont="1" applyBorder="1" applyAlignment="1">
      <alignment horizontal="center"/>
    </xf>
    <xf numFmtId="49" fontId="27" fillId="0" borderId="36" xfId="0" applyNumberFormat="1" applyFont="1" applyBorder="1"/>
    <xf numFmtId="0" fontId="27" fillId="0" borderId="36" xfId="0" applyFont="1" applyBorder="1"/>
    <xf numFmtId="2" fontId="27" fillId="0" borderId="36" xfId="0" applyNumberFormat="1" applyFont="1" applyBorder="1"/>
    <xf numFmtId="0" fontId="21" fillId="0" borderId="25" xfId="0" applyFont="1" applyBorder="1" applyAlignment="1">
      <alignment vertical="center" wrapText="1"/>
    </xf>
    <xf numFmtId="0" fontId="21" fillId="0" borderId="25" xfId="0" applyFont="1" applyBorder="1"/>
    <xf numFmtId="2" fontId="27" fillId="0" borderId="25" xfId="0" applyNumberFormat="1" applyFont="1" applyBorder="1"/>
    <xf numFmtId="2" fontId="21" fillId="0" borderId="25" xfId="0" applyNumberFormat="1" applyFont="1" applyBorder="1" applyAlignment="1">
      <alignment horizontal="right"/>
    </xf>
    <xf numFmtId="2" fontId="21" fillId="0" borderId="25" xfId="0" applyNumberFormat="1" applyFont="1" applyBorder="1"/>
    <xf numFmtId="2" fontId="21" fillId="0" borderId="29" xfId="0" applyNumberFormat="1" applyFont="1" applyBorder="1"/>
    <xf numFmtId="1" fontId="21" fillId="0" borderId="29" xfId="0" applyNumberFormat="1" applyFont="1" applyBorder="1"/>
    <xf numFmtId="0" fontId="27" fillId="0" borderId="25" xfId="0" applyFont="1" applyBorder="1"/>
    <xf numFmtId="0" fontId="21" fillId="0" borderId="0" xfId="0" applyFont="1"/>
    <xf numFmtId="2" fontId="27" fillId="0" borderId="0" xfId="0" applyNumberFormat="1" applyFont="1"/>
    <xf numFmtId="2" fontId="21" fillId="0" borderId="0" xfId="0" applyNumberFormat="1" applyFont="1" applyAlignment="1">
      <alignment horizontal="right"/>
    </xf>
    <xf numFmtId="2" fontId="21" fillId="0" borderId="0" xfId="0" applyNumberFormat="1" applyFont="1"/>
    <xf numFmtId="1" fontId="21" fillId="0" borderId="0" xfId="0" applyNumberFormat="1" applyFont="1"/>
    <xf numFmtId="0" fontId="27" fillId="0" borderId="0" xfId="0" applyFont="1"/>
    <xf numFmtId="0" fontId="0" fillId="0" borderId="25" xfId="0" applyBorder="1"/>
    <xf numFmtId="0" fontId="0" fillId="0" borderId="46" xfId="0" applyBorder="1"/>
    <xf numFmtId="49" fontId="0" fillId="0" borderId="0" xfId="0" applyNumberFormat="1"/>
    <xf numFmtId="0" fontId="0" fillId="0" borderId="5" xfId="0" applyBorder="1"/>
    <xf numFmtId="0" fontId="0" fillId="16" borderId="46" xfId="0" applyFill="1" applyBorder="1"/>
    <xf numFmtId="0" fontId="21" fillId="0" borderId="46" xfId="0" applyFont="1" applyBorder="1" applyAlignment="1">
      <alignment vertical="center" wrapText="1"/>
    </xf>
    <xf numFmtId="0" fontId="34" fillId="26" borderId="33" xfId="0" applyFont="1" applyFill="1" applyBorder="1" applyAlignment="1">
      <alignment horizontal="center" vertical="center" wrapText="1"/>
    </xf>
    <xf numFmtId="0" fontId="34" fillId="26" borderId="48" xfId="0" applyFont="1" applyFill="1" applyBorder="1" applyAlignment="1">
      <alignment horizontal="center" vertical="center" wrapText="1"/>
    </xf>
    <xf numFmtId="2" fontId="34" fillId="26" borderId="49" xfId="0" applyNumberFormat="1" applyFont="1" applyFill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10" fillId="0" borderId="0" xfId="0" applyFont="1"/>
    <xf numFmtId="2" fontId="0" fillId="0" borderId="36" xfId="0" applyNumberFormat="1" applyBorder="1" applyAlignment="1">
      <alignment horizontal="center" vertical="center"/>
    </xf>
    <xf numFmtId="49" fontId="0" fillId="0" borderId="36" xfId="0" applyNumberFormat="1" applyBorder="1" applyAlignment="1">
      <alignment horizontal="center" vertical="center"/>
    </xf>
    <xf numFmtId="0" fontId="2" fillId="15" borderId="51" xfId="0" applyFont="1" applyFill="1" applyBorder="1" applyAlignment="1" applyProtection="1">
      <alignment horizontal="center" vertical="center" wrapText="1"/>
      <protection locked="0"/>
    </xf>
    <xf numFmtId="0" fontId="2" fillId="15" borderId="51" xfId="0" applyFont="1" applyFill="1" applyBorder="1" applyAlignment="1">
      <alignment horizontal="center" vertical="center"/>
    </xf>
    <xf numFmtId="2" fontId="2" fillId="15" borderId="51" xfId="0" applyNumberFormat="1" applyFont="1" applyFill="1" applyBorder="1" applyAlignment="1">
      <alignment horizontal="center" vertical="center"/>
    </xf>
    <xf numFmtId="0" fontId="1" fillId="15" borderId="51" xfId="0" applyFont="1" applyFill="1" applyBorder="1" applyAlignment="1" applyProtection="1">
      <alignment horizontal="center" vertical="center" wrapText="1"/>
      <protection locked="0"/>
    </xf>
    <xf numFmtId="0" fontId="1" fillId="7" borderId="51" xfId="0" applyFont="1" applyFill="1" applyBorder="1" applyAlignment="1" applyProtection="1">
      <alignment horizontal="center" vertical="center" wrapText="1"/>
      <protection locked="0"/>
    </xf>
    <xf numFmtId="0" fontId="1" fillId="15" borderId="51" xfId="0" applyFont="1" applyFill="1" applyBorder="1" applyAlignment="1">
      <alignment horizontal="center" vertical="center" wrapText="1"/>
    </xf>
    <xf numFmtId="0" fontId="2" fillId="15" borderId="52" xfId="0" applyFont="1" applyFill="1" applyBorder="1" applyAlignment="1" applyProtection="1">
      <alignment horizontal="center" vertical="center" wrapText="1"/>
      <protection locked="0"/>
    </xf>
    <xf numFmtId="0" fontId="1" fillId="15" borderId="52" xfId="0" applyFont="1" applyFill="1" applyBorder="1" applyAlignment="1" applyProtection="1">
      <alignment horizontal="center" vertical="center" wrapText="1"/>
      <protection locked="0"/>
    </xf>
    <xf numFmtId="0" fontId="1" fillId="7" borderId="52" xfId="0" applyFont="1" applyFill="1" applyBorder="1" applyAlignment="1" applyProtection="1">
      <alignment horizontal="center" vertical="center" wrapText="1"/>
      <protection locked="0"/>
    </xf>
    <xf numFmtId="0" fontId="1" fillId="15" borderId="52" xfId="0" applyFont="1" applyFill="1" applyBorder="1" applyAlignment="1">
      <alignment horizontal="center" vertical="center" wrapText="1"/>
    </xf>
    <xf numFmtId="0" fontId="2" fillId="15" borderId="54" xfId="0" applyFont="1" applyFill="1" applyBorder="1" applyAlignment="1" applyProtection="1">
      <alignment horizontal="center" vertical="center" wrapText="1"/>
      <protection locked="0"/>
    </xf>
    <xf numFmtId="0" fontId="2" fillId="15" borderId="55" xfId="0" applyFont="1" applyFill="1" applyBorder="1" applyAlignment="1" applyProtection="1">
      <alignment horizontal="center" vertical="center" wrapText="1"/>
      <protection locked="0"/>
    </xf>
    <xf numFmtId="0" fontId="2" fillId="15" borderId="56" xfId="0" applyFont="1" applyFill="1" applyBorder="1" applyAlignment="1" applyProtection="1">
      <alignment horizontal="center" vertical="center" wrapText="1"/>
      <protection locked="0"/>
    </xf>
    <xf numFmtId="0" fontId="2" fillId="15" borderId="57" xfId="0" applyFont="1" applyFill="1" applyBorder="1" applyAlignment="1" applyProtection="1">
      <alignment horizontal="center" vertical="center" wrapText="1"/>
      <protection locked="0"/>
    </xf>
    <xf numFmtId="0" fontId="0" fillId="15" borderId="11" xfId="0" applyFill="1" applyBorder="1" applyProtection="1">
      <protection locked="0"/>
    </xf>
    <xf numFmtId="0" fontId="0" fillId="15" borderId="12" xfId="0" applyFill="1" applyBorder="1" applyProtection="1">
      <protection locked="0"/>
    </xf>
    <xf numFmtId="49" fontId="1" fillId="6" borderId="11" xfId="0" applyNumberFormat="1" applyFont="1" applyFill="1" applyBorder="1" applyAlignment="1" applyProtection="1">
      <alignment horizontal="center" vertical="center" wrapText="1"/>
      <protection locked="0"/>
    </xf>
    <xf numFmtId="0" fontId="1" fillId="15" borderId="54" xfId="0" applyFont="1" applyFill="1" applyBorder="1" applyAlignment="1" applyProtection="1">
      <alignment horizontal="center" vertical="center" wrapText="1"/>
      <protection locked="0"/>
    </xf>
    <xf numFmtId="0" fontId="1" fillId="15" borderId="55" xfId="0" applyFont="1" applyFill="1" applyBorder="1" applyAlignment="1" applyProtection="1">
      <alignment horizontal="center" vertical="center" wrapText="1"/>
      <protection locked="0"/>
    </xf>
    <xf numFmtId="0" fontId="1" fillId="15" borderId="56" xfId="0" applyFont="1" applyFill="1" applyBorder="1" applyAlignment="1" applyProtection="1">
      <alignment horizontal="center" vertical="center" wrapText="1"/>
      <protection locked="0"/>
    </xf>
    <xf numFmtId="0" fontId="1" fillId="15" borderId="57" xfId="0" applyFont="1" applyFill="1" applyBorder="1" applyAlignment="1" applyProtection="1">
      <alignment horizontal="center" vertical="center" wrapText="1"/>
      <protection locked="0"/>
    </xf>
    <xf numFmtId="0" fontId="0" fillId="7" borderId="0" xfId="0" applyFill="1" applyProtection="1">
      <protection locked="0"/>
    </xf>
    <xf numFmtId="0" fontId="1" fillId="6" borderId="60" xfId="0" applyFont="1" applyFill="1" applyBorder="1" applyAlignment="1" applyProtection="1">
      <alignment horizontal="center" vertical="center" wrapText="1"/>
      <protection locked="0"/>
    </xf>
    <xf numFmtId="0" fontId="2" fillId="7" borderId="54" xfId="0" applyFont="1" applyFill="1" applyBorder="1" applyAlignment="1" applyProtection="1">
      <alignment horizontal="center" vertical="center" wrapText="1"/>
      <protection locked="0"/>
    </xf>
    <xf numFmtId="0" fontId="2" fillId="7" borderId="56" xfId="0" applyFont="1" applyFill="1" applyBorder="1" applyAlignment="1" applyProtection="1">
      <alignment horizontal="center" vertical="center" wrapText="1"/>
      <protection locked="0"/>
    </xf>
    <xf numFmtId="0" fontId="0" fillId="7" borderId="11" xfId="0" applyFill="1" applyBorder="1" applyProtection="1">
      <protection locked="0"/>
    </xf>
    <xf numFmtId="0" fontId="1" fillId="15" borderId="61" xfId="0" applyFont="1" applyFill="1" applyBorder="1" applyAlignment="1" applyProtection="1">
      <alignment horizontal="center" vertical="center" wrapText="1"/>
      <protection locked="0"/>
    </xf>
    <xf numFmtId="0" fontId="1" fillId="15" borderId="62" xfId="0" applyFont="1" applyFill="1" applyBorder="1" applyAlignment="1" applyProtection="1">
      <alignment horizontal="center" vertical="center" wrapText="1"/>
      <protection locked="0"/>
    </xf>
    <xf numFmtId="0" fontId="0" fillId="15" borderId="50" xfId="0" applyFill="1" applyBorder="1" applyProtection="1">
      <protection locked="0"/>
    </xf>
    <xf numFmtId="0" fontId="0" fillId="15" borderId="55" xfId="0" applyFill="1" applyBorder="1" applyAlignment="1" applyProtection="1">
      <alignment horizontal="center" vertical="center"/>
      <protection locked="0"/>
    </xf>
    <xf numFmtId="0" fontId="1" fillId="7" borderId="55" xfId="0" applyFont="1" applyFill="1" applyBorder="1" applyAlignment="1" applyProtection="1">
      <alignment horizontal="center" vertical="center" wrapText="1"/>
      <protection locked="0"/>
    </xf>
    <xf numFmtId="0" fontId="0" fillId="7" borderId="12" xfId="0" applyFill="1" applyBorder="1" applyProtection="1">
      <protection locked="0"/>
    </xf>
    <xf numFmtId="0" fontId="9" fillId="7" borderId="55" xfId="0" applyFont="1" applyFill="1" applyBorder="1" applyAlignment="1" applyProtection="1">
      <alignment horizontal="center" vertical="center" wrapText="1"/>
      <protection locked="0"/>
    </xf>
    <xf numFmtId="0" fontId="9" fillId="7" borderId="57" xfId="0" applyFont="1" applyFill="1" applyBorder="1" applyAlignment="1" applyProtection="1">
      <alignment horizontal="center" vertical="center" wrapText="1"/>
      <protection locked="0"/>
    </xf>
    <xf numFmtId="0" fontId="6" fillId="15" borderId="0" xfId="0" applyFont="1" applyFill="1" applyProtection="1">
      <protection locked="0"/>
    </xf>
    <xf numFmtId="0" fontId="0" fillId="7" borderId="12" xfId="0" applyFill="1" applyBorder="1" applyAlignment="1" applyProtection="1">
      <alignment horizontal="center" vertical="center"/>
      <protection locked="0"/>
    </xf>
    <xf numFmtId="0" fontId="1" fillId="15" borderId="63" xfId="0" applyFont="1" applyFill="1" applyBorder="1" applyAlignment="1" applyProtection="1">
      <alignment horizontal="center" vertical="center" wrapText="1"/>
      <protection locked="0"/>
    </xf>
    <xf numFmtId="0" fontId="1" fillId="15" borderId="64" xfId="0" applyFont="1" applyFill="1" applyBorder="1" applyAlignment="1" applyProtection="1">
      <alignment horizontal="center" vertical="center" wrapText="1"/>
      <protection locked="0"/>
    </xf>
    <xf numFmtId="0" fontId="0" fillId="15" borderId="9" xfId="0" applyFill="1" applyBorder="1" applyProtection="1">
      <protection locked="0"/>
    </xf>
    <xf numFmtId="0" fontId="1" fillId="15" borderId="65" xfId="0" applyFont="1" applyFill="1" applyBorder="1" applyAlignment="1" applyProtection="1">
      <alignment horizontal="center" vertical="center" wrapText="1"/>
      <protection locked="0"/>
    </xf>
    <xf numFmtId="0" fontId="1" fillId="15" borderId="66" xfId="0" applyFont="1" applyFill="1" applyBorder="1" applyAlignment="1" applyProtection="1">
      <alignment horizontal="center" vertical="center" wrapText="1"/>
      <protection locked="0"/>
    </xf>
    <xf numFmtId="0" fontId="0" fillId="15" borderId="41" xfId="0" applyFill="1" applyBorder="1" applyProtection="1">
      <protection locked="0"/>
    </xf>
    <xf numFmtId="0" fontId="0" fillId="15" borderId="63" xfId="0" applyFill="1" applyBorder="1" applyAlignment="1" applyProtection="1">
      <alignment horizontal="center" vertical="center"/>
      <protection locked="0"/>
    </xf>
    <xf numFmtId="0" fontId="0" fillId="15" borderId="64" xfId="0" applyFill="1" applyBorder="1" applyAlignment="1" applyProtection="1">
      <alignment horizontal="center" vertical="center"/>
      <protection locked="0"/>
    </xf>
    <xf numFmtId="0" fontId="0" fillId="7" borderId="63" xfId="0" applyFill="1" applyBorder="1" applyAlignment="1" applyProtection="1">
      <alignment horizontal="center" vertical="center" wrapText="1"/>
      <protection locked="0"/>
    </xf>
    <xf numFmtId="0" fontId="0" fillId="7" borderId="9" xfId="0" applyFill="1" applyBorder="1" applyAlignment="1" applyProtection="1">
      <alignment wrapText="1"/>
      <protection locked="0"/>
    </xf>
    <xf numFmtId="0" fontId="1" fillId="7" borderId="63" xfId="0" applyFont="1" applyFill="1" applyBorder="1" applyAlignment="1" applyProtection="1">
      <alignment horizontal="center" vertical="center" wrapText="1"/>
      <protection locked="0"/>
    </xf>
    <xf numFmtId="0" fontId="1" fillId="7" borderId="64" xfId="0" applyFont="1" applyFill="1" applyBorder="1" applyAlignment="1" applyProtection="1">
      <alignment horizontal="center" vertical="center" wrapText="1"/>
      <protection locked="0"/>
    </xf>
    <xf numFmtId="0" fontId="0" fillId="7" borderId="9" xfId="0" applyFill="1" applyBorder="1" applyProtection="1">
      <protection locked="0"/>
    </xf>
    <xf numFmtId="0" fontId="10" fillId="0" borderId="69" xfId="0" applyFont="1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49" fontId="10" fillId="0" borderId="70" xfId="0" applyNumberFormat="1" applyFont="1" applyBorder="1" applyAlignment="1">
      <alignment horizontal="center" vertical="center"/>
    </xf>
    <xf numFmtId="0" fontId="0" fillId="0" borderId="71" xfId="0" applyBorder="1" applyAlignment="1">
      <alignment horizontal="center" vertical="center"/>
    </xf>
    <xf numFmtId="0" fontId="10" fillId="0" borderId="56" xfId="0" applyFont="1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49" fontId="10" fillId="0" borderId="52" xfId="0" applyNumberFormat="1" applyFont="1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2" fontId="10" fillId="0" borderId="52" xfId="0" applyNumberFormat="1" applyFont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49" fontId="10" fillId="0" borderId="53" xfId="0" applyNumberFormat="1" applyFont="1" applyBorder="1" applyAlignment="1">
      <alignment horizontal="center" vertical="center"/>
    </xf>
    <xf numFmtId="0" fontId="0" fillId="0" borderId="59" xfId="0" applyBorder="1" applyAlignment="1">
      <alignment horizontal="center" vertical="center"/>
    </xf>
    <xf numFmtId="0" fontId="0" fillId="27" borderId="70" xfId="0" applyFill="1" applyBorder="1" applyAlignment="1">
      <alignment horizontal="center" vertical="center"/>
    </xf>
    <xf numFmtId="0" fontId="0" fillId="27" borderId="52" xfId="0" applyFill="1" applyBorder="1" applyAlignment="1">
      <alignment horizontal="center" vertical="center"/>
    </xf>
    <xf numFmtId="0" fontId="0" fillId="27" borderId="53" xfId="0" applyFill="1" applyBorder="1" applyAlignment="1">
      <alignment horizontal="center" vertical="center"/>
    </xf>
    <xf numFmtId="0" fontId="36" fillId="6" borderId="26" xfId="0" applyFont="1" applyFill="1" applyBorder="1" applyAlignment="1" applyProtection="1">
      <alignment horizontal="center" vertical="center" wrapText="1"/>
      <protection locked="0"/>
    </xf>
    <xf numFmtId="0" fontId="36" fillId="6" borderId="24" xfId="0" applyFont="1" applyFill="1" applyBorder="1" applyAlignment="1" applyProtection="1">
      <alignment horizontal="center" vertical="center" wrapText="1"/>
      <protection locked="0"/>
    </xf>
    <xf numFmtId="0" fontId="36" fillId="6" borderId="25" xfId="0" applyFont="1" applyFill="1" applyBorder="1" applyAlignment="1" applyProtection="1">
      <alignment horizontal="center" vertical="center" wrapText="1"/>
      <protection locked="0"/>
    </xf>
    <xf numFmtId="0" fontId="36" fillId="6" borderId="23" xfId="0" applyFont="1" applyFill="1" applyBorder="1" applyAlignment="1" applyProtection="1">
      <alignment horizontal="center" vertical="center" wrapText="1"/>
      <protection locked="0"/>
    </xf>
    <xf numFmtId="0" fontId="36" fillId="6" borderId="29" xfId="0" applyFont="1" applyFill="1" applyBorder="1" applyAlignment="1" applyProtection="1">
      <alignment horizontal="center" vertical="center" wrapText="1"/>
      <protection locked="0"/>
    </xf>
    <xf numFmtId="0" fontId="36" fillId="6" borderId="30" xfId="0" applyFont="1" applyFill="1" applyBorder="1" applyAlignment="1" applyProtection="1">
      <alignment horizontal="center" vertical="center" wrapText="1"/>
      <protection locked="0"/>
    </xf>
    <xf numFmtId="0" fontId="0" fillId="0" borderId="72" xfId="0" applyBorder="1"/>
    <xf numFmtId="0" fontId="4" fillId="0" borderId="41" xfId="0" applyFont="1" applyBorder="1" applyAlignment="1">
      <alignment horizontal="center"/>
    </xf>
    <xf numFmtId="49" fontId="0" fillId="0" borderId="32" xfId="0" applyNumberFormat="1" applyBorder="1" applyAlignment="1">
      <alignment horizontal="center" vertical="center"/>
    </xf>
    <xf numFmtId="0" fontId="0" fillId="0" borderId="32" xfId="0" applyBorder="1"/>
    <xf numFmtId="0" fontId="6" fillId="0" borderId="36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49" fontId="0" fillId="0" borderId="41" xfId="0" applyNumberFormat="1" applyBorder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17" fillId="0" borderId="36" xfId="0" applyFont="1" applyBorder="1" applyAlignment="1">
      <alignment horizontal="center" vertical="center"/>
    </xf>
    <xf numFmtId="0" fontId="0" fillId="27" borderId="0" xfId="0" applyFill="1" applyAlignment="1">
      <alignment horizontal="center" vertical="center"/>
    </xf>
    <xf numFmtId="0" fontId="6" fillId="0" borderId="0" xfId="0" applyFont="1"/>
    <xf numFmtId="0" fontId="0" fillId="6" borderId="0" xfId="0" applyFill="1"/>
    <xf numFmtId="0" fontId="0" fillId="6" borderId="0" xfId="0" applyFill="1" applyAlignment="1">
      <alignment vertical="center"/>
    </xf>
    <xf numFmtId="49" fontId="6" fillId="0" borderId="36" xfId="0" applyNumberFormat="1" applyFont="1" applyBorder="1" applyAlignment="1">
      <alignment horizontal="center" vertical="center"/>
    </xf>
    <xf numFmtId="0" fontId="6" fillId="0" borderId="36" xfId="0" applyFont="1" applyBorder="1"/>
    <xf numFmtId="49" fontId="2" fillId="15" borderId="51" xfId="0" applyNumberFormat="1" applyFont="1" applyFill="1" applyBorder="1" applyAlignment="1" applyProtection="1">
      <alignment horizontal="center" vertical="center" wrapText="1"/>
      <protection locked="0"/>
    </xf>
    <xf numFmtId="0" fontId="4" fillId="29" borderId="73" xfId="0" applyFont="1" applyFill="1" applyBorder="1"/>
    <xf numFmtId="164" fontId="0" fillId="7" borderId="0" xfId="0" applyNumberFormat="1" applyFill="1"/>
    <xf numFmtId="0" fontId="0" fillId="27" borderId="0" xfId="0" applyFill="1"/>
    <xf numFmtId="2" fontId="0" fillId="27" borderId="0" xfId="0" applyNumberFormat="1" applyFill="1"/>
    <xf numFmtId="0" fontId="8" fillId="7" borderId="74" xfId="0" applyFont="1" applyFill="1" applyBorder="1" applyAlignment="1" applyProtection="1">
      <alignment horizontal="center" vertical="center" wrapText="1"/>
      <protection locked="0"/>
    </xf>
    <xf numFmtId="0" fontId="8" fillId="7" borderId="76" xfId="0" applyFont="1" applyFill="1" applyBorder="1" applyAlignment="1" applyProtection="1">
      <alignment horizontal="center" vertical="center" wrapText="1"/>
      <protection locked="0"/>
    </xf>
    <xf numFmtId="0" fontId="0" fillId="7" borderId="75" xfId="0" applyFill="1" applyBorder="1" applyAlignment="1" applyProtection="1">
      <alignment wrapText="1"/>
      <protection locked="0"/>
    </xf>
    <xf numFmtId="0" fontId="0" fillId="7" borderId="75" xfId="0" applyFill="1" applyBorder="1" applyAlignment="1" applyProtection="1">
      <alignment horizontal="center" vertical="center" wrapText="1"/>
      <protection locked="0"/>
    </xf>
    <xf numFmtId="0" fontId="8" fillId="7" borderId="78" xfId="0" applyFont="1" applyFill="1" applyBorder="1" applyAlignment="1" applyProtection="1">
      <alignment horizontal="center" vertical="center" wrapText="1"/>
      <protection locked="0"/>
    </xf>
    <xf numFmtId="0" fontId="8" fillId="7" borderId="79" xfId="0" applyFont="1" applyFill="1" applyBorder="1" applyAlignment="1" applyProtection="1">
      <alignment horizontal="center" vertical="center" wrapText="1"/>
      <protection locked="0"/>
    </xf>
    <xf numFmtId="0" fontId="0" fillId="7" borderId="77" xfId="0" applyFill="1" applyBorder="1" applyAlignment="1" applyProtection="1">
      <alignment horizontal="center" vertical="center" wrapText="1"/>
      <protection locked="0"/>
    </xf>
    <xf numFmtId="0" fontId="1" fillId="7" borderId="74" xfId="0" applyFont="1" applyFill="1" applyBorder="1" applyAlignment="1" applyProtection="1">
      <alignment horizontal="center" vertical="center" wrapText="1"/>
      <protection locked="0"/>
    </xf>
    <xf numFmtId="0" fontId="1" fillId="7" borderId="76" xfId="0" applyFont="1" applyFill="1" applyBorder="1" applyAlignment="1" applyProtection="1">
      <alignment horizontal="center" vertical="center" wrapText="1"/>
      <protection locked="0"/>
    </xf>
    <xf numFmtId="0" fontId="0" fillId="7" borderId="75" xfId="0" applyFill="1" applyBorder="1" applyProtection="1">
      <protection locked="0"/>
    </xf>
    <xf numFmtId="1" fontId="9" fillId="7" borderId="74" xfId="0" applyNumberFormat="1" applyFont="1" applyFill="1" applyBorder="1" applyAlignment="1" applyProtection="1">
      <alignment horizontal="center" vertical="center" wrapText="1"/>
      <protection locked="0"/>
    </xf>
    <xf numFmtId="1" fontId="9" fillId="7" borderId="76" xfId="0" applyNumberFormat="1" applyFont="1" applyFill="1" applyBorder="1" applyAlignment="1" applyProtection="1">
      <alignment horizontal="center" vertical="center" wrapText="1"/>
      <protection locked="0"/>
    </xf>
    <xf numFmtId="0" fontId="9" fillId="7" borderId="74" xfId="0" applyFont="1" applyFill="1" applyBorder="1" applyAlignment="1" applyProtection="1">
      <alignment horizontal="center" vertical="center" wrapText="1"/>
      <protection locked="0"/>
    </xf>
    <xf numFmtId="0" fontId="9" fillId="7" borderId="76" xfId="0" applyFont="1" applyFill="1" applyBorder="1" applyAlignment="1" applyProtection="1">
      <alignment horizontal="center" vertical="center" wrapText="1"/>
      <protection locked="0"/>
    </xf>
    <xf numFmtId="0" fontId="0" fillId="7" borderId="75" xfId="0" applyFill="1" applyBorder="1" applyAlignment="1" applyProtection="1">
      <alignment horizontal="center" vertical="center"/>
      <protection locked="0"/>
    </xf>
    <xf numFmtId="0" fontId="0" fillId="15" borderId="0" xfId="0" applyFill="1" applyAlignment="1" applyProtection="1">
      <alignment horizontal="center"/>
      <protection locked="0"/>
    </xf>
    <xf numFmtId="0" fontId="0" fillId="7" borderId="0" xfId="0" applyFill="1" applyAlignment="1" applyProtection="1">
      <alignment horizontal="center"/>
      <protection locked="0"/>
    </xf>
    <xf numFmtId="0" fontId="0" fillId="15" borderId="0" xfId="0" applyFill="1" applyAlignment="1" applyProtection="1">
      <alignment horizontal="center" vertical="center"/>
      <protection locked="0"/>
    </xf>
    <xf numFmtId="0" fontId="17" fillId="0" borderId="0" xfId="0" applyFont="1" applyProtection="1">
      <protection locked="0"/>
    </xf>
    <xf numFmtId="0" fontId="0" fillId="9" borderId="0" xfId="0" applyFill="1" applyAlignment="1" applyProtection="1">
      <alignment wrapText="1"/>
      <protection locked="0"/>
    </xf>
    <xf numFmtId="0" fontId="1" fillId="6" borderId="41" xfId="0" applyFont="1" applyFill="1" applyBorder="1" applyAlignment="1" applyProtection="1">
      <alignment horizontal="center" vertical="center" wrapText="1"/>
      <protection locked="0"/>
    </xf>
    <xf numFmtId="0" fontId="41" fillId="30" borderId="80" xfId="0" applyFont="1" applyFill="1" applyBorder="1" applyAlignment="1">
      <alignment wrapText="1"/>
    </xf>
    <xf numFmtId="0" fontId="41" fillId="30" borderId="82" xfId="0" applyFont="1" applyFill="1" applyBorder="1" applyAlignment="1">
      <alignment wrapText="1"/>
    </xf>
    <xf numFmtId="0" fontId="44" fillId="30" borderId="82" xfId="0" applyFont="1" applyFill="1" applyBorder="1" applyAlignment="1">
      <alignment wrapText="1"/>
    </xf>
    <xf numFmtId="0" fontId="45" fillId="30" borderId="82" xfId="0" applyFont="1" applyFill="1" applyBorder="1" applyAlignment="1">
      <alignment wrapText="1"/>
    </xf>
    <xf numFmtId="0" fontId="41" fillId="30" borderId="82" xfId="0" applyFont="1" applyFill="1" applyBorder="1" applyAlignment="1">
      <alignment horizontal="left" wrapText="1"/>
    </xf>
    <xf numFmtId="0" fontId="41" fillId="30" borderId="82" xfId="0" applyFont="1" applyFill="1" applyBorder="1" applyAlignment="1">
      <alignment vertical="center" wrapText="1"/>
    </xf>
    <xf numFmtId="0" fontId="41" fillId="0" borderId="82" xfId="0" applyFont="1" applyBorder="1" applyAlignment="1">
      <alignment vertical="center" wrapText="1"/>
    </xf>
    <xf numFmtId="0" fontId="45" fillId="30" borderId="82" xfId="0" applyFont="1" applyFill="1" applyBorder="1" applyAlignment="1">
      <alignment vertical="center" wrapText="1"/>
    </xf>
    <xf numFmtId="0" fontId="41" fillId="30" borderId="81" xfId="0" applyFont="1" applyFill="1" applyBorder="1" applyAlignment="1">
      <alignment wrapText="1"/>
    </xf>
    <xf numFmtId="0" fontId="41" fillId="0" borderId="81" xfId="0" applyFont="1" applyBorder="1" applyAlignment="1">
      <alignment horizontal="left" vertical="center" wrapText="1"/>
    </xf>
    <xf numFmtId="0" fontId="49" fillId="30" borderId="81" xfId="0" applyFont="1" applyFill="1" applyBorder="1" applyAlignment="1">
      <alignment horizontal="center" vertical="center" wrapText="1"/>
    </xf>
    <xf numFmtId="0" fontId="41" fillId="0" borderId="81" xfId="0" applyFont="1" applyBorder="1" applyAlignment="1">
      <alignment wrapText="1"/>
    </xf>
    <xf numFmtId="0" fontId="41" fillId="0" borderId="82" xfId="0" applyFont="1" applyBorder="1" applyAlignment="1">
      <alignment wrapText="1"/>
    </xf>
    <xf numFmtId="0" fontId="50" fillId="0" borderId="81" xfId="0" applyFont="1" applyBorder="1" applyAlignment="1">
      <alignment horizontal="center" wrapText="1"/>
    </xf>
    <xf numFmtId="0" fontId="43" fillId="0" borderId="81" xfId="0" applyFont="1" applyBorder="1" applyAlignment="1">
      <alignment vertical="center" wrapText="1"/>
    </xf>
    <xf numFmtId="0" fontId="49" fillId="30" borderId="86" xfId="0" applyFont="1" applyFill="1" applyBorder="1" applyAlignment="1">
      <alignment horizontal="center" vertical="center" wrapText="1"/>
    </xf>
    <xf numFmtId="0" fontId="43" fillId="31" borderId="81" xfId="0" applyFont="1" applyFill="1" applyBorder="1" applyAlignment="1">
      <alignment horizontal="center" vertical="center" wrapText="1"/>
    </xf>
    <xf numFmtId="0" fontId="43" fillId="0" borderId="82" xfId="0" applyFont="1" applyBorder="1" applyAlignment="1">
      <alignment horizontal="center" wrapText="1"/>
    </xf>
    <xf numFmtId="0" fontId="43" fillId="0" borderId="82" xfId="0" applyFont="1" applyBorder="1" applyAlignment="1">
      <alignment horizontal="center" vertical="center" wrapText="1"/>
    </xf>
    <xf numFmtId="0" fontId="43" fillId="0" borderId="0" xfId="0" applyFont="1" applyAlignment="1">
      <alignment wrapText="1"/>
    </xf>
    <xf numFmtId="0" fontId="45" fillId="30" borderId="82" xfId="0" applyFont="1" applyFill="1" applyBorder="1" applyAlignment="1">
      <alignment horizontal="left" vertical="center" wrapText="1"/>
    </xf>
    <xf numFmtId="0" fontId="41" fillId="30" borderId="82" xfId="0" applyFont="1" applyFill="1" applyBorder="1" applyAlignment="1">
      <alignment horizontal="left" vertical="center" wrapText="1"/>
    </xf>
    <xf numFmtId="0" fontId="41" fillId="30" borderId="82" xfId="0" applyFont="1" applyFill="1" applyBorder="1" applyAlignment="1">
      <alignment horizontal="center" vertical="center" wrapText="1"/>
    </xf>
    <xf numFmtId="0" fontId="41" fillId="30" borderId="81" xfId="0" applyFont="1" applyFill="1" applyBorder="1" applyAlignment="1">
      <alignment vertical="center" wrapText="1"/>
    </xf>
    <xf numFmtId="0" fontId="43" fillId="0" borderId="81" xfId="0" applyFont="1" applyBorder="1" applyAlignment="1">
      <alignment horizontal="center" vertical="center" wrapText="1"/>
    </xf>
    <xf numFmtId="0" fontId="51" fillId="0" borderId="82" xfId="0" applyFont="1" applyBorder="1" applyAlignment="1">
      <alignment horizontal="center" wrapText="1"/>
    </xf>
    <xf numFmtId="0" fontId="52" fillId="30" borderId="82" xfId="0" applyFont="1" applyFill="1" applyBorder="1" applyAlignment="1">
      <alignment horizontal="center" vertical="center" wrapText="1"/>
    </xf>
    <xf numFmtId="0" fontId="61" fillId="0" borderId="82" xfId="0" applyFont="1" applyBorder="1" applyAlignment="1">
      <alignment wrapText="1"/>
    </xf>
    <xf numFmtId="0" fontId="51" fillId="0" borderId="81" xfId="0" applyFont="1" applyBorder="1" applyAlignment="1">
      <alignment horizontal="center" vertical="center" wrapText="1"/>
    </xf>
    <xf numFmtId="0" fontId="43" fillId="31" borderId="82" xfId="0" applyFont="1" applyFill="1" applyBorder="1" applyAlignment="1">
      <alignment horizontal="center" vertical="center" wrapText="1"/>
    </xf>
    <xf numFmtId="170" fontId="43" fillId="0" borderId="82" xfId="0" applyNumberFormat="1" applyFont="1" applyBorder="1" applyAlignment="1">
      <alignment horizontal="center" wrapText="1"/>
    </xf>
    <xf numFmtId="0" fontId="57" fillId="0" borderId="82" xfId="0" applyFont="1" applyBorder="1" applyAlignment="1">
      <alignment horizontal="center" wrapText="1"/>
    </xf>
    <xf numFmtId="0" fontId="43" fillId="0" borderId="82" xfId="0" applyFont="1" applyBorder="1" applyAlignment="1">
      <alignment wrapText="1"/>
    </xf>
    <xf numFmtId="49" fontId="43" fillId="0" borderId="82" xfId="0" applyNumberFormat="1" applyFont="1" applyBorder="1" applyAlignment="1">
      <alignment horizontal="center" vertical="center" wrapText="1"/>
    </xf>
    <xf numFmtId="0" fontId="43" fillId="30" borderId="82" xfId="0" applyFont="1" applyFill="1" applyBorder="1" applyAlignment="1">
      <alignment horizontal="center" wrapText="1"/>
    </xf>
    <xf numFmtId="0" fontId="48" fillId="30" borderId="83" xfId="0" applyFont="1" applyFill="1" applyBorder="1" applyAlignment="1">
      <alignment horizontal="left" wrapText="1"/>
    </xf>
    <xf numFmtId="0" fontId="48" fillId="0" borderId="82" xfId="0" applyFont="1" applyBorder="1" applyAlignment="1">
      <alignment horizontal="left" wrapText="1"/>
    </xf>
    <xf numFmtId="0" fontId="48" fillId="0" borderId="83" xfId="0" applyFont="1" applyBorder="1" applyAlignment="1">
      <alignment horizontal="left" wrapText="1"/>
    </xf>
    <xf numFmtId="0" fontId="43" fillId="0" borderId="81" xfId="0" applyFont="1" applyBorder="1" applyAlignment="1">
      <alignment horizontal="center" wrapText="1"/>
    </xf>
    <xf numFmtId="0" fontId="43" fillId="0" borderId="0" xfId="0" applyFont="1" applyAlignment="1">
      <alignment vertical="center" wrapText="1"/>
    </xf>
    <xf numFmtId="0" fontId="43" fillId="33" borderId="82" xfId="0" applyFont="1" applyFill="1" applyBorder="1" applyAlignment="1">
      <alignment horizontal="center" vertical="center" wrapText="1"/>
    </xf>
    <xf numFmtId="0" fontId="43" fillId="33" borderId="81" xfId="0" applyFont="1" applyFill="1" applyBorder="1" applyAlignment="1">
      <alignment horizontal="center" vertical="center" wrapText="1"/>
    </xf>
    <xf numFmtId="0" fontId="43" fillId="33" borderId="86" xfId="0" applyFont="1" applyFill="1" applyBorder="1" applyAlignment="1">
      <alignment horizontal="center" vertical="center" wrapText="1"/>
    </xf>
    <xf numFmtId="0" fontId="66" fillId="0" borderId="82" xfId="0" applyFont="1" applyBorder="1" applyAlignment="1">
      <alignment vertical="center" wrapText="1"/>
    </xf>
    <xf numFmtId="0" fontId="43" fillId="34" borderId="82" xfId="0" applyFont="1" applyFill="1" applyBorder="1" applyAlignment="1">
      <alignment horizontal="center" vertical="center" wrapText="1"/>
    </xf>
    <xf numFmtId="0" fontId="43" fillId="34" borderId="81" xfId="0" applyFont="1" applyFill="1" applyBorder="1" applyAlignment="1">
      <alignment horizontal="center" vertical="center" wrapText="1"/>
    </xf>
    <xf numFmtId="0" fontId="0" fillId="35" borderId="36" xfId="0" applyFill="1" applyBorder="1"/>
    <xf numFmtId="0" fontId="43" fillId="36" borderId="0" xfId="0" applyFont="1" applyFill="1" applyAlignment="1">
      <alignment wrapText="1"/>
    </xf>
    <xf numFmtId="0" fontId="43" fillId="33" borderId="85" xfId="0" applyFont="1" applyFill="1" applyBorder="1" applyAlignment="1">
      <alignment horizontal="center" vertical="center" wrapText="1"/>
    </xf>
    <xf numFmtId="0" fontId="43" fillId="0" borderId="85" xfId="0" applyFont="1" applyBorder="1" applyAlignment="1">
      <alignment horizontal="center" vertical="center" wrapText="1"/>
    </xf>
    <xf numFmtId="0" fontId="56" fillId="32" borderId="82" xfId="0" applyFont="1" applyFill="1" applyBorder="1" applyAlignment="1">
      <alignment horizontal="center" wrapText="1"/>
    </xf>
    <xf numFmtId="0" fontId="42" fillId="0" borderId="82" xfId="0" applyFont="1" applyBorder="1" applyAlignment="1">
      <alignment horizontal="center" wrapText="1"/>
    </xf>
    <xf numFmtId="0" fontId="43" fillId="38" borderId="82" xfId="0" applyFont="1" applyFill="1" applyBorder="1" applyAlignment="1">
      <alignment horizontal="center" vertical="center" wrapText="1"/>
    </xf>
    <xf numFmtId="0" fontId="43" fillId="38" borderId="81" xfId="0" applyFont="1" applyFill="1" applyBorder="1" applyAlignment="1">
      <alignment horizontal="center" vertical="center" wrapText="1"/>
    </xf>
    <xf numFmtId="0" fontId="41" fillId="30" borderId="85" xfId="0" applyFont="1" applyFill="1" applyBorder="1" applyAlignment="1">
      <alignment wrapText="1"/>
    </xf>
    <xf numFmtId="0" fontId="43" fillId="0" borderId="89" xfId="0" applyFont="1" applyBorder="1" applyAlignment="1">
      <alignment wrapText="1"/>
    </xf>
    <xf numFmtId="0" fontId="43" fillId="33" borderId="89" xfId="0" applyFont="1" applyFill="1" applyBorder="1" applyAlignment="1">
      <alignment horizontal="center" vertical="center" wrapText="1"/>
    </xf>
    <xf numFmtId="0" fontId="42" fillId="0" borderId="82" xfId="0" applyFont="1" applyBorder="1" applyAlignment="1">
      <alignment horizontal="center" vertical="center" wrapText="1"/>
    </xf>
    <xf numFmtId="0" fontId="43" fillId="0" borderId="82" xfId="0" applyFont="1" applyBorder="1" applyAlignment="1">
      <alignment vertical="center" wrapText="1"/>
    </xf>
    <xf numFmtId="0" fontId="0" fillId="3" borderId="36" xfId="0" applyFill="1" applyBorder="1"/>
    <xf numFmtId="0" fontId="43" fillId="39" borderId="82" xfId="0" applyFont="1" applyFill="1" applyBorder="1" applyAlignment="1">
      <alignment horizontal="center" vertical="center" wrapText="1"/>
    </xf>
    <xf numFmtId="0" fontId="8" fillId="39" borderId="81" xfId="0" applyFont="1" applyFill="1" applyBorder="1" applyAlignment="1">
      <alignment horizontal="center" vertical="center" wrapText="1"/>
    </xf>
    <xf numFmtId="0" fontId="43" fillId="39" borderId="81" xfId="0" applyFont="1" applyFill="1" applyBorder="1" applyAlignment="1">
      <alignment horizontal="center" vertical="center" wrapText="1"/>
    </xf>
    <xf numFmtId="0" fontId="0" fillId="18" borderId="36" xfId="0" applyFill="1" applyBorder="1" applyAlignment="1">
      <alignment wrapText="1"/>
    </xf>
    <xf numFmtId="0" fontId="0" fillId="0" borderId="0" xfId="0" applyAlignment="1">
      <alignment horizontal="left" vertical="center"/>
    </xf>
    <xf numFmtId="0" fontId="0" fillId="35" borderId="36" xfId="0" applyFill="1" applyBorder="1" applyAlignment="1">
      <alignment horizontal="left" vertical="center" wrapText="1"/>
    </xf>
    <xf numFmtId="0" fontId="0" fillId="0" borderId="36" xfId="0" applyBorder="1" applyAlignment="1">
      <alignment horizontal="left" vertical="center" wrapText="1"/>
    </xf>
    <xf numFmtId="0" fontId="0" fillId="0" borderId="36" xfId="0" applyBorder="1" applyAlignment="1">
      <alignment horizontal="left" vertical="center"/>
    </xf>
    <xf numFmtId="0" fontId="27" fillId="21" borderId="36" xfId="0" applyFont="1" applyFill="1" applyBorder="1" applyAlignment="1">
      <alignment horizontal="center" vertical="center" wrapText="1"/>
    </xf>
    <xf numFmtId="0" fontId="29" fillId="28" borderId="36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0" fillId="6" borderId="0" xfId="0" applyFill="1" applyAlignment="1">
      <alignment horizontal="center" vertical="center"/>
    </xf>
    <xf numFmtId="0" fontId="0" fillId="6" borderId="0" xfId="0" applyFill="1" applyAlignment="1">
      <alignment horizontal="center" vertical="center" wrapText="1"/>
    </xf>
    <xf numFmtId="0" fontId="56" fillId="0" borderId="36" xfId="0" applyFont="1" applyBorder="1" applyAlignment="1">
      <alignment horizontal="center"/>
    </xf>
    <xf numFmtId="0" fontId="56" fillId="16" borderId="36" xfId="0" applyFont="1" applyFill="1" applyBorder="1" applyAlignment="1">
      <alignment horizontal="center" vertical="center" wrapText="1"/>
    </xf>
    <xf numFmtId="0" fontId="56" fillId="0" borderId="36" xfId="0" applyFont="1" applyBorder="1" applyAlignment="1">
      <alignment horizontal="center" vertical="center"/>
    </xf>
    <xf numFmtId="0" fontId="2" fillId="9" borderId="0" xfId="0" applyFont="1" applyFill="1" applyAlignment="1" applyProtection="1">
      <alignment horizontal="center" vertical="center" wrapText="1"/>
      <protection locked="0"/>
    </xf>
    <xf numFmtId="0" fontId="2" fillId="40" borderId="0" xfId="0" applyFont="1" applyFill="1" applyAlignment="1" applyProtection="1">
      <alignment horizontal="center" vertical="center" wrapText="1"/>
      <protection locked="0"/>
    </xf>
    <xf numFmtId="0" fontId="2" fillId="41" borderId="9" xfId="0" applyFont="1" applyFill="1" applyBorder="1" applyAlignment="1" applyProtection="1">
      <alignment horizontal="center" vertical="center" wrapText="1"/>
      <protection locked="0"/>
    </xf>
    <xf numFmtId="0" fontId="2" fillId="41" borderId="0" xfId="0" applyFont="1" applyFill="1" applyAlignment="1" applyProtection="1">
      <alignment horizontal="center" vertical="center" wrapText="1"/>
      <protection locked="0"/>
    </xf>
    <xf numFmtId="0" fontId="2" fillId="15" borderId="53" xfId="0" applyFont="1" applyFill="1" applyBorder="1" applyAlignment="1" applyProtection="1">
      <alignment horizontal="center" vertical="center" wrapText="1"/>
      <protection locked="0"/>
    </xf>
    <xf numFmtId="0" fontId="2" fillId="15" borderId="59" xfId="0" applyFont="1" applyFill="1" applyBorder="1" applyAlignment="1" applyProtection="1">
      <alignment horizontal="center" vertical="center" wrapText="1"/>
      <protection locked="0"/>
    </xf>
    <xf numFmtId="0" fontId="24" fillId="0" borderId="15" xfId="0" applyFont="1" applyBorder="1" applyAlignment="1" applyProtection="1">
      <alignment horizontal="center" vertical="center" wrapText="1"/>
      <protection locked="0"/>
    </xf>
    <xf numFmtId="0" fontId="2" fillId="15" borderId="69" xfId="0" applyFont="1" applyFill="1" applyBorder="1" applyAlignment="1" applyProtection="1">
      <alignment horizontal="center" vertical="center" wrapText="1"/>
      <protection locked="0"/>
    </xf>
    <xf numFmtId="0" fontId="2" fillId="15" borderId="70" xfId="0" applyFont="1" applyFill="1" applyBorder="1" applyAlignment="1" applyProtection="1">
      <alignment horizontal="center" vertical="center" wrapText="1"/>
      <protection locked="0"/>
    </xf>
    <xf numFmtId="0" fontId="2" fillId="15" borderId="71" xfId="0" applyFont="1" applyFill="1" applyBorder="1" applyAlignment="1" applyProtection="1">
      <alignment horizontal="center" vertical="center" wrapText="1"/>
      <protection locked="0"/>
    </xf>
    <xf numFmtId="0" fontId="24" fillId="0" borderId="11" xfId="0" applyFont="1" applyBorder="1" applyAlignment="1" applyProtection="1">
      <alignment horizontal="center" vertical="center" wrapText="1"/>
      <protection locked="0"/>
    </xf>
    <xf numFmtId="0" fontId="24" fillId="0" borderId="90" xfId="0" applyFont="1" applyBorder="1" applyAlignment="1" applyProtection="1">
      <alignment horizontal="center" vertical="center" wrapText="1"/>
      <protection locked="0"/>
    </xf>
    <xf numFmtId="0" fontId="2" fillId="15" borderId="91" xfId="0" applyFont="1" applyFill="1" applyBorder="1" applyAlignment="1" applyProtection="1">
      <alignment horizontal="center" vertical="center" wrapText="1"/>
      <protection locked="0"/>
    </xf>
    <xf numFmtId="0" fontId="2" fillId="15" borderId="92" xfId="0" applyFont="1" applyFill="1" applyBorder="1" applyAlignment="1" applyProtection="1">
      <alignment horizontal="center" vertical="center" wrapText="1"/>
      <protection locked="0"/>
    </xf>
    <xf numFmtId="0" fontId="2" fillId="15" borderId="93" xfId="0" applyFont="1" applyFill="1" applyBorder="1" applyAlignment="1" applyProtection="1">
      <alignment horizontal="center" vertical="center" wrapText="1"/>
      <protection locked="0"/>
    </xf>
    <xf numFmtId="0" fontId="2" fillId="14" borderId="70" xfId="0" applyFont="1" applyFill="1" applyBorder="1" applyAlignment="1" applyProtection="1">
      <alignment horizontal="center" vertical="center" wrapText="1"/>
      <protection locked="0"/>
    </xf>
    <xf numFmtId="0" fontId="2" fillId="14" borderId="52" xfId="0" applyFont="1" applyFill="1" applyBorder="1" applyAlignment="1" applyProtection="1">
      <alignment horizontal="center" vertical="center" wrapText="1"/>
      <protection locked="0"/>
    </xf>
    <xf numFmtId="0" fontId="2" fillId="14" borderId="92" xfId="0" applyFont="1" applyFill="1" applyBorder="1" applyAlignment="1" applyProtection="1">
      <alignment horizontal="center" vertical="center" wrapText="1"/>
      <protection locked="0"/>
    </xf>
    <xf numFmtId="0" fontId="2" fillId="2" borderId="70" xfId="0" applyFont="1" applyFill="1" applyBorder="1" applyAlignment="1" applyProtection="1">
      <alignment horizontal="center" vertical="center" wrapText="1"/>
      <protection locked="0"/>
    </xf>
    <xf numFmtId="0" fontId="2" fillId="2" borderId="52" xfId="0" applyFont="1" applyFill="1" applyBorder="1" applyAlignment="1" applyProtection="1">
      <alignment horizontal="center" vertical="center" wrapText="1"/>
      <protection locked="0"/>
    </xf>
    <xf numFmtId="0" fontId="2" fillId="2" borderId="92" xfId="0" applyFont="1" applyFill="1" applyBorder="1" applyAlignment="1" applyProtection="1">
      <alignment horizontal="center" vertical="center" wrapText="1"/>
      <protection locked="0"/>
    </xf>
    <xf numFmtId="0" fontId="2" fillId="40" borderId="70" xfId="0" applyFont="1" applyFill="1" applyBorder="1" applyAlignment="1" applyProtection="1">
      <alignment horizontal="center" vertical="center" wrapText="1"/>
      <protection locked="0"/>
    </xf>
    <xf numFmtId="0" fontId="2" fillId="40" borderId="52" xfId="0" applyFont="1" applyFill="1" applyBorder="1" applyAlignment="1" applyProtection="1">
      <alignment horizontal="center" vertical="center" wrapText="1"/>
      <protection locked="0"/>
    </xf>
    <xf numFmtId="0" fontId="2" fillId="40" borderId="92" xfId="0" applyFont="1" applyFill="1" applyBorder="1" applyAlignment="1" applyProtection="1">
      <alignment horizontal="center" vertical="center" wrapText="1"/>
      <protection locked="0"/>
    </xf>
    <xf numFmtId="0" fontId="2" fillId="40" borderId="51" xfId="0" applyFont="1" applyFill="1" applyBorder="1" applyAlignment="1" applyProtection="1">
      <alignment horizontal="center" vertical="center" wrapText="1"/>
      <protection locked="0"/>
    </xf>
    <xf numFmtId="0" fontId="2" fillId="2" borderId="53" xfId="0" applyFont="1" applyFill="1" applyBorder="1" applyAlignment="1" applyProtection="1">
      <alignment horizontal="center" vertical="center" wrapText="1"/>
      <protection locked="0"/>
    </xf>
    <xf numFmtId="0" fontId="2" fillId="9" borderId="94" xfId="0" applyFont="1" applyFill="1" applyBorder="1" applyAlignment="1" applyProtection="1">
      <alignment horizontal="center" vertical="center" wrapText="1"/>
      <protection locked="0"/>
    </xf>
    <xf numFmtId="0" fontId="2" fillId="15" borderId="90" xfId="0" applyFont="1" applyFill="1" applyBorder="1" applyAlignment="1" applyProtection="1">
      <alignment horizontal="center" vertical="center" wrapText="1"/>
      <protection locked="0"/>
    </xf>
    <xf numFmtId="0" fontId="2" fillId="15" borderId="94" xfId="0" applyFont="1" applyFill="1" applyBorder="1" applyAlignment="1">
      <alignment horizontal="center" vertical="center"/>
    </xf>
    <xf numFmtId="2" fontId="2" fillId="15" borderId="94" xfId="0" applyNumberFormat="1" applyFont="1" applyFill="1" applyBorder="1" applyAlignment="1">
      <alignment horizontal="center" vertical="center"/>
    </xf>
    <xf numFmtId="0" fontId="1" fillId="15" borderId="91" xfId="0" applyFont="1" applyFill="1" applyBorder="1" applyAlignment="1" applyProtection="1">
      <alignment horizontal="center" vertical="center" wrapText="1"/>
      <protection locked="0"/>
    </xf>
    <xf numFmtId="0" fontId="1" fillId="7" borderId="94" xfId="0" applyFont="1" applyFill="1" applyBorder="1" applyAlignment="1" applyProtection="1">
      <alignment horizontal="center" vertical="center" wrapText="1"/>
      <protection locked="0"/>
    </xf>
    <xf numFmtId="0" fontId="1" fillId="15" borderId="95" xfId="0" applyFont="1" applyFill="1" applyBorder="1" applyAlignment="1" applyProtection="1">
      <alignment horizontal="center" vertical="center" wrapText="1"/>
      <protection locked="0"/>
    </xf>
    <xf numFmtId="0" fontId="1" fillId="15" borderId="96" xfId="0" applyFont="1" applyFill="1" applyBorder="1" applyAlignment="1" applyProtection="1">
      <alignment horizontal="center" vertical="center" wrapText="1"/>
      <protection locked="0"/>
    </xf>
    <xf numFmtId="0" fontId="1" fillId="7" borderId="92" xfId="0" applyFont="1" applyFill="1" applyBorder="1" applyAlignment="1" applyProtection="1">
      <alignment horizontal="center" vertical="center" wrapText="1"/>
      <protection locked="0"/>
    </xf>
    <xf numFmtId="0" fontId="1" fillId="15" borderId="92" xfId="0" applyFont="1" applyFill="1" applyBorder="1" applyAlignment="1" applyProtection="1">
      <alignment horizontal="center" vertical="center" wrapText="1"/>
      <protection locked="0"/>
    </xf>
    <xf numFmtId="0" fontId="1" fillId="15" borderId="93" xfId="0" applyFont="1" applyFill="1" applyBorder="1" applyAlignment="1" applyProtection="1">
      <alignment horizontal="center" vertical="center" wrapText="1"/>
      <protection locked="0"/>
    </xf>
    <xf numFmtId="0" fontId="2" fillId="7" borderId="91" xfId="0" applyFont="1" applyFill="1" applyBorder="1" applyAlignment="1" applyProtection="1">
      <alignment horizontal="center" vertical="center" wrapText="1"/>
      <protection locked="0"/>
    </xf>
    <xf numFmtId="0" fontId="1" fillId="15" borderId="97" xfId="0" applyFont="1" applyFill="1" applyBorder="1" applyAlignment="1" applyProtection="1">
      <alignment horizontal="center" vertical="center" wrapText="1"/>
      <protection locked="0"/>
    </xf>
    <xf numFmtId="0" fontId="0" fillId="15" borderId="95" xfId="0" applyFill="1" applyBorder="1" applyAlignment="1" applyProtection="1">
      <alignment horizontal="center" vertical="center"/>
      <protection locked="0"/>
    </xf>
    <xf numFmtId="0" fontId="1" fillId="15" borderId="98" xfId="0" applyFont="1" applyFill="1" applyBorder="1" applyAlignment="1" applyProtection="1">
      <alignment horizontal="center" vertical="center" wrapText="1"/>
      <protection locked="0"/>
    </xf>
    <xf numFmtId="0" fontId="1" fillId="15" borderId="94" xfId="0" applyFont="1" applyFill="1" applyBorder="1" applyAlignment="1" applyProtection="1">
      <alignment horizontal="center" vertical="center" wrapText="1"/>
      <protection locked="0"/>
    </xf>
    <xf numFmtId="0" fontId="0" fillId="15" borderId="99" xfId="0" applyFill="1" applyBorder="1" applyAlignment="1" applyProtection="1">
      <alignment horizontal="center" vertical="center"/>
      <protection locked="0"/>
    </xf>
    <xf numFmtId="0" fontId="0" fillId="15" borderId="100" xfId="0" applyFill="1" applyBorder="1" applyAlignment="1" applyProtection="1">
      <alignment horizontal="center" vertical="center"/>
      <protection locked="0"/>
    </xf>
    <xf numFmtId="0" fontId="1" fillId="15" borderId="90" xfId="0" applyFont="1" applyFill="1" applyBorder="1" applyAlignment="1" applyProtection="1">
      <alignment horizontal="center" vertical="center" wrapText="1"/>
      <protection locked="0"/>
    </xf>
    <xf numFmtId="0" fontId="0" fillId="7" borderId="99" xfId="0" applyFill="1" applyBorder="1" applyAlignment="1" applyProtection="1">
      <alignment horizontal="center" vertical="center" wrapText="1"/>
      <protection locked="0"/>
    </xf>
    <xf numFmtId="0" fontId="1" fillId="7" borderId="99" xfId="0" applyFont="1" applyFill="1" applyBorder="1" applyAlignment="1" applyProtection="1">
      <alignment horizontal="center" vertical="center" wrapText="1"/>
      <protection locked="0"/>
    </xf>
    <xf numFmtId="0" fontId="1" fillId="7" borderId="95" xfId="0" applyFont="1" applyFill="1" applyBorder="1" applyAlignment="1" applyProtection="1">
      <alignment horizontal="center" vertical="center" wrapText="1"/>
      <protection locked="0"/>
    </xf>
    <xf numFmtId="0" fontId="1" fillId="7" borderId="100" xfId="0" applyFont="1" applyFill="1" applyBorder="1" applyAlignment="1" applyProtection="1">
      <alignment horizontal="center" vertical="center" wrapText="1"/>
      <protection locked="0"/>
    </xf>
    <xf numFmtId="0" fontId="1" fillId="15" borderId="92" xfId="0" applyFont="1" applyFill="1" applyBorder="1" applyAlignment="1">
      <alignment horizontal="center" vertical="center" wrapText="1"/>
    </xf>
    <xf numFmtId="0" fontId="2" fillId="15" borderId="94" xfId="0" applyFont="1" applyFill="1" applyBorder="1" applyAlignment="1" applyProtection="1">
      <alignment horizontal="center" vertical="center" wrapText="1"/>
      <protection locked="0"/>
    </xf>
    <xf numFmtId="0" fontId="1" fillId="7" borderId="101" xfId="0" applyFont="1" applyFill="1" applyBorder="1" applyAlignment="1" applyProtection="1">
      <alignment horizontal="center" vertical="center" wrapText="1"/>
      <protection locked="0"/>
    </xf>
    <xf numFmtId="0" fontId="8" fillId="7" borderId="101" xfId="0" applyFont="1" applyFill="1" applyBorder="1" applyAlignment="1" applyProtection="1">
      <alignment horizontal="center" vertical="center" wrapText="1"/>
      <protection locked="0"/>
    </xf>
    <xf numFmtId="1" fontId="9" fillId="7" borderId="101" xfId="0" applyNumberFormat="1" applyFont="1" applyFill="1" applyBorder="1" applyAlignment="1" applyProtection="1">
      <alignment horizontal="center" vertical="center" wrapText="1"/>
      <protection locked="0"/>
    </xf>
    <xf numFmtId="0" fontId="8" fillId="7" borderId="102" xfId="0" applyFont="1" applyFill="1" applyBorder="1" applyAlignment="1" applyProtection="1">
      <alignment horizontal="center" vertical="center" wrapText="1"/>
      <protection locked="0"/>
    </xf>
    <xf numFmtId="0" fontId="9" fillId="7" borderId="93" xfId="0" applyFont="1" applyFill="1" applyBorder="1" applyAlignment="1" applyProtection="1">
      <alignment horizontal="center" vertical="center" wrapText="1"/>
      <protection locked="0"/>
    </xf>
    <xf numFmtId="0" fontId="8" fillId="7" borderId="103" xfId="0" applyFont="1" applyFill="1" applyBorder="1" applyAlignment="1" applyProtection="1">
      <alignment horizontal="center" vertical="center" wrapText="1"/>
      <protection locked="0"/>
    </xf>
    <xf numFmtId="0" fontId="9" fillId="7" borderId="101" xfId="0" applyFont="1" applyFill="1" applyBorder="1" applyAlignment="1" applyProtection="1">
      <alignment horizontal="center" vertical="center" wrapText="1"/>
      <protection locked="0"/>
    </xf>
    <xf numFmtId="0" fontId="9" fillId="7" borderId="100" xfId="0" applyFont="1" applyFill="1" applyBorder="1" applyAlignment="1" applyProtection="1">
      <alignment horizontal="center" vertical="center" wrapText="1"/>
      <protection locked="0"/>
    </xf>
    <xf numFmtId="0" fontId="9" fillId="10" borderId="94" xfId="0" applyFont="1" applyFill="1" applyBorder="1" applyAlignment="1" applyProtection="1">
      <alignment horizontal="center" vertical="center" wrapText="1"/>
      <protection locked="0"/>
    </xf>
    <xf numFmtId="0" fontId="1" fillId="0" borderId="94" xfId="0" applyFont="1" applyBorder="1" applyAlignment="1" applyProtection="1">
      <alignment horizontal="center" vertical="center" wrapText="1"/>
      <protection locked="0"/>
    </xf>
    <xf numFmtId="1" fontId="1" fillId="0" borderId="94" xfId="0" applyNumberFormat="1" applyFont="1" applyBorder="1" applyAlignment="1" applyProtection="1">
      <alignment horizontal="center" vertical="center" wrapText="1"/>
      <protection locked="0"/>
    </xf>
    <xf numFmtId="0" fontId="1" fillId="10" borderId="94" xfId="0" applyFont="1" applyFill="1" applyBorder="1" applyAlignment="1" applyProtection="1">
      <alignment horizontal="center" vertical="center" wrapText="1"/>
      <protection locked="0"/>
    </xf>
    <xf numFmtId="0" fontId="20" fillId="0" borderId="94" xfId="0" applyFont="1" applyBorder="1" applyAlignment="1" applyProtection="1">
      <alignment horizontal="center" vertical="center"/>
      <protection locked="0"/>
    </xf>
    <xf numFmtId="2" fontId="1" fillId="0" borderId="94" xfId="0" applyNumberFormat="1" applyFont="1" applyBorder="1" applyAlignment="1" applyProtection="1">
      <alignment horizontal="center" vertical="center" wrapText="1"/>
      <protection locked="0"/>
    </xf>
    <xf numFmtId="0" fontId="2" fillId="15" borderId="100" xfId="0" applyFont="1" applyFill="1" applyBorder="1" applyAlignment="1" applyProtection="1">
      <alignment horizontal="center" vertical="center" wrapText="1"/>
      <protection locked="0"/>
    </xf>
    <xf numFmtId="0" fontId="2" fillId="15" borderId="0" xfId="0" applyFont="1" applyFill="1" applyAlignment="1" applyProtection="1">
      <alignment horizontal="center" vertical="center" wrapText="1"/>
      <protection locked="0"/>
    </xf>
    <xf numFmtId="0" fontId="2" fillId="15" borderId="12" xfId="0" applyFont="1" applyFill="1" applyBorder="1" applyAlignment="1" applyProtection="1">
      <alignment horizontal="center" vertical="center" wrapText="1"/>
      <protection locked="0"/>
    </xf>
    <xf numFmtId="0" fontId="1" fillId="15" borderId="58" xfId="0" applyFont="1" applyFill="1" applyBorder="1" applyAlignment="1" applyProtection="1">
      <alignment horizontal="center" vertical="center" wrapText="1"/>
      <protection locked="0"/>
    </xf>
    <xf numFmtId="0" fontId="1" fillId="7" borderId="0" xfId="0" applyFont="1" applyFill="1" applyAlignment="1" applyProtection="1">
      <alignment horizontal="center" vertical="center" wrapText="1"/>
      <protection locked="0"/>
    </xf>
    <xf numFmtId="0" fontId="1" fillId="15" borderId="105" xfId="0" applyFont="1" applyFill="1" applyBorder="1" applyAlignment="1" applyProtection="1">
      <alignment horizontal="center" vertical="center" wrapText="1"/>
      <protection locked="0"/>
    </xf>
    <xf numFmtId="0" fontId="1" fillId="7" borderId="53" xfId="0" applyFont="1" applyFill="1" applyBorder="1" applyAlignment="1" applyProtection="1">
      <alignment horizontal="center" vertical="center" wrapText="1"/>
      <protection locked="0"/>
    </xf>
    <xf numFmtId="0" fontId="1" fillId="15" borderId="53" xfId="0" applyFont="1" applyFill="1" applyBorder="1" applyAlignment="1" applyProtection="1">
      <alignment horizontal="center" vertical="center" wrapText="1"/>
      <protection locked="0"/>
    </xf>
    <xf numFmtId="0" fontId="2" fillId="7" borderId="58" xfId="0" applyFont="1" applyFill="1" applyBorder="1" applyAlignment="1" applyProtection="1">
      <alignment horizontal="center" vertical="center" wrapText="1"/>
      <protection locked="0"/>
    </xf>
    <xf numFmtId="0" fontId="0" fillId="15" borderId="104" xfId="0" applyFill="1" applyBorder="1" applyAlignment="1" applyProtection="1">
      <alignment horizontal="center" vertical="center"/>
      <protection locked="0"/>
    </xf>
    <xf numFmtId="0" fontId="2" fillId="15" borderId="70" xfId="0" applyFont="1" applyFill="1" applyBorder="1" applyAlignment="1">
      <alignment horizontal="center" vertical="center"/>
    </xf>
    <xf numFmtId="2" fontId="2" fillId="15" borderId="70" xfId="0" applyNumberFormat="1" applyFont="1" applyFill="1" applyBorder="1" applyAlignment="1">
      <alignment horizontal="center" vertical="center"/>
    </xf>
    <xf numFmtId="0" fontId="1" fillId="15" borderId="69" xfId="0" applyFont="1" applyFill="1" applyBorder="1" applyAlignment="1" applyProtection="1">
      <alignment horizontal="center" vertical="center" wrapText="1"/>
      <protection locked="0"/>
    </xf>
    <xf numFmtId="0" fontId="1" fillId="7" borderId="70" xfId="0" applyFont="1" applyFill="1" applyBorder="1" applyAlignment="1" applyProtection="1">
      <alignment horizontal="center" vertical="center" wrapText="1"/>
      <protection locked="0"/>
    </xf>
    <xf numFmtId="0" fontId="1" fillId="15" borderId="106" xfId="0" applyFont="1" applyFill="1" applyBorder="1" applyAlignment="1" applyProtection="1">
      <alignment horizontal="center" vertical="center" wrapText="1"/>
      <protection locked="0"/>
    </xf>
    <xf numFmtId="0" fontId="1" fillId="15" borderId="70" xfId="0" applyFont="1" applyFill="1" applyBorder="1" applyAlignment="1" applyProtection="1">
      <alignment horizontal="center" vertical="center" wrapText="1"/>
      <protection locked="0"/>
    </xf>
    <xf numFmtId="0" fontId="2" fillId="9" borderId="71" xfId="0" applyFont="1" applyFill="1" applyBorder="1" applyAlignment="1" applyProtection="1">
      <alignment horizontal="center" vertical="center" wrapText="1"/>
      <protection locked="0"/>
    </xf>
    <xf numFmtId="0" fontId="2" fillId="9" borderId="70" xfId="0" applyFont="1" applyFill="1" applyBorder="1" applyAlignment="1" applyProtection="1">
      <alignment horizontal="center" vertical="center" wrapText="1"/>
      <protection locked="0"/>
    </xf>
    <xf numFmtId="0" fontId="1" fillId="15" borderId="107" xfId="0" applyFont="1" applyFill="1" applyBorder="1" applyAlignment="1" applyProtection="1">
      <alignment horizontal="center" vertical="center" wrapText="1"/>
      <protection locked="0"/>
    </xf>
    <xf numFmtId="0" fontId="1" fillId="15" borderId="71" xfId="0" applyFont="1" applyFill="1" applyBorder="1" applyAlignment="1" applyProtection="1">
      <alignment horizontal="center" vertical="center" wrapText="1"/>
      <protection locked="0"/>
    </xf>
    <xf numFmtId="0" fontId="1" fillId="15" borderId="108" xfId="0" applyFont="1" applyFill="1" applyBorder="1" applyAlignment="1" applyProtection="1">
      <alignment horizontal="center" vertical="center" wrapText="1"/>
      <protection locked="0"/>
    </xf>
    <xf numFmtId="0" fontId="0" fillId="15" borderId="106" xfId="0" applyFill="1" applyBorder="1" applyAlignment="1" applyProtection="1">
      <alignment horizontal="center" vertical="center"/>
      <protection locked="0"/>
    </xf>
    <xf numFmtId="0" fontId="0" fillId="15" borderId="71" xfId="0" applyFill="1" applyBorder="1" applyAlignment="1" applyProtection="1">
      <alignment horizontal="center" vertical="center"/>
      <protection locked="0"/>
    </xf>
    <xf numFmtId="0" fontId="1" fillId="7" borderId="106" xfId="0" applyFont="1" applyFill="1" applyBorder="1" applyAlignment="1" applyProtection="1">
      <alignment horizontal="center" vertical="center" wrapText="1"/>
      <protection locked="0"/>
    </xf>
    <xf numFmtId="0" fontId="1" fillId="7" borderId="71" xfId="0" applyFont="1" applyFill="1" applyBorder="1" applyAlignment="1" applyProtection="1">
      <alignment horizontal="center" vertical="center" wrapText="1"/>
      <protection locked="0"/>
    </xf>
    <xf numFmtId="0" fontId="1" fillId="15" borderId="70" xfId="0" applyFont="1" applyFill="1" applyBorder="1" applyAlignment="1">
      <alignment horizontal="center" vertical="center" wrapText="1"/>
    </xf>
    <xf numFmtId="0" fontId="8" fillId="7" borderId="109" xfId="0" applyFont="1" applyFill="1" applyBorder="1" applyAlignment="1" applyProtection="1">
      <alignment horizontal="center" vertical="center" wrapText="1"/>
      <protection locked="0"/>
    </xf>
    <xf numFmtId="0" fontId="9" fillId="7" borderId="71" xfId="0" applyFont="1" applyFill="1" applyBorder="1" applyAlignment="1" applyProtection="1">
      <alignment horizontal="center" vertical="center" wrapText="1"/>
      <protection locked="0"/>
    </xf>
    <xf numFmtId="0" fontId="8" fillId="7" borderId="110" xfId="0" applyFont="1" applyFill="1" applyBorder="1" applyAlignment="1" applyProtection="1">
      <alignment horizontal="center" vertical="center" wrapText="1"/>
      <protection locked="0"/>
    </xf>
    <xf numFmtId="0" fontId="9" fillId="7" borderId="109" xfId="0" applyFont="1" applyFill="1" applyBorder="1" applyAlignment="1" applyProtection="1">
      <alignment horizontal="center" vertical="center" wrapText="1"/>
      <protection locked="0"/>
    </xf>
    <xf numFmtId="0" fontId="9" fillId="10" borderId="70" xfId="0" applyFont="1" applyFill="1" applyBorder="1" applyAlignment="1" applyProtection="1">
      <alignment horizontal="center" vertical="center" wrapText="1"/>
      <protection locked="0"/>
    </xf>
    <xf numFmtId="0" fontId="1" fillId="0" borderId="70" xfId="0" applyFont="1" applyBorder="1" applyAlignment="1" applyProtection="1">
      <alignment horizontal="center" vertical="center" wrapText="1"/>
      <protection locked="0"/>
    </xf>
    <xf numFmtId="1" fontId="1" fillId="0" borderId="70" xfId="0" applyNumberFormat="1" applyFont="1" applyBorder="1" applyAlignment="1" applyProtection="1">
      <alignment horizontal="center" vertical="center" wrapText="1"/>
      <protection locked="0"/>
    </xf>
    <xf numFmtId="0" fontId="1" fillId="10" borderId="70" xfId="0" applyFont="1" applyFill="1" applyBorder="1" applyAlignment="1" applyProtection="1">
      <alignment horizontal="center" vertical="center" wrapText="1"/>
      <protection locked="0"/>
    </xf>
    <xf numFmtId="0" fontId="20" fillId="0" borderId="70" xfId="0" applyFont="1" applyBorder="1" applyAlignment="1" applyProtection="1">
      <alignment horizontal="center" vertical="center"/>
      <protection locked="0"/>
    </xf>
    <xf numFmtId="2" fontId="1" fillId="0" borderId="70" xfId="0" applyNumberFormat="1" applyFont="1" applyBorder="1" applyAlignment="1" applyProtection="1">
      <alignment horizontal="center" vertical="center" wrapText="1"/>
      <protection locked="0"/>
    </xf>
    <xf numFmtId="0" fontId="2" fillId="9" borderId="12" xfId="0" applyFont="1" applyFill="1" applyBorder="1" applyAlignment="1" applyProtection="1">
      <alignment horizontal="center" vertical="center" wrapText="1"/>
      <protection locked="0"/>
    </xf>
    <xf numFmtId="0" fontId="0" fillId="15" borderId="70" xfId="0" applyFill="1" applyBorder="1" applyAlignment="1" applyProtection="1">
      <alignment horizontal="center" vertical="center"/>
      <protection locked="0"/>
    </xf>
    <xf numFmtId="1" fontId="9" fillId="7" borderId="70" xfId="0" applyNumberFormat="1" applyFont="1" applyFill="1" applyBorder="1" applyAlignment="1" applyProtection="1">
      <alignment horizontal="center" vertical="center" wrapText="1"/>
      <protection locked="0"/>
    </xf>
    <xf numFmtId="0" fontId="9" fillId="7" borderId="70" xfId="0" applyFont="1" applyFill="1" applyBorder="1" applyAlignment="1" applyProtection="1">
      <alignment horizontal="center" vertical="center" wrapText="1"/>
      <protection locked="0"/>
    </xf>
    <xf numFmtId="0" fontId="2" fillId="9" borderId="51" xfId="0" applyFont="1" applyFill="1" applyBorder="1" applyAlignment="1" applyProtection="1">
      <alignment horizontal="center" vertical="center" wrapText="1"/>
      <protection locked="0"/>
    </xf>
    <xf numFmtId="0" fontId="9" fillId="10" borderId="51" xfId="0" applyFont="1" applyFill="1" applyBorder="1" applyAlignment="1" applyProtection="1">
      <alignment horizontal="center" vertical="center" wrapText="1"/>
      <protection locked="0"/>
    </xf>
    <xf numFmtId="0" fontId="1" fillId="0" borderId="51" xfId="0" applyFont="1" applyBorder="1" applyAlignment="1" applyProtection="1">
      <alignment horizontal="center" vertical="center" wrapText="1"/>
      <protection locked="0"/>
    </xf>
    <xf numFmtId="1" fontId="1" fillId="0" borderId="51" xfId="0" applyNumberFormat="1" applyFont="1" applyBorder="1" applyAlignment="1" applyProtection="1">
      <alignment horizontal="center" vertical="center" wrapText="1"/>
      <protection locked="0"/>
    </xf>
    <xf numFmtId="0" fontId="1" fillId="10" borderId="51" xfId="0" applyFont="1" applyFill="1" applyBorder="1" applyAlignment="1" applyProtection="1">
      <alignment horizontal="center" vertical="center" wrapText="1"/>
      <protection locked="0"/>
    </xf>
    <xf numFmtId="0" fontId="20" fillId="0" borderId="51" xfId="0" applyFont="1" applyBorder="1" applyAlignment="1" applyProtection="1">
      <alignment horizontal="center" vertical="center"/>
      <protection locked="0"/>
    </xf>
    <xf numFmtId="2" fontId="1" fillId="0" borderId="51" xfId="0" applyNumberFormat="1" applyFont="1" applyBorder="1" applyAlignment="1" applyProtection="1">
      <alignment horizontal="center" vertical="center" wrapText="1"/>
      <protection locked="0"/>
    </xf>
    <xf numFmtId="0" fontId="2" fillId="9" borderId="111" xfId="0" applyFont="1" applyFill="1" applyBorder="1" applyAlignment="1" applyProtection="1">
      <alignment horizontal="center" vertical="center" wrapText="1"/>
      <protection locked="0"/>
    </xf>
    <xf numFmtId="0" fontId="2" fillId="15" borderId="113" xfId="0" applyFont="1" applyFill="1" applyBorder="1" applyAlignment="1" applyProtection="1">
      <alignment horizontal="center" vertical="center" wrapText="1"/>
      <protection locked="0"/>
    </xf>
    <xf numFmtId="0" fontId="2" fillId="15" borderId="111" xfId="0" applyFont="1" applyFill="1" applyBorder="1" applyAlignment="1" applyProtection="1">
      <alignment horizontal="center" vertical="center" wrapText="1"/>
      <protection locked="0"/>
    </xf>
    <xf numFmtId="0" fontId="2" fillId="15" borderId="114" xfId="0" applyFont="1" applyFill="1" applyBorder="1" applyAlignment="1" applyProtection="1">
      <alignment horizontal="center" vertical="center" wrapText="1"/>
      <protection locked="0"/>
    </xf>
    <xf numFmtId="0" fontId="2" fillId="15" borderId="115" xfId="0" applyFont="1" applyFill="1" applyBorder="1" applyAlignment="1" applyProtection="1">
      <alignment horizontal="center" vertical="center" wrapText="1"/>
      <protection locked="0"/>
    </xf>
    <xf numFmtId="0" fontId="2" fillId="15" borderId="111" xfId="0" applyFont="1" applyFill="1" applyBorder="1" applyAlignment="1">
      <alignment horizontal="center" vertical="center"/>
    </xf>
    <xf numFmtId="2" fontId="2" fillId="15" borderId="111" xfId="0" applyNumberFormat="1" applyFont="1" applyFill="1" applyBorder="1" applyAlignment="1">
      <alignment horizontal="center" vertical="center"/>
    </xf>
    <xf numFmtId="0" fontId="1" fillId="15" borderId="112" xfId="0" applyFont="1" applyFill="1" applyBorder="1" applyAlignment="1" applyProtection="1">
      <alignment horizontal="center" vertical="center" wrapText="1"/>
      <protection locked="0"/>
    </xf>
    <xf numFmtId="0" fontId="1" fillId="7" borderId="111" xfId="0" applyFont="1" applyFill="1" applyBorder="1" applyAlignment="1" applyProtection="1">
      <alignment horizontal="center" vertical="center" wrapText="1"/>
      <protection locked="0"/>
    </xf>
    <xf numFmtId="0" fontId="1" fillId="15" borderId="116" xfId="0" applyFont="1" applyFill="1" applyBorder="1" applyAlignment="1" applyProtection="1">
      <alignment horizontal="center" vertical="center" wrapText="1"/>
      <protection locked="0"/>
    </xf>
    <xf numFmtId="0" fontId="1" fillId="15" borderId="117" xfId="0" applyFont="1" applyFill="1" applyBorder="1" applyAlignment="1" applyProtection="1">
      <alignment horizontal="center" vertical="center" wrapText="1"/>
      <protection locked="0"/>
    </xf>
    <xf numFmtId="0" fontId="1" fillId="7" borderId="113" xfId="0" applyFont="1" applyFill="1" applyBorder="1" applyAlignment="1" applyProtection="1">
      <alignment horizontal="center" vertical="center" wrapText="1"/>
      <protection locked="0"/>
    </xf>
    <xf numFmtId="0" fontId="1" fillId="15" borderId="113" xfId="0" applyFont="1" applyFill="1" applyBorder="1" applyAlignment="1" applyProtection="1">
      <alignment horizontal="center" vertical="center" wrapText="1"/>
      <protection locked="0"/>
    </xf>
    <xf numFmtId="0" fontId="1" fillId="15" borderId="118" xfId="0" applyFont="1" applyFill="1" applyBorder="1" applyAlignment="1" applyProtection="1">
      <alignment horizontal="center" vertical="center" wrapText="1"/>
      <protection locked="0"/>
    </xf>
    <xf numFmtId="0" fontId="1" fillId="15" borderId="119" xfId="0" applyFont="1" applyFill="1" applyBorder="1" applyAlignment="1" applyProtection="1">
      <alignment horizontal="center" vertical="center" wrapText="1"/>
      <protection locked="0"/>
    </xf>
    <xf numFmtId="0" fontId="0" fillId="15" borderId="116" xfId="0" applyFill="1" applyBorder="1" applyAlignment="1" applyProtection="1">
      <alignment horizontal="center" vertical="center"/>
      <protection locked="0"/>
    </xf>
    <xf numFmtId="0" fontId="1" fillId="15" borderId="120" xfId="0" applyFont="1" applyFill="1" applyBorder="1" applyAlignment="1" applyProtection="1">
      <alignment horizontal="center" vertical="center" wrapText="1"/>
      <protection locked="0"/>
    </xf>
    <xf numFmtId="0" fontId="1" fillId="15" borderId="111" xfId="0" applyFont="1" applyFill="1" applyBorder="1" applyAlignment="1" applyProtection="1">
      <alignment horizontal="center" vertical="center" wrapText="1"/>
      <protection locked="0"/>
    </xf>
    <xf numFmtId="0" fontId="0" fillId="15" borderId="121" xfId="0" applyFill="1" applyBorder="1" applyAlignment="1" applyProtection="1">
      <alignment horizontal="center" vertical="center"/>
      <protection locked="0"/>
    </xf>
    <xf numFmtId="0" fontId="0" fillId="15" borderId="114" xfId="0" applyFill="1" applyBorder="1" applyAlignment="1" applyProtection="1">
      <alignment horizontal="center" vertical="center"/>
      <protection locked="0"/>
    </xf>
    <xf numFmtId="0" fontId="1" fillId="15" borderId="115" xfId="0" applyFont="1" applyFill="1" applyBorder="1" applyAlignment="1" applyProtection="1">
      <alignment horizontal="center" vertical="center" wrapText="1"/>
      <protection locked="0"/>
    </xf>
    <xf numFmtId="0" fontId="1" fillId="7" borderId="121" xfId="0" applyFont="1" applyFill="1" applyBorder="1" applyAlignment="1" applyProtection="1">
      <alignment horizontal="center" vertical="center" wrapText="1"/>
      <protection locked="0"/>
    </xf>
    <xf numFmtId="0" fontId="1" fillId="7" borderId="116" xfId="0" applyFont="1" applyFill="1" applyBorder="1" applyAlignment="1" applyProtection="1">
      <alignment horizontal="center" vertical="center" wrapText="1"/>
      <protection locked="0"/>
    </xf>
    <xf numFmtId="0" fontId="1" fillId="7" borderId="114" xfId="0" applyFont="1" applyFill="1" applyBorder="1" applyAlignment="1" applyProtection="1">
      <alignment horizontal="center" vertical="center" wrapText="1"/>
      <protection locked="0"/>
    </xf>
    <xf numFmtId="0" fontId="8" fillId="7" borderId="122" xfId="0" applyFont="1" applyFill="1" applyBorder="1" applyAlignment="1" applyProtection="1">
      <alignment horizontal="center" vertical="center" wrapText="1"/>
      <protection locked="0"/>
    </xf>
    <xf numFmtId="0" fontId="8" fillId="7" borderId="123" xfId="0" applyFont="1" applyFill="1" applyBorder="1" applyAlignment="1" applyProtection="1">
      <alignment horizontal="center" vertical="center" wrapText="1"/>
      <protection locked="0"/>
    </xf>
    <xf numFmtId="0" fontId="9" fillId="7" borderId="118" xfId="0" applyFont="1" applyFill="1" applyBorder="1" applyAlignment="1" applyProtection="1">
      <alignment horizontal="center" vertical="center" wrapText="1"/>
      <protection locked="0"/>
    </xf>
    <xf numFmtId="0" fontId="8" fillId="7" borderId="124" xfId="0" applyFont="1" applyFill="1" applyBorder="1" applyAlignment="1" applyProtection="1">
      <alignment horizontal="center" vertical="center" wrapText="1"/>
      <protection locked="0"/>
    </xf>
    <xf numFmtId="0" fontId="9" fillId="7" borderId="122" xfId="0" applyFont="1" applyFill="1" applyBorder="1" applyAlignment="1" applyProtection="1">
      <alignment horizontal="center" vertical="center" wrapText="1"/>
      <protection locked="0"/>
    </xf>
    <xf numFmtId="0" fontId="9" fillId="10" borderId="111" xfId="0" applyFont="1" applyFill="1" applyBorder="1" applyAlignment="1" applyProtection="1">
      <alignment horizontal="center" vertical="center" wrapText="1"/>
      <protection locked="0"/>
    </xf>
    <xf numFmtId="0" fontId="1" fillId="0" borderId="111" xfId="0" applyFont="1" applyBorder="1" applyAlignment="1" applyProtection="1">
      <alignment horizontal="center" vertical="center" wrapText="1"/>
      <protection locked="0"/>
    </xf>
    <xf numFmtId="1" fontId="1" fillId="0" borderId="111" xfId="0" applyNumberFormat="1" applyFont="1" applyBorder="1" applyAlignment="1" applyProtection="1">
      <alignment horizontal="center" vertical="center" wrapText="1"/>
      <protection locked="0"/>
    </xf>
    <xf numFmtId="0" fontId="1" fillId="10" borderId="111" xfId="0" applyFont="1" applyFill="1" applyBorder="1" applyAlignment="1" applyProtection="1">
      <alignment horizontal="center" vertical="center" wrapText="1"/>
      <protection locked="0"/>
    </xf>
    <xf numFmtId="0" fontId="20" fillId="0" borderId="111" xfId="0" applyFont="1" applyBorder="1" applyAlignment="1" applyProtection="1">
      <alignment horizontal="center" vertical="center"/>
      <protection locked="0"/>
    </xf>
    <xf numFmtId="2" fontId="1" fillId="0" borderId="111" xfId="0" applyNumberFormat="1" applyFont="1" applyBorder="1" applyAlignment="1" applyProtection="1">
      <alignment horizontal="center" vertical="center" wrapText="1"/>
      <protection locked="0"/>
    </xf>
    <xf numFmtId="0" fontId="2" fillId="7" borderId="125" xfId="0" applyFont="1" applyFill="1" applyBorder="1" applyAlignment="1" applyProtection="1">
      <alignment horizontal="center" vertical="center" wrapText="1"/>
      <protection locked="0"/>
    </xf>
    <xf numFmtId="0" fontId="0" fillId="15" borderId="52" xfId="0" applyFill="1" applyBorder="1" applyAlignment="1" applyProtection="1">
      <alignment horizontal="center" vertical="center"/>
      <protection locked="0"/>
    </xf>
    <xf numFmtId="0" fontId="0" fillId="15" borderId="92" xfId="0" applyFill="1" applyBorder="1" applyAlignment="1" applyProtection="1">
      <alignment horizontal="center" vertical="center"/>
      <protection locked="0"/>
    </xf>
    <xf numFmtId="0" fontId="24" fillId="0" borderId="94" xfId="0" applyFont="1" applyBorder="1" applyAlignment="1" applyProtection="1">
      <alignment horizontal="center" vertical="center" wrapText="1"/>
      <protection locked="0"/>
    </xf>
    <xf numFmtId="0" fontId="1" fillId="7" borderId="126" xfId="0" applyFont="1" applyFill="1" applyBorder="1" applyAlignment="1" applyProtection="1">
      <alignment horizontal="center" vertical="center" wrapText="1"/>
      <protection locked="0"/>
    </xf>
    <xf numFmtId="0" fontId="1" fillId="7" borderId="128" xfId="0" applyFont="1" applyFill="1" applyBorder="1" applyAlignment="1" applyProtection="1">
      <alignment horizontal="center" vertical="center" wrapText="1"/>
      <protection locked="0"/>
    </xf>
    <xf numFmtId="0" fontId="8" fillId="7" borderId="128" xfId="0" applyFont="1" applyFill="1" applyBorder="1" applyAlignment="1" applyProtection="1">
      <alignment horizontal="center" vertical="center" wrapText="1"/>
      <protection locked="0"/>
    </xf>
    <xf numFmtId="0" fontId="8" fillId="7" borderId="127" xfId="0" applyFont="1" applyFill="1" applyBorder="1" applyAlignment="1" applyProtection="1">
      <alignment horizontal="center" vertical="center" wrapText="1"/>
      <protection locked="0"/>
    </xf>
    <xf numFmtId="0" fontId="8" fillId="7" borderId="126" xfId="0" applyFont="1" applyFill="1" applyBorder="1" applyAlignment="1" applyProtection="1">
      <alignment horizontal="center" vertical="center" wrapText="1"/>
      <protection locked="0"/>
    </xf>
    <xf numFmtId="0" fontId="9" fillId="7" borderId="128" xfId="0" applyFont="1" applyFill="1" applyBorder="1" applyAlignment="1" applyProtection="1">
      <alignment horizontal="center" vertical="center" wrapText="1"/>
      <protection locked="0"/>
    </xf>
    <xf numFmtId="0" fontId="9" fillId="7" borderId="129" xfId="0" applyFont="1" applyFill="1" applyBorder="1" applyAlignment="1" applyProtection="1">
      <alignment horizontal="center" vertical="center" wrapText="1"/>
      <protection locked="0"/>
    </xf>
    <xf numFmtId="0" fontId="9" fillId="10" borderId="69" xfId="0" applyFont="1" applyFill="1" applyBorder="1" applyAlignment="1" applyProtection="1">
      <alignment horizontal="center" vertical="center" wrapText="1"/>
      <protection locked="0"/>
    </xf>
    <xf numFmtId="0" fontId="0" fillId="7" borderId="104" xfId="0" applyFill="1" applyBorder="1" applyAlignment="1" applyProtection="1">
      <alignment horizontal="center" vertical="center" wrapText="1"/>
      <protection locked="0"/>
    </xf>
    <xf numFmtId="0" fontId="0" fillId="7" borderId="64" xfId="0" applyFill="1" applyBorder="1" applyAlignment="1" applyProtection="1">
      <alignment horizontal="center" vertical="center" wrapText="1"/>
      <protection locked="0"/>
    </xf>
    <xf numFmtId="0" fontId="2" fillId="15" borderId="17" xfId="0" applyFont="1" applyFill="1" applyBorder="1" applyAlignment="1" applyProtection="1">
      <alignment horizontal="center" vertical="center" wrapText="1"/>
      <protection locked="0"/>
    </xf>
    <xf numFmtId="0" fontId="0" fillId="0" borderId="94" xfId="0" applyBorder="1" applyProtection="1">
      <protection locked="0"/>
    </xf>
    <xf numFmtId="0" fontId="1" fillId="15" borderId="0" xfId="0" applyFont="1" applyFill="1" applyAlignment="1" applyProtection="1">
      <alignment horizontal="center" vertical="center" wrapText="1"/>
      <protection locked="0"/>
    </xf>
    <xf numFmtId="0" fontId="2" fillId="14" borderId="51" xfId="0" applyFont="1" applyFill="1" applyBorder="1" applyAlignment="1" applyProtection="1">
      <alignment horizontal="center" vertical="center" wrapText="1"/>
      <protection locked="0"/>
    </xf>
    <xf numFmtId="0" fontId="2" fillId="40" borderId="94" xfId="0" applyFont="1" applyFill="1" applyBorder="1" applyAlignment="1" applyProtection="1">
      <alignment horizontal="center" vertical="center" wrapText="1"/>
      <protection locked="0"/>
    </xf>
    <xf numFmtId="0" fontId="2" fillId="14" borderId="53" xfId="0" applyFont="1" applyFill="1" applyBorder="1" applyAlignment="1" applyProtection="1">
      <alignment horizontal="center" vertical="center" wrapText="1"/>
      <protection locked="0"/>
    </xf>
    <xf numFmtId="0" fontId="24" fillId="0" borderId="47" xfId="0" applyFont="1" applyBorder="1" applyAlignment="1" applyProtection="1">
      <alignment horizontal="center" vertical="center" wrapText="1"/>
      <protection locked="0"/>
    </xf>
    <xf numFmtId="0" fontId="24" fillId="0" borderId="50" xfId="0" applyFont="1" applyBorder="1" applyAlignment="1" applyProtection="1">
      <alignment horizontal="center" vertical="center" wrapText="1"/>
      <protection locked="0"/>
    </xf>
    <xf numFmtId="0" fontId="24" fillId="0" borderId="35" xfId="0" applyFont="1" applyBorder="1" applyAlignment="1" applyProtection="1">
      <alignment horizontal="center" vertical="center" wrapText="1"/>
      <protection locked="0"/>
    </xf>
    <xf numFmtId="0" fontId="2" fillId="9" borderId="15" xfId="0" applyFont="1" applyFill="1" applyBorder="1" applyAlignment="1" applyProtection="1">
      <alignment horizontal="center" vertical="center" wrapText="1"/>
      <protection locked="0"/>
    </xf>
    <xf numFmtId="0" fontId="2" fillId="9" borderId="11" xfId="0" applyFont="1" applyFill="1" applyBorder="1" applyAlignment="1" applyProtection="1">
      <alignment horizontal="center" vertical="center" wrapText="1"/>
      <protection locked="0"/>
    </xf>
    <xf numFmtId="0" fontId="2" fillId="9" borderId="90" xfId="0" applyFont="1" applyFill="1" applyBorder="1" applyAlignment="1" applyProtection="1">
      <alignment horizontal="center" vertical="center" wrapText="1"/>
      <protection locked="0"/>
    </xf>
    <xf numFmtId="0" fontId="2" fillId="7" borderId="69" xfId="0" applyFont="1" applyFill="1" applyBorder="1" applyAlignment="1" applyProtection="1">
      <alignment horizontal="center" vertical="center" wrapText="1"/>
      <protection locked="0"/>
    </xf>
    <xf numFmtId="0" fontId="0" fillId="7" borderId="106" xfId="0" applyFill="1" applyBorder="1" applyAlignment="1" applyProtection="1">
      <alignment horizontal="center" vertical="center" wrapText="1"/>
      <protection locked="0"/>
    </xf>
    <xf numFmtId="0" fontId="1" fillId="7" borderId="109" xfId="0" applyFont="1" applyFill="1" applyBorder="1" applyAlignment="1" applyProtection="1">
      <alignment horizontal="center" vertical="center" wrapText="1"/>
      <protection locked="0"/>
    </xf>
    <xf numFmtId="1" fontId="9" fillId="7" borderId="109" xfId="0" applyNumberFormat="1" applyFont="1" applyFill="1" applyBorder="1" applyAlignment="1" applyProtection="1">
      <alignment horizontal="center" vertical="center" wrapText="1"/>
      <protection locked="0"/>
    </xf>
    <xf numFmtId="0" fontId="9" fillId="10" borderId="16" xfId="0" applyFont="1" applyFill="1" applyBorder="1" applyAlignment="1" applyProtection="1">
      <alignment horizontal="center" vertical="center" wrapText="1"/>
      <protection locked="0"/>
    </xf>
    <xf numFmtId="0" fontId="1" fillId="0" borderId="16" xfId="0" applyFont="1" applyBorder="1" applyAlignment="1" applyProtection="1">
      <alignment horizontal="center" vertical="center" wrapText="1"/>
      <protection locked="0"/>
    </xf>
    <xf numFmtId="1" fontId="1" fillId="0" borderId="16" xfId="0" applyNumberFormat="1" applyFont="1" applyBorder="1" applyAlignment="1" applyProtection="1">
      <alignment horizontal="center" vertical="center" wrapText="1"/>
      <protection locked="0"/>
    </xf>
    <xf numFmtId="0" fontId="1" fillId="10" borderId="16" xfId="0" applyFont="1" applyFill="1" applyBorder="1" applyAlignment="1" applyProtection="1">
      <alignment horizontal="center" vertical="center" wrapText="1"/>
      <protection locked="0"/>
    </xf>
    <xf numFmtId="0" fontId="20" fillId="0" borderId="16" xfId="0" applyFont="1" applyBorder="1" applyAlignment="1" applyProtection="1">
      <alignment horizontal="center" vertical="center"/>
      <protection locked="0"/>
    </xf>
    <xf numFmtId="0" fontId="0" fillId="0" borderId="16" xfId="0" applyBorder="1" applyProtection="1">
      <protection locked="0"/>
    </xf>
    <xf numFmtId="0" fontId="2" fillId="15" borderId="11" xfId="0" applyFont="1" applyFill="1" applyBorder="1" applyAlignment="1" applyProtection="1">
      <alignment horizontal="center" vertical="center" wrapText="1"/>
      <protection locked="0"/>
    </xf>
    <xf numFmtId="0" fontId="2" fillId="15" borderId="0" xfId="0" applyFont="1" applyFill="1" applyAlignment="1">
      <alignment horizontal="center" vertical="center"/>
    </xf>
    <xf numFmtId="2" fontId="2" fillId="15" borderId="0" xfId="0" applyNumberFormat="1" applyFont="1" applyFill="1" applyAlignment="1">
      <alignment horizontal="center" vertical="center"/>
    </xf>
    <xf numFmtId="0" fontId="1" fillId="15" borderId="104" xfId="0" applyFont="1" applyFill="1" applyBorder="1" applyAlignment="1" applyProtection="1">
      <alignment horizontal="center" vertical="center" wrapText="1"/>
      <protection locked="0"/>
    </xf>
    <xf numFmtId="0" fontId="1" fillId="15" borderId="59" xfId="0" applyFont="1" applyFill="1" applyBorder="1" applyAlignment="1" applyProtection="1">
      <alignment horizontal="center" vertical="center" wrapText="1"/>
      <protection locked="0"/>
    </xf>
    <xf numFmtId="0" fontId="2" fillId="7" borderId="11" xfId="0" applyFont="1" applyFill="1" applyBorder="1" applyAlignment="1" applyProtection="1">
      <alignment horizontal="center" vertical="center" wrapText="1"/>
      <protection locked="0"/>
    </xf>
    <xf numFmtId="0" fontId="1" fillId="15" borderId="130" xfId="0" applyFont="1" applyFill="1" applyBorder="1" applyAlignment="1" applyProtection="1">
      <alignment horizontal="center" vertical="center" wrapText="1"/>
      <protection locked="0"/>
    </xf>
    <xf numFmtId="0" fontId="1" fillId="15" borderId="11" xfId="0" applyFont="1" applyFill="1" applyBorder="1" applyAlignment="1" applyProtection="1">
      <alignment horizontal="center" vertical="center" wrapText="1"/>
      <protection locked="0"/>
    </xf>
    <xf numFmtId="0" fontId="1" fillId="15" borderId="41" xfId="0" applyFont="1" applyFill="1" applyBorder="1" applyAlignment="1" applyProtection="1">
      <alignment horizontal="center" vertical="center" wrapText="1"/>
      <protection locked="0"/>
    </xf>
    <xf numFmtId="0" fontId="0" fillId="15" borderId="9" xfId="0" applyFill="1" applyBorder="1" applyAlignment="1" applyProtection="1">
      <alignment horizontal="center" vertical="center"/>
      <protection locked="0"/>
    </xf>
    <xf numFmtId="0" fontId="0" fillId="15" borderId="12" xfId="0" applyFill="1" applyBorder="1" applyAlignment="1" applyProtection="1">
      <alignment horizontal="center" vertical="center"/>
      <protection locked="0"/>
    </xf>
    <xf numFmtId="0" fontId="0" fillId="7" borderId="9" xfId="0" applyFill="1" applyBorder="1" applyAlignment="1" applyProtection="1">
      <alignment horizontal="center" vertical="center" wrapText="1"/>
      <protection locked="0"/>
    </xf>
    <xf numFmtId="0" fontId="1" fillId="7" borderId="9" xfId="0" applyFont="1" applyFill="1" applyBorder="1" applyAlignment="1" applyProtection="1">
      <alignment horizontal="center" vertical="center" wrapText="1"/>
      <protection locked="0"/>
    </xf>
    <xf numFmtId="0" fontId="1" fillId="7" borderId="104" xfId="0" applyFont="1" applyFill="1" applyBorder="1" applyAlignment="1" applyProtection="1">
      <alignment horizontal="center" vertical="center" wrapText="1"/>
      <protection locked="0"/>
    </xf>
    <xf numFmtId="0" fontId="1" fillId="7" borderId="12" xfId="0" applyFont="1" applyFill="1" applyBorder="1" applyAlignment="1" applyProtection="1">
      <alignment horizontal="center" vertical="center" wrapText="1"/>
      <protection locked="0"/>
    </xf>
    <xf numFmtId="0" fontId="1" fillId="7" borderId="131" xfId="0" applyFont="1" applyFill="1" applyBorder="1" applyAlignment="1" applyProtection="1">
      <alignment horizontal="center" vertical="center" wrapText="1"/>
      <protection locked="0"/>
    </xf>
    <xf numFmtId="0" fontId="8" fillId="7" borderId="131" xfId="0" applyFont="1" applyFill="1" applyBorder="1" applyAlignment="1" applyProtection="1">
      <alignment horizontal="center" vertical="center" wrapText="1"/>
      <protection locked="0"/>
    </xf>
    <xf numFmtId="0" fontId="8" fillId="7" borderId="75" xfId="0" applyFont="1" applyFill="1" applyBorder="1" applyAlignment="1" applyProtection="1">
      <alignment horizontal="center" vertical="center" wrapText="1"/>
      <protection locked="0"/>
    </xf>
    <xf numFmtId="0" fontId="9" fillId="7" borderId="59" xfId="0" applyFont="1" applyFill="1" applyBorder="1" applyAlignment="1" applyProtection="1">
      <alignment horizontal="center" vertical="center" wrapText="1"/>
      <protection locked="0"/>
    </xf>
    <xf numFmtId="0" fontId="8" fillId="7" borderId="132" xfId="0" applyFont="1" applyFill="1" applyBorder="1" applyAlignment="1" applyProtection="1">
      <alignment horizontal="center" vertical="center" wrapText="1"/>
      <protection locked="0"/>
    </xf>
    <xf numFmtId="0" fontId="9" fillId="7" borderId="131" xfId="0" applyFont="1" applyFill="1" applyBorder="1" applyAlignment="1" applyProtection="1">
      <alignment horizontal="center" vertical="center" wrapText="1"/>
      <protection locked="0"/>
    </xf>
    <xf numFmtId="0" fontId="2" fillId="7" borderId="90" xfId="0" applyFont="1" applyFill="1" applyBorder="1" applyAlignment="1" applyProtection="1">
      <alignment horizontal="center" vertical="center" wrapText="1"/>
      <protection locked="0"/>
    </xf>
    <xf numFmtId="0" fontId="2" fillId="40" borderId="15" xfId="0" applyFont="1" applyFill="1" applyBorder="1" applyAlignment="1" applyProtection="1">
      <alignment horizontal="center" vertical="center" wrapText="1"/>
      <protection locked="0"/>
    </xf>
    <xf numFmtId="0" fontId="2" fillId="40" borderId="11" xfId="0" applyFont="1" applyFill="1" applyBorder="1" applyAlignment="1" applyProtection="1">
      <alignment horizontal="center" vertical="center" wrapText="1"/>
      <protection locked="0"/>
    </xf>
    <xf numFmtId="0" fontId="2" fillId="40" borderId="90" xfId="0" applyFont="1" applyFill="1" applyBorder="1" applyAlignment="1" applyProtection="1">
      <alignment horizontal="center" vertical="center" wrapText="1"/>
      <protection locked="0"/>
    </xf>
    <xf numFmtId="0" fontId="2" fillId="40" borderId="53" xfId="0" applyFont="1" applyFill="1" applyBorder="1" applyAlignment="1" applyProtection="1">
      <alignment horizontal="center" vertical="center" wrapText="1"/>
      <protection locked="0"/>
    </xf>
    <xf numFmtId="49" fontId="2" fillId="15" borderId="0" xfId="0" applyNumberFormat="1" applyFont="1" applyFill="1" applyAlignment="1" applyProtection="1">
      <alignment horizontal="center" vertical="center" wrapText="1"/>
      <protection locked="0"/>
    </xf>
    <xf numFmtId="49" fontId="2" fillId="15" borderId="70" xfId="0" applyNumberFormat="1" applyFont="1" applyFill="1" applyBorder="1" applyAlignment="1" applyProtection="1">
      <alignment horizontal="center" vertical="center" wrapText="1"/>
      <protection locked="0"/>
    </xf>
    <xf numFmtId="49" fontId="2" fillId="15" borderId="94" xfId="0" applyNumberFormat="1" applyFont="1" applyFill="1" applyBorder="1" applyAlignment="1" applyProtection="1">
      <alignment horizontal="center" vertical="center" wrapText="1"/>
      <protection locked="0"/>
    </xf>
    <xf numFmtId="0" fontId="2" fillId="9" borderId="52" xfId="0" applyFont="1" applyFill="1" applyBorder="1" applyAlignment="1" applyProtection="1">
      <alignment horizontal="center" vertical="center" wrapText="1"/>
      <protection locked="0"/>
    </xf>
    <xf numFmtId="0" fontId="2" fillId="3" borderId="51" xfId="0" applyFont="1" applyFill="1" applyBorder="1" applyAlignment="1" applyProtection="1">
      <alignment horizontal="center" vertical="center" wrapText="1"/>
      <protection locked="0"/>
    </xf>
    <xf numFmtId="0" fontId="2" fillId="3" borderId="52" xfId="0" applyFont="1" applyFill="1" applyBorder="1" applyAlignment="1" applyProtection="1">
      <alignment horizontal="center" vertical="center" wrapText="1"/>
      <protection locked="0"/>
    </xf>
    <xf numFmtId="0" fontId="2" fillId="3" borderId="53" xfId="0" applyFont="1" applyFill="1" applyBorder="1" applyAlignment="1" applyProtection="1">
      <alignment horizontal="center" vertical="center" wrapText="1"/>
      <protection locked="0"/>
    </xf>
    <xf numFmtId="0" fontId="1" fillId="15" borderId="99" xfId="0" applyFont="1" applyFill="1" applyBorder="1" applyAlignment="1" applyProtection="1">
      <alignment horizontal="center" vertical="center" wrapText="1"/>
      <protection locked="0"/>
    </xf>
    <xf numFmtId="0" fontId="2" fillId="9" borderId="53" xfId="0" applyFont="1" applyFill="1" applyBorder="1" applyAlignment="1" applyProtection="1">
      <alignment horizontal="center" vertical="center" wrapText="1"/>
      <protection locked="0"/>
    </xf>
    <xf numFmtId="0" fontId="2" fillId="3" borderId="70" xfId="0" applyFont="1" applyFill="1" applyBorder="1" applyAlignment="1" applyProtection="1">
      <alignment horizontal="center" vertical="center" wrapText="1"/>
      <protection locked="0"/>
    </xf>
    <xf numFmtId="0" fontId="2" fillId="3" borderId="92" xfId="0" applyFont="1" applyFill="1" applyBorder="1" applyAlignment="1" applyProtection="1">
      <alignment horizontal="center" vertical="center" wrapText="1"/>
      <protection locked="0"/>
    </xf>
    <xf numFmtId="0" fontId="0" fillId="0" borderId="94" xfId="0" applyBorder="1" applyAlignment="1">
      <alignment horizontal="center" vertical="center"/>
    </xf>
    <xf numFmtId="49" fontId="10" fillId="0" borderId="92" xfId="0" applyNumberFormat="1" applyFont="1" applyBorder="1" applyAlignment="1">
      <alignment horizontal="center" vertical="center"/>
    </xf>
    <xf numFmtId="0" fontId="0" fillId="0" borderId="94" xfId="0" applyBorder="1" applyAlignment="1">
      <alignment horizontal="center"/>
    </xf>
    <xf numFmtId="0" fontId="0" fillId="27" borderId="92" xfId="0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100" xfId="0" applyBorder="1" applyAlignment="1">
      <alignment horizontal="center"/>
    </xf>
    <xf numFmtId="2" fontId="4" fillId="0" borderId="0" xfId="0" applyNumberFormat="1" applyFont="1"/>
    <xf numFmtId="0" fontId="4" fillId="7" borderId="32" xfId="0" applyFont="1" applyFill="1" applyBorder="1" applyAlignment="1">
      <alignment horizontal="left"/>
    </xf>
    <xf numFmtId="0" fontId="4" fillId="7" borderId="37" xfId="0" applyFont="1" applyFill="1" applyBorder="1" applyAlignment="1">
      <alignment horizontal="left"/>
    </xf>
    <xf numFmtId="0" fontId="4" fillId="9" borderId="32" xfId="0" applyFont="1" applyFill="1" applyBorder="1" applyAlignment="1">
      <alignment horizontal="left"/>
    </xf>
    <xf numFmtId="0" fontId="4" fillId="9" borderId="37" xfId="0" applyFont="1" applyFill="1" applyBorder="1" applyAlignment="1">
      <alignment horizontal="left"/>
    </xf>
    <xf numFmtId="0" fontId="0" fillId="15" borderId="0" xfId="0" applyFill="1" applyAlignment="1" applyProtection="1">
      <alignment horizontal="center"/>
      <protection locked="0"/>
    </xf>
    <xf numFmtId="0" fontId="0" fillId="7" borderId="0" xfId="0" applyFill="1" applyAlignment="1" applyProtection="1">
      <alignment horizontal="center"/>
      <protection locked="0"/>
    </xf>
    <xf numFmtId="0" fontId="7" fillId="4" borderId="13" xfId="0" applyFont="1" applyFill="1" applyBorder="1" applyAlignment="1" applyProtection="1">
      <alignment horizontal="center" vertical="center" wrapText="1"/>
      <protection locked="0"/>
    </xf>
    <xf numFmtId="0" fontId="7" fillId="4" borderId="14" xfId="0" applyFont="1" applyFill="1" applyBorder="1" applyAlignment="1" applyProtection="1">
      <alignment horizontal="center" vertical="center" wrapText="1"/>
      <protection locked="0"/>
    </xf>
    <xf numFmtId="0" fontId="7" fillId="4" borderId="37" xfId="0" applyFont="1" applyFill="1" applyBorder="1" applyAlignment="1" applyProtection="1">
      <alignment horizontal="center" vertical="center" wrapText="1"/>
      <protection locked="0"/>
    </xf>
    <xf numFmtId="0" fontId="7" fillId="5" borderId="68" xfId="0" applyFont="1" applyFill="1" applyBorder="1" applyAlignment="1" applyProtection="1">
      <alignment horizontal="center" vertical="center" wrapText="1"/>
      <protection locked="0"/>
    </xf>
    <xf numFmtId="0" fontId="7" fillId="5" borderId="6" xfId="0" applyFont="1" applyFill="1" applyBorder="1" applyAlignment="1" applyProtection="1">
      <alignment horizontal="center" vertical="center" wrapText="1"/>
      <protection locked="0"/>
    </xf>
    <xf numFmtId="0" fontId="7" fillId="5" borderId="67" xfId="0" applyFont="1" applyFill="1" applyBorder="1" applyAlignment="1" applyProtection="1">
      <alignment horizontal="center" vertical="center" wrapText="1"/>
      <protection locked="0"/>
    </xf>
    <xf numFmtId="0" fontId="7" fillId="14" borderId="23" xfId="0" applyFont="1" applyFill="1" applyBorder="1" applyAlignment="1" applyProtection="1">
      <alignment horizontal="center" vertical="center" wrapText="1"/>
      <protection locked="0"/>
    </xf>
    <xf numFmtId="0" fontId="7" fillId="14" borderId="30" xfId="0" applyFont="1" applyFill="1" applyBorder="1" applyAlignment="1" applyProtection="1">
      <alignment horizontal="center" vertical="center" wrapText="1"/>
      <protection locked="0"/>
    </xf>
    <xf numFmtId="0" fontId="7" fillId="14" borderId="29" xfId="0" applyFont="1" applyFill="1" applyBorder="1" applyAlignment="1" applyProtection="1">
      <alignment horizontal="center" vertical="center" wrapText="1"/>
      <protection locked="0"/>
    </xf>
    <xf numFmtId="0" fontId="7" fillId="14" borderId="34" xfId="0" applyFont="1" applyFill="1" applyBorder="1" applyAlignment="1" applyProtection="1">
      <alignment horizontal="center" vertical="center" wrapText="1"/>
      <protection locked="0"/>
    </xf>
    <xf numFmtId="0" fontId="7" fillId="14" borderId="8" xfId="0" applyFont="1" applyFill="1" applyBorder="1" applyAlignment="1" applyProtection="1">
      <alignment horizontal="center" vertical="center" wrapText="1"/>
      <protection locked="0"/>
    </xf>
    <xf numFmtId="0" fontId="7" fillId="14" borderId="40" xfId="0" applyFont="1" applyFill="1" applyBorder="1" applyAlignment="1" applyProtection="1">
      <alignment horizontal="center" vertical="center" wrapText="1"/>
      <protection locked="0"/>
    </xf>
    <xf numFmtId="0" fontId="7" fillId="0" borderId="36" xfId="0" applyFont="1" applyBorder="1" applyAlignment="1" applyProtection="1">
      <alignment horizontal="center" vertical="center" wrapText="1"/>
      <protection locked="0"/>
    </xf>
    <xf numFmtId="0" fontId="7" fillId="0" borderId="23" xfId="0" applyFont="1" applyBorder="1" applyAlignment="1" applyProtection="1">
      <alignment horizontal="center" vertical="center" wrapText="1"/>
      <protection locked="0"/>
    </xf>
    <xf numFmtId="0" fontId="7" fillId="0" borderId="30" xfId="0" applyFont="1" applyBorder="1" applyAlignment="1" applyProtection="1">
      <alignment horizontal="center" vertical="center" wrapText="1"/>
      <protection locked="0"/>
    </xf>
    <xf numFmtId="0" fontId="7" fillId="0" borderId="29" xfId="0" applyFont="1" applyBorder="1" applyAlignment="1" applyProtection="1">
      <alignment horizontal="center" vertical="center" wrapText="1"/>
      <protection locked="0"/>
    </xf>
    <xf numFmtId="0" fontId="7" fillId="0" borderId="34" xfId="0" applyFont="1" applyBorder="1" applyAlignment="1" applyProtection="1">
      <alignment horizontal="center" vertical="center" wrapText="1"/>
      <protection locked="0"/>
    </xf>
    <xf numFmtId="0" fontId="7" fillId="0" borderId="8" xfId="0" applyFont="1" applyBorder="1" applyAlignment="1" applyProtection="1">
      <alignment horizontal="center" vertical="center" wrapText="1"/>
      <protection locked="0"/>
    </xf>
    <xf numFmtId="0" fontId="7" fillId="0" borderId="40" xfId="0" applyFont="1" applyBorder="1" applyAlignment="1" applyProtection="1">
      <alignment horizontal="center" vertical="center" wrapText="1"/>
      <protection locked="0"/>
    </xf>
    <xf numFmtId="0" fontId="1" fillId="0" borderId="36" xfId="0" applyFont="1" applyBorder="1" applyAlignment="1" applyProtection="1">
      <alignment horizontal="center" vertical="center" wrapText="1"/>
      <protection locked="0"/>
    </xf>
    <xf numFmtId="0" fontId="7" fillId="0" borderId="32" xfId="0" applyFont="1" applyBorder="1" applyAlignment="1" applyProtection="1">
      <alignment horizontal="center" vertical="center" wrapText="1"/>
      <protection locked="0"/>
    </xf>
    <xf numFmtId="0" fontId="7" fillId="0" borderId="14" xfId="0" applyFont="1" applyBorder="1" applyAlignment="1" applyProtection="1">
      <alignment horizontal="center" vertical="center" wrapText="1"/>
      <protection locked="0"/>
    </xf>
    <xf numFmtId="0" fontId="7" fillId="0" borderId="37" xfId="0" applyFont="1" applyBorder="1" applyAlignment="1" applyProtection="1">
      <alignment horizontal="center" vertical="center" wrapText="1"/>
      <protection locked="0"/>
    </xf>
    <xf numFmtId="0" fontId="1" fillId="0" borderId="32" xfId="0" applyFont="1" applyBorder="1" applyAlignment="1" applyProtection="1">
      <alignment horizontal="center" vertical="center" wrapText="1"/>
      <protection locked="0"/>
    </xf>
    <xf numFmtId="0" fontId="1" fillId="0" borderId="14" xfId="0" applyFont="1" applyBorder="1" applyAlignment="1" applyProtection="1">
      <alignment horizontal="center" vertical="center" wrapText="1"/>
      <protection locked="0"/>
    </xf>
    <xf numFmtId="0" fontId="1" fillId="0" borderId="37" xfId="0" applyFont="1" applyBorder="1" applyAlignment="1" applyProtection="1">
      <alignment horizontal="center" vertical="center" wrapText="1"/>
      <protection locked="0"/>
    </xf>
    <xf numFmtId="49" fontId="7" fillId="8" borderId="15" xfId="0" applyNumberFormat="1" applyFont="1" applyFill="1" applyBorder="1" applyAlignment="1" applyProtection="1">
      <alignment horizontal="center" vertical="center" wrapText="1"/>
      <protection locked="0"/>
    </xf>
    <xf numFmtId="49" fontId="7" fillId="8" borderId="16" xfId="0" applyNumberFormat="1" applyFont="1" applyFill="1" applyBorder="1" applyAlignment="1" applyProtection="1">
      <alignment horizontal="center" vertical="center" wrapText="1"/>
      <protection locked="0"/>
    </xf>
    <xf numFmtId="49" fontId="7" fillId="8" borderId="17" xfId="0" applyNumberFormat="1" applyFont="1" applyFill="1" applyBorder="1" applyAlignment="1" applyProtection="1">
      <alignment horizontal="center" vertical="center" wrapText="1"/>
      <protection locked="0"/>
    </xf>
    <xf numFmtId="49" fontId="7" fillId="8" borderId="18" xfId="0" applyNumberFormat="1" applyFont="1" applyFill="1" applyBorder="1" applyAlignment="1" applyProtection="1">
      <alignment horizontal="center" vertical="center" wrapText="1"/>
      <protection locked="0"/>
    </xf>
    <xf numFmtId="49" fontId="7" fillId="8" borderId="8" xfId="0" applyNumberFormat="1" applyFont="1" applyFill="1" applyBorder="1" applyAlignment="1" applyProtection="1">
      <alignment horizontal="center" vertical="center" wrapText="1"/>
      <protection locked="0"/>
    </xf>
    <xf numFmtId="49" fontId="7" fillId="8" borderId="19" xfId="0" applyNumberFormat="1" applyFont="1" applyFill="1" applyBorder="1" applyAlignment="1" applyProtection="1">
      <alignment horizontal="center" vertical="center" wrapText="1"/>
      <protection locked="0"/>
    </xf>
    <xf numFmtId="0" fontId="7" fillId="2" borderId="15" xfId="0" applyFont="1" applyFill="1" applyBorder="1" applyAlignment="1" applyProtection="1">
      <alignment horizontal="center" vertical="center" wrapText="1"/>
      <protection locked="0"/>
    </xf>
    <xf numFmtId="0" fontId="7" fillId="2" borderId="16" xfId="0" applyFont="1" applyFill="1" applyBorder="1" applyAlignment="1" applyProtection="1">
      <alignment horizontal="center" vertical="center" wrapText="1"/>
      <protection locked="0"/>
    </xf>
    <xf numFmtId="0" fontId="7" fillId="2" borderId="17" xfId="0" applyFont="1" applyFill="1" applyBorder="1" applyAlignment="1" applyProtection="1">
      <alignment horizontal="center" vertical="center" wrapText="1"/>
      <protection locked="0"/>
    </xf>
    <xf numFmtId="0" fontId="7" fillId="2" borderId="18" xfId="0" applyFont="1" applyFill="1" applyBorder="1" applyAlignment="1" applyProtection="1">
      <alignment horizontal="center" vertical="center" wrapText="1"/>
      <protection locked="0"/>
    </xf>
    <xf numFmtId="0" fontId="7" fillId="2" borderId="8" xfId="0" applyFont="1" applyFill="1" applyBorder="1" applyAlignment="1" applyProtection="1">
      <alignment horizontal="center" vertical="center" wrapText="1"/>
      <protection locked="0"/>
    </xf>
    <xf numFmtId="0" fontId="7" fillId="2" borderId="19" xfId="0" applyFont="1" applyFill="1" applyBorder="1" applyAlignment="1" applyProtection="1">
      <alignment horizontal="center" vertical="center" wrapText="1"/>
      <protection locked="0"/>
    </xf>
    <xf numFmtId="0" fontId="7" fillId="2" borderId="13" xfId="0" applyFont="1" applyFill="1" applyBorder="1" applyAlignment="1" applyProtection="1">
      <alignment horizontal="center" vertical="center" wrapText="1"/>
      <protection locked="0"/>
    </xf>
    <xf numFmtId="0" fontId="7" fillId="2" borderId="14" xfId="0" applyFont="1" applyFill="1" applyBorder="1" applyAlignment="1" applyProtection="1">
      <alignment horizontal="center" vertical="center" wrapText="1"/>
      <protection locked="0"/>
    </xf>
    <xf numFmtId="0" fontId="7" fillId="2" borderId="37" xfId="0" applyFont="1" applyFill="1" applyBorder="1" applyAlignment="1" applyProtection="1">
      <alignment horizontal="center" vertical="center" wrapText="1"/>
      <protection locked="0"/>
    </xf>
    <xf numFmtId="0" fontId="7" fillId="2" borderId="32" xfId="0" applyFont="1" applyFill="1" applyBorder="1" applyAlignment="1" applyProtection="1">
      <alignment horizontal="center" vertical="center" wrapText="1"/>
      <protection locked="0"/>
    </xf>
    <xf numFmtId="0" fontId="7" fillId="2" borderId="20" xfId="0" applyFont="1" applyFill="1" applyBorder="1" applyAlignment="1" applyProtection="1">
      <alignment horizontal="center" vertical="center" wrapText="1"/>
      <protection locked="0"/>
    </xf>
    <xf numFmtId="0" fontId="7" fillId="3" borderId="15" xfId="0" applyFont="1" applyFill="1" applyBorder="1" applyAlignment="1" applyProtection="1">
      <alignment horizontal="center" vertical="center" wrapText="1"/>
      <protection locked="0"/>
    </xf>
    <xf numFmtId="0" fontId="7" fillId="3" borderId="17" xfId="0" applyFont="1" applyFill="1" applyBorder="1" applyAlignment="1" applyProtection="1">
      <alignment horizontal="center" vertical="center" wrapText="1"/>
      <protection locked="0"/>
    </xf>
    <xf numFmtId="0" fontId="7" fillId="3" borderId="18" xfId="0" applyFont="1" applyFill="1" applyBorder="1" applyAlignment="1" applyProtection="1">
      <alignment horizontal="center" vertical="center" wrapText="1"/>
      <protection locked="0"/>
    </xf>
    <xf numFmtId="0" fontId="7" fillId="3" borderId="19" xfId="0" applyFont="1" applyFill="1" applyBorder="1" applyAlignment="1" applyProtection="1">
      <alignment horizontal="center" vertical="center" wrapText="1"/>
      <protection locked="0"/>
    </xf>
    <xf numFmtId="0" fontId="7" fillId="2" borderId="21" xfId="0" applyFont="1" applyFill="1" applyBorder="1" applyAlignment="1" applyProtection="1">
      <alignment horizontal="center" vertical="center" wrapText="1"/>
      <protection locked="0"/>
    </xf>
    <xf numFmtId="0" fontId="7" fillId="2" borderId="22" xfId="0" applyFont="1" applyFill="1" applyBorder="1" applyAlignment="1" applyProtection="1">
      <alignment horizontal="center" vertical="center" wrapText="1"/>
      <protection locked="0"/>
    </xf>
    <xf numFmtId="0" fontId="7" fillId="2" borderId="1" xfId="0" applyFont="1" applyFill="1" applyBorder="1" applyAlignment="1" applyProtection="1">
      <alignment horizontal="center" vertical="center" wrapText="1"/>
      <protection locked="0"/>
    </xf>
    <xf numFmtId="0" fontId="7" fillId="2" borderId="2" xfId="0" applyFont="1" applyFill="1" applyBorder="1" applyAlignment="1" applyProtection="1">
      <alignment horizontal="center" vertical="center" wrapText="1"/>
      <protection locked="0"/>
    </xf>
    <xf numFmtId="0" fontId="7" fillId="2" borderId="3" xfId="0" applyFont="1" applyFill="1" applyBorder="1" applyAlignment="1" applyProtection="1">
      <alignment horizontal="center" vertical="center" wrapText="1"/>
      <protection locked="0"/>
    </xf>
    <xf numFmtId="0" fontId="7" fillId="11" borderId="21" xfId="0" applyFont="1" applyFill="1" applyBorder="1" applyAlignment="1" applyProtection="1">
      <alignment horizontal="center" vertical="center" wrapText="1"/>
      <protection locked="0"/>
    </xf>
    <xf numFmtId="0" fontId="7" fillId="11" borderId="22" xfId="0" applyFont="1" applyFill="1" applyBorder="1" applyAlignment="1" applyProtection="1">
      <alignment horizontal="center" vertical="center" wrapText="1"/>
      <protection locked="0"/>
    </xf>
    <xf numFmtId="0" fontId="25" fillId="2" borderId="15" xfId="0" applyFont="1" applyFill="1" applyBorder="1" applyAlignment="1" applyProtection="1">
      <alignment horizontal="center" vertical="center" wrapText="1"/>
      <protection locked="0"/>
    </xf>
    <xf numFmtId="0" fontId="25" fillId="2" borderId="16" xfId="0" applyFont="1" applyFill="1" applyBorder="1" applyAlignment="1" applyProtection="1">
      <alignment horizontal="center" vertical="center" wrapText="1"/>
      <protection locked="0"/>
    </xf>
    <xf numFmtId="0" fontId="25" fillId="2" borderId="18" xfId="0" applyFont="1" applyFill="1" applyBorder="1" applyAlignment="1" applyProtection="1">
      <alignment horizontal="center" vertical="center" wrapText="1"/>
      <protection locked="0"/>
    </xf>
    <xf numFmtId="0" fontId="25" fillId="2" borderId="8" xfId="0" applyFont="1" applyFill="1" applyBorder="1" applyAlignment="1" applyProtection="1">
      <alignment horizontal="center" vertical="center" wrapText="1"/>
      <protection locked="0"/>
    </xf>
    <xf numFmtId="0" fontId="7" fillId="4" borderId="1" xfId="0" applyFont="1" applyFill="1" applyBorder="1" applyAlignment="1" applyProtection="1">
      <alignment horizontal="center" vertical="center" wrapText="1"/>
      <protection locked="0"/>
    </xf>
    <xf numFmtId="0" fontId="7" fillId="4" borderId="2" xfId="0" applyFont="1" applyFill="1" applyBorder="1" applyAlignment="1" applyProtection="1">
      <alignment horizontal="center" vertical="center" wrapText="1"/>
      <protection locked="0"/>
    </xf>
    <xf numFmtId="0" fontId="7" fillId="4" borderId="3" xfId="0" applyFont="1" applyFill="1" applyBorder="1" applyAlignment="1" applyProtection="1">
      <alignment horizontal="center" vertical="center" wrapText="1"/>
      <protection locked="0"/>
    </xf>
    <xf numFmtId="0" fontId="7" fillId="4" borderId="32" xfId="0" applyFont="1" applyFill="1" applyBorder="1" applyAlignment="1" applyProtection="1">
      <alignment horizontal="center" vertical="center" wrapText="1"/>
      <protection locked="0"/>
    </xf>
    <xf numFmtId="0" fontId="7" fillId="4" borderId="20" xfId="0" applyFont="1" applyFill="1" applyBorder="1" applyAlignment="1" applyProtection="1">
      <alignment horizontal="center" vertical="center" wrapText="1"/>
      <protection locked="0"/>
    </xf>
    <xf numFmtId="0" fontId="7" fillId="5" borderId="7" xfId="0" applyFont="1" applyFill="1" applyBorder="1" applyAlignment="1" applyProtection="1">
      <alignment horizontal="center" vertical="center" wrapText="1"/>
      <protection locked="0"/>
    </xf>
    <xf numFmtId="0" fontId="7" fillId="5" borderId="5" xfId="0" applyFont="1" applyFill="1" applyBorder="1" applyAlignment="1" applyProtection="1">
      <alignment horizontal="center" vertical="center" wrapText="1"/>
      <protection locked="0"/>
    </xf>
    <xf numFmtId="0" fontId="7" fillId="5" borderId="15" xfId="0" applyFont="1" applyFill="1" applyBorder="1" applyAlignment="1" applyProtection="1">
      <alignment horizontal="center" vertical="center" wrapText="1"/>
      <protection locked="0"/>
    </xf>
    <xf numFmtId="0" fontId="7" fillId="5" borderId="16" xfId="0" applyFont="1" applyFill="1" applyBorder="1" applyAlignment="1" applyProtection="1">
      <alignment horizontal="center" vertical="center" wrapText="1"/>
      <protection locked="0"/>
    </xf>
    <xf numFmtId="0" fontId="7" fillId="5" borderId="17" xfId="0" applyFont="1" applyFill="1" applyBorder="1" applyAlignment="1" applyProtection="1">
      <alignment horizontal="center" vertical="center" wrapText="1"/>
      <protection locked="0"/>
    </xf>
    <xf numFmtId="0" fontId="7" fillId="5" borderId="11" xfId="0" applyFont="1" applyFill="1" applyBorder="1" applyAlignment="1" applyProtection="1">
      <alignment horizontal="center" vertical="center" wrapText="1"/>
      <protection locked="0"/>
    </xf>
    <xf numFmtId="0" fontId="7" fillId="5" borderId="0" xfId="0" applyFont="1" applyFill="1" applyAlignment="1" applyProtection="1">
      <alignment horizontal="center" vertical="center" wrapText="1"/>
      <protection locked="0"/>
    </xf>
    <xf numFmtId="0" fontId="7" fillId="5" borderId="12" xfId="0" applyFont="1" applyFill="1" applyBorder="1" applyAlignment="1" applyProtection="1">
      <alignment horizontal="center" vertical="center" wrapText="1"/>
      <protection locked="0"/>
    </xf>
    <xf numFmtId="0" fontId="7" fillId="6" borderId="15" xfId="0" applyFont="1" applyFill="1" applyBorder="1" applyAlignment="1" applyProtection="1">
      <alignment horizontal="center" vertical="center" wrapText="1"/>
      <protection locked="0"/>
    </xf>
    <xf numFmtId="0" fontId="7" fillId="6" borderId="16" xfId="0" applyFont="1" applyFill="1" applyBorder="1" applyAlignment="1" applyProtection="1">
      <alignment horizontal="center" vertical="center" wrapText="1"/>
      <protection locked="0"/>
    </xf>
    <xf numFmtId="0" fontId="7" fillId="6" borderId="17" xfId="0" applyFont="1" applyFill="1" applyBorder="1" applyAlignment="1" applyProtection="1">
      <alignment horizontal="center" vertical="center" wrapText="1"/>
      <protection locked="0"/>
    </xf>
    <xf numFmtId="0" fontId="7" fillId="6" borderId="18" xfId="0" applyFont="1" applyFill="1" applyBorder="1" applyAlignment="1" applyProtection="1">
      <alignment horizontal="center" vertical="center" wrapText="1"/>
      <protection locked="0"/>
    </xf>
    <xf numFmtId="0" fontId="7" fillId="6" borderId="8" xfId="0" applyFont="1" applyFill="1" applyBorder="1" applyAlignment="1" applyProtection="1">
      <alignment horizontal="center" vertical="center" wrapText="1"/>
      <protection locked="0"/>
    </xf>
    <xf numFmtId="0" fontId="7" fillId="6" borderId="19" xfId="0" applyFont="1" applyFill="1" applyBorder="1" applyAlignment="1" applyProtection="1">
      <alignment horizontal="center" vertical="center" wrapText="1"/>
      <protection locked="0"/>
    </xf>
    <xf numFmtId="0" fontId="0" fillId="37" borderId="36" xfId="0" applyFill="1" applyBorder="1" applyAlignment="1">
      <alignment horizontal="center"/>
    </xf>
    <xf numFmtId="0" fontId="64" fillId="31" borderId="83" xfId="0" applyFont="1" applyFill="1" applyBorder="1" applyAlignment="1">
      <alignment horizontal="center" vertical="center" wrapText="1"/>
    </xf>
    <xf numFmtId="0" fontId="65" fillId="0" borderId="80" xfId="0" applyFont="1" applyBorder="1" applyAlignment="1">
      <alignment wrapText="1"/>
    </xf>
    <xf numFmtId="0" fontId="65" fillId="0" borderId="84" xfId="0" applyFont="1" applyBorder="1" applyAlignment="1">
      <alignment wrapText="1"/>
    </xf>
    <xf numFmtId="0" fontId="43" fillId="31" borderId="83" xfId="0" applyFont="1" applyFill="1" applyBorder="1" applyAlignment="1">
      <alignment horizontal="center" vertical="center" wrapText="1"/>
    </xf>
    <xf numFmtId="0" fontId="46" fillId="0" borderId="80" xfId="0" applyFont="1" applyBorder="1" applyAlignment="1">
      <alignment wrapText="1"/>
    </xf>
    <xf numFmtId="0" fontId="46" fillId="0" borderId="84" xfId="0" applyFont="1" applyBorder="1" applyAlignment="1">
      <alignment wrapText="1"/>
    </xf>
    <xf numFmtId="0" fontId="45" fillId="30" borderId="85" xfId="0" applyFont="1" applyFill="1" applyBorder="1" applyAlignment="1">
      <alignment horizontal="center" vertical="center" wrapText="1"/>
    </xf>
    <xf numFmtId="0" fontId="46" fillId="0" borderId="89" xfId="0" applyFont="1" applyBorder="1" applyAlignment="1">
      <alignment wrapText="1"/>
    </xf>
    <xf numFmtId="0" fontId="59" fillId="31" borderId="86" xfId="0" applyFont="1" applyFill="1" applyBorder="1" applyAlignment="1">
      <alignment horizontal="center" vertical="center" wrapText="1"/>
    </xf>
    <xf numFmtId="0" fontId="46" fillId="0" borderId="88" xfId="0" applyFont="1" applyBorder="1" applyAlignment="1">
      <alignment wrapText="1"/>
    </xf>
    <xf numFmtId="0" fontId="46" fillId="0" borderId="87" xfId="0" applyFont="1" applyBorder="1" applyAlignment="1">
      <alignment wrapText="1"/>
    </xf>
    <xf numFmtId="0" fontId="43" fillId="30" borderId="85" xfId="0" applyFont="1" applyFill="1" applyBorder="1" applyAlignment="1">
      <alignment horizontal="center" vertical="center" wrapText="1"/>
    </xf>
    <xf numFmtId="0" fontId="47" fillId="0" borderId="46" xfId="0" applyFont="1" applyBorder="1" applyAlignment="1">
      <alignment horizontal="center" wrapText="1"/>
    </xf>
    <xf numFmtId="0" fontId="43" fillId="33" borderId="85" xfId="0" applyFont="1" applyFill="1" applyBorder="1" applyAlignment="1">
      <alignment horizontal="center" vertical="center" wrapText="1"/>
    </xf>
    <xf numFmtId="0" fontId="46" fillId="20" borderId="89" xfId="0" applyFont="1" applyFill="1" applyBorder="1" applyAlignment="1">
      <alignment wrapText="1"/>
    </xf>
    <xf numFmtId="0" fontId="40" fillId="30" borderId="46" xfId="0" applyFont="1" applyFill="1" applyBorder="1" applyAlignment="1">
      <alignment horizontal="center" wrapText="1"/>
    </xf>
    <xf numFmtId="0" fontId="67" fillId="0" borderId="41" xfId="0" applyFont="1" applyBorder="1" applyAlignment="1">
      <alignment horizontal="center" vertical="center" wrapText="1"/>
    </xf>
    <xf numFmtId="0" fontId="67" fillId="0" borderId="0" xfId="0" applyFont="1" applyAlignment="1">
      <alignment horizontal="center" vertical="center" wrapText="1"/>
    </xf>
    <xf numFmtId="0" fontId="43" fillId="31" borderId="86" xfId="0" applyFont="1" applyFill="1" applyBorder="1" applyAlignment="1">
      <alignment horizontal="center" vertical="center" wrapText="1"/>
    </xf>
    <xf numFmtId="0" fontId="43" fillId="31" borderId="88" xfId="0" applyFont="1" applyFill="1" applyBorder="1" applyAlignment="1">
      <alignment horizontal="center" vertical="center" wrapText="1"/>
    </xf>
    <xf numFmtId="0" fontId="43" fillId="31" borderId="87" xfId="0" applyFont="1" applyFill="1" applyBorder="1" applyAlignment="1">
      <alignment horizontal="center" vertical="center" wrapText="1"/>
    </xf>
    <xf numFmtId="0" fontId="43" fillId="0" borderId="85" xfId="0" applyFont="1" applyBorder="1" applyAlignment="1">
      <alignment horizontal="center" vertical="center" wrapText="1"/>
    </xf>
    <xf numFmtId="0" fontId="30" fillId="23" borderId="5" xfId="0" applyFont="1" applyFill="1" applyBorder="1" applyAlignment="1">
      <alignment horizontal="center" vertical="center"/>
    </xf>
    <xf numFmtId="0" fontId="30" fillId="23" borderId="6" xfId="0" applyFont="1" applyFill="1" applyBorder="1" applyAlignment="1">
      <alignment horizontal="center" vertical="center"/>
    </xf>
    <xf numFmtId="0" fontId="30" fillId="23" borderId="7" xfId="0" applyFont="1" applyFill="1" applyBorder="1" applyAlignment="1">
      <alignment horizontal="center" vertical="center"/>
    </xf>
    <xf numFmtId="0" fontId="31" fillId="24" borderId="46" xfId="0" applyFont="1" applyFill="1" applyBorder="1" applyAlignment="1">
      <alignment horizontal="center" vertical="center"/>
    </xf>
    <xf numFmtId="0" fontId="31" fillId="24" borderId="47" xfId="0" applyFont="1" applyFill="1" applyBorder="1" applyAlignment="1">
      <alignment horizontal="center" vertical="center"/>
    </xf>
    <xf numFmtId="2" fontId="32" fillId="24" borderId="46" xfId="0" applyNumberFormat="1" applyFont="1" applyFill="1" applyBorder="1" applyAlignment="1">
      <alignment horizontal="center" vertical="center"/>
    </xf>
    <xf numFmtId="2" fontId="32" fillId="24" borderId="47" xfId="0" applyNumberFormat="1" applyFont="1" applyFill="1" applyBorder="1" applyAlignment="1">
      <alignment horizontal="center" vertical="center"/>
    </xf>
    <xf numFmtId="0" fontId="30" fillId="25" borderId="46" xfId="0" applyFont="1" applyFill="1" applyBorder="1" applyAlignment="1">
      <alignment horizontal="center" vertical="center" wrapText="1"/>
    </xf>
    <xf numFmtId="2" fontId="33" fillId="0" borderId="46" xfId="0" applyNumberFormat="1" applyFont="1" applyBorder="1" applyAlignment="1">
      <alignment horizontal="center" vertical="center"/>
    </xf>
    <xf numFmtId="2" fontId="33" fillId="0" borderId="5" xfId="0" applyNumberFormat="1" applyFont="1" applyBorder="1" applyAlignment="1">
      <alignment horizontal="center" vertical="center"/>
    </xf>
    <xf numFmtId="2" fontId="26" fillId="25" borderId="46" xfId="0" applyNumberFormat="1" applyFont="1" applyFill="1" applyBorder="1" applyAlignment="1">
      <alignment horizontal="center" vertical="center" wrapText="1"/>
    </xf>
    <xf numFmtId="0" fontId="26" fillId="25" borderId="46" xfId="0" applyFont="1" applyFill="1" applyBorder="1" applyAlignment="1">
      <alignment horizontal="center" vertical="center" wrapText="1"/>
    </xf>
    <xf numFmtId="164" fontId="31" fillId="24" borderId="46" xfId="0" applyNumberFormat="1" applyFont="1" applyFill="1" applyBorder="1" applyAlignment="1">
      <alignment horizontal="center" vertical="center"/>
    </xf>
    <xf numFmtId="164" fontId="31" fillId="24" borderId="47" xfId="0" applyNumberFormat="1" applyFont="1" applyFill="1" applyBorder="1" applyAlignment="1">
      <alignment horizontal="center" vertical="center"/>
    </xf>
    <xf numFmtId="2" fontId="26" fillId="25" borderId="47" xfId="0" applyNumberFormat="1" applyFont="1" applyFill="1" applyBorder="1" applyAlignment="1">
      <alignment horizontal="center" vertical="center" wrapText="1"/>
    </xf>
    <xf numFmtId="0" fontId="26" fillId="25" borderId="35" xfId="0" applyFont="1" applyFill="1" applyBorder="1" applyAlignment="1">
      <alignment horizontal="center" vertical="center" wrapText="1"/>
    </xf>
    <xf numFmtId="2" fontId="33" fillId="0" borderId="6" xfId="0" applyNumberFormat="1" applyFont="1" applyBorder="1" applyAlignment="1">
      <alignment horizontal="center" vertical="center"/>
    </xf>
    <xf numFmtId="0" fontId="35" fillId="0" borderId="5" xfId="0" applyFont="1" applyBorder="1" applyAlignment="1">
      <alignment horizontal="center"/>
    </xf>
    <xf numFmtId="0" fontId="35" fillId="0" borderId="6" xfId="0" applyFont="1" applyBorder="1" applyAlignment="1">
      <alignment horizontal="center"/>
    </xf>
    <xf numFmtId="0" fontId="35" fillId="0" borderId="7" xfId="0" applyFont="1" applyBorder="1" applyAlignment="1">
      <alignment horizontal="center"/>
    </xf>
    <xf numFmtId="0" fontId="14" fillId="0" borderId="0" xfId="3" applyAlignment="1">
      <alignment horizontal="center" vertical="center" wrapText="1"/>
    </xf>
    <xf numFmtId="0" fontId="14" fillId="0" borderId="0" xfId="3" applyAlignment="1">
      <alignment horizontal="center" wrapText="1"/>
    </xf>
  </cellXfs>
  <cellStyles count="5">
    <cellStyle name="Обычный" xfId="0" builtinId="0"/>
    <cellStyle name="Обычный 2" xfId="2" xr:uid="{22BD5784-FC7F-4A31-9B62-54D1907D0146}"/>
    <cellStyle name="Обычный 3" xfId="1" xr:uid="{B29931ED-DBBB-4DA2-B853-7F7E716AE48E}"/>
    <cellStyle name="Обычный 4" xfId="3" xr:uid="{D3B922A3-48D2-4878-B327-EE1FF462D4F3}"/>
    <cellStyle name="Финансовый" xfId="4" builtinId="3"/>
  </cellStyles>
  <dxfs count="701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alignment wrapText="1"/>
    </dxf>
    <dxf>
      <alignment wrapText="1"/>
    </dxf>
    <dxf>
      <alignment horizontal="right"/>
    </dxf>
    <dxf>
      <alignment horizontal="right"/>
    </dxf>
    <dxf>
      <alignment wrapText="1"/>
    </dxf>
    <dxf>
      <alignment wrapText="1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>
          <fgColor theme="5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bgColor theme="9" tint="0.79998168889431442"/>
        </patternFill>
      </fill>
    </dxf>
    <dxf>
      <numFmt numFmtId="164" formatCode="0.0"/>
    </dxf>
    <dxf>
      <alignment horizontal="left"/>
    </dxf>
    <dxf>
      <alignment horizontal="left"/>
    </dxf>
    <dxf>
      <alignment horizontal="left"/>
    </dxf>
    <dxf>
      <fill>
        <patternFill patternType="solid">
          <bgColor theme="9" tint="0.79998168889431442"/>
        </patternFill>
      </fill>
    </dxf>
    <dxf>
      <alignment horizontal="left"/>
    </dxf>
    <dxf>
      <alignment horizontal="left"/>
    </dxf>
    <dxf>
      <alignment horizontal="left"/>
    </dxf>
    <dxf>
      <numFmt numFmtId="164" formatCode="0.0"/>
    </dxf>
    <dxf>
      <numFmt numFmtId="2" formatCode="0.00"/>
    </dxf>
    <dxf>
      <numFmt numFmtId="1" formatCode="0"/>
    </dxf>
    <dxf>
      <alignment horizontal="right"/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alignment horizontal="right"/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</dxfs>
  <tableStyles count="1" defaultTableStyle="TableStyleMedium2" defaultPivotStyle="PivotStyleLight16">
    <tableStyle name="Invisible" pivot="0" table="0" count="0" xr9:uid="{8D50A586-2189-48D8-9E36-AEA33BE65F25}"/>
  </tableStyles>
  <colors>
    <mruColors>
      <color rgb="FFECF4FA"/>
      <color rgb="FFFFC6C6"/>
      <color rgb="FFCCCC00"/>
      <color rgb="FFDDEBF7"/>
      <color rgb="FFE2EFDA"/>
      <color rgb="FFFF6600"/>
      <color rgb="FFFF9966"/>
      <color rgb="FFCCFF66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4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emf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1" Type="http://schemas.openxmlformats.org/officeDocument/2006/relationships/image" Target="../media/image1.png"/><Relationship Id="rId6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180975</xdr:colOff>
      <xdr:row>3</xdr:row>
      <xdr:rowOff>60512</xdr:rowOff>
    </xdr:from>
    <xdr:to>
      <xdr:col>6</xdr:col>
      <xdr:colOff>285711</xdr:colOff>
      <xdr:row>10</xdr:row>
      <xdr:rowOff>146060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A926BB9B-8354-40CC-BC41-9FCE76ABD8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950" y="632012"/>
          <a:ext cx="3152736" cy="1419048"/>
        </a:xfrm>
        <a:prstGeom prst="rect">
          <a:avLst/>
        </a:prstGeom>
      </xdr:spPr>
    </xdr:pic>
    <xdr:clientData/>
  </xdr:twoCellAnchor>
  <xdr:twoCellAnchor editAs="oneCell">
    <xdr:from>
      <xdr:col>7</xdr:col>
      <xdr:colOff>317430</xdr:colOff>
      <xdr:row>3</xdr:row>
      <xdr:rowOff>60512</xdr:rowOff>
    </xdr:from>
    <xdr:to>
      <xdr:col>12</xdr:col>
      <xdr:colOff>450382</xdr:colOff>
      <xdr:row>11</xdr:row>
      <xdr:rowOff>50798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CD40CB36-9B09-4AD5-8986-BAF497E005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584630" y="632012"/>
          <a:ext cx="3180952" cy="1514286"/>
        </a:xfrm>
        <a:prstGeom prst="rect">
          <a:avLst/>
        </a:prstGeom>
      </xdr:spPr>
    </xdr:pic>
    <xdr:clientData/>
  </xdr:twoCellAnchor>
  <xdr:twoCellAnchor editAs="oneCell">
    <xdr:from>
      <xdr:col>4</xdr:col>
      <xdr:colOff>282643</xdr:colOff>
      <xdr:row>12</xdr:row>
      <xdr:rowOff>60512</xdr:rowOff>
    </xdr:from>
    <xdr:to>
      <xdr:col>9</xdr:col>
      <xdr:colOff>444167</xdr:colOff>
      <xdr:row>22</xdr:row>
      <xdr:rowOff>60274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A95A5787-BC01-49C7-9A1C-74636CE334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721043" y="2346512"/>
          <a:ext cx="3209524" cy="1904762"/>
        </a:xfrm>
        <a:prstGeom prst="rect">
          <a:avLst/>
        </a:prstGeom>
        <a:ln>
          <a:solidFill>
            <a:schemeClr val="accent2"/>
          </a:solidFill>
        </a:ln>
      </xdr:spPr>
    </xdr:pic>
    <xdr:clientData/>
  </xdr:twoCellAnchor>
  <xdr:twoCellAnchor editAs="oneCell">
    <xdr:from>
      <xdr:col>4</xdr:col>
      <xdr:colOff>282643</xdr:colOff>
      <xdr:row>23</xdr:row>
      <xdr:rowOff>60512</xdr:rowOff>
    </xdr:from>
    <xdr:to>
      <xdr:col>9</xdr:col>
      <xdr:colOff>272738</xdr:colOff>
      <xdr:row>33</xdr:row>
      <xdr:rowOff>79322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6EA7E79E-F71E-4EFD-A5E6-4EEE15F0E1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721043" y="4442012"/>
          <a:ext cx="3038095" cy="1923810"/>
        </a:xfrm>
        <a:prstGeom prst="rect">
          <a:avLst/>
        </a:prstGeom>
      </xdr:spPr>
    </xdr:pic>
    <xdr:clientData/>
  </xdr:twoCellAnchor>
  <xdr:twoCellAnchor editAs="oneCell">
    <xdr:from>
      <xdr:col>4</xdr:col>
      <xdr:colOff>282643</xdr:colOff>
      <xdr:row>34</xdr:row>
      <xdr:rowOff>60512</xdr:rowOff>
    </xdr:from>
    <xdr:to>
      <xdr:col>9</xdr:col>
      <xdr:colOff>377500</xdr:colOff>
      <xdr:row>43</xdr:row>
      <xdr:rowOff>174583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E19432CD-3520-46A5-94DB-27B7809718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721043" y="6537512"/>
          <a:ext cx="3142857" cy="1828571"/>
        </a:xfrm>
        <a:prstGeom prst="rect">
          <a:avLst/>
        </a:prstGeom>
      </xdr:spPr>
    </xdr:pic>
    <xdr:clientData/>
  </xdr:twoCellAnchor>
  <xdr:twoCellAnchor editAs="oneCell">
    <xdr:from>
      <xdr:col>4</xdr:col>
      <xdr:colOff>282643</xdr:colOff>
      <xdr:row>44</xdr:row>
      <xdr:rowOff>60511</xdr:rowOff>
    </xdr:from>
    <xdr:to>
      <xdr:col>9</xdr:col>
      <xdr:colOff>69731</xdr:colOff>
      <xdr:row>55</xdr:row>
      <xdr:rowOff>68826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28BD5931-A96F-444E-BD1F-0EC8427668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721043" y="8442511"/>
          <a:ext cx="2835088" cy="2103815"/>
        </a:xfrm>
        <a:prstGeom prst="rect">
          <a:avLst/>
        </a:prstGeom>
      </xdr:spPr>
    </xdr:pic>
    <xdr:clientData/>
  </xdr:twoCellAnchor>
  <xdr:twoCellAnchor editAs="oneCell">
    <xdr:from>
      <xdr:col>4</xdr:col>
      <xdr:colOff>305055</xdr:colOff>
      <xdr:row>55</xdr:row>
      <xdr:rowOff>161364</xdr:rowOff>
    </xdr:from>
    <xdr:to>
      <xdr:col>8</xdr:col>
      <xdr:colOff>219890</xdr:colOff>
      <xdr:row>67</xdr:row>
      <xdr:rowOff>173873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F4F940BD-7634-4328-AE5E-C8CBEAEB6F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743455" y="10638864"/>
          <a:ext cx="2353235" cy="2298509"/>
        </a:xfrm>
        <a:prstGeom prst="rect">
          <a:avLst/>
        </a:prstGeom>
      </xdr:spPr>
    </xdr:pic>
    <xdr:clientData/>
  </xdr:twoCellAnchor>
  <xdr:twoCellAnchor editAs="oneCell">
    <xdr:from>
      <xdr:col>4</xdr:col>
      <xdr:colOff>282643</xdr:colOff>
      <xdr:row>68</xdr:row>
      <xdr:rowOff>60512</xdr:rowOff>
    </xdr:from>
    <xdr:to>
      <xdr:col>7</xdr:col>
      <xdr:colOff>339557</xdr:colOff>
      <xdr:row>84</xdr:row>
      <xdr:rowOff>12512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F0D3B983-46B7-44BB-BD0A-ECDE441258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721043" y="13014512"/>
          <a:ext cx="1885714" cy="3000000"/>
        </a:xfrm>
        <a:prstGeom prst="rect">
          <a:avLst/>
        </a:prstGeom>
      </xdr:spPr>
    </xdr:pic>
    <xdr:clientData/>
  </xdr:twoCellAnchor>
  <xdr:twoCellAnchor editAs="oneCell">
    <xdr:from>
      <xdr:col>4</xdr:col>
      <xdr:colOff>159378</xdr:colOff>
      <xdr:row>85</xdr:row>
      <xdr:rowOff>15688</xdr:rowOff>
    </xdr:from>
    <xdr:to>
      <xdr:col>9</xdr:col>
      <xdr:colOff>216140</xdr:colOff>
      <xdr:row>94</xdr:row>
      <xdr:rowOff>63093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2D02407F-617A-4F55-93BD-1A9B9EFC62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597778" y="16208188"/>
          <a:ext cx="3104762" cy="1761905"/>
        </a:xfrm>
        <a:prstGeom prst="rect">
          <a:avLst/>
        </a:prstGeom>
      </xdr:spPr>
    </xdr:pic>
    <xdr:clientData/>
  </xdr:twoCellAnchor>
  <xdr:twoCellAnchor editAs="oneCell">
    <xdr:from>
      <xdr:col>4</xdr:col>
      <xdr:colOff>6193</xdr:colOff>
      <xdr:row>96</xdr:row>
      <xdr:rowOff>786</xdr:rowOff>
    </xdr:from>
    <xdr:to>
      <xdr:col>8</xdr:col>
      <xdr:colOff>358269</xdr:colOff>
      <xdr:row>106</xdr:row>
      <xdr:rowOff>19596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6D232716-3BBB-42A9-8F70-D5ED5A61A6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 rot="5400000">
          <a:off x="2877926" y="17855453"/>
          <a:ext cx="1923810" cy="2790476"/>
        </a:xfrm>
        <a:prstGeom prst="rect">
          <a:avLst/>
        </a:prstGeom>
      </xdr:spPr>
    </xdr:pic>
    <xdr:clientData/>
  </xdr:twoCellAnchor>
  <xdr:twoCellAnchor editAs="oneCell">
    <xdr:from>
      <xdr:col>4</xdr:col>
      <xdr:colOff>361084</xdr:colOff>
      <xdr:row>106</xdr:row>
      <xdr:rowOff>183777</xdr:rowOff>
    </xdr:from>
    <xdr:to>
      <xdr:col>9</xdr:col>
      <xdr:colOff>532132</xdr:colOff>
      <xdr:row>117</xdr:row>
      <xdr:rowOff>126372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id="{C67E70A9-C7A2-4FDD-AA43-43493F46F6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799484" y="20376777"/>
          <a:ext cx="3219048" cy="2038095"/>
        </a:xfrm>
        <a:prstGeom prst="rect">
          <a:avLst/>
        </a:prstGeom>
      </xdr:spPr>
    </xdr:pic>
    <xdr:clientData/>
  </xdr:twoCellAnchor>
  <xdr:twoCellAnchor editAs="oneCell">
    <xdr:from>
      <xdr:col>4</xdr:col>
      <xdr:colOff>249026</xdr:colOff>
      <xdr:row>118</xdr:row>
      <xdr:rowOff>49306</xdr:rowOff>
    </xdr:from>
    <xdr:to>
      <xdr:col>9</xdr:col>
      <xdr:colOff>381978</xdr:colOff>
      <xdr:row>128</xdr:row>
      <xdr:rowOff>49068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712356A2-8AF9-4751-BA5E-9C3BF44A72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687426" y="22528306"/>
          <a:ext cx="3180952" cy="1904762"/>
        </a:xfrm>
        <a:prstGeom prst="rect">
          <a:avLst/>
        </a:prstGeom>
      </xdr:spPr>
    </xdr:pic>
    <xdr:clientData/>
  </xdr:twoCellAnchor>
  <xdr:twoCellAnchor editAs="oneCell">
    <xdr:from>
      <xdr:col>4</xdr:col>
      <xdr:colOff>282643</xdr:colOff>
      <xdr:row>129</xdr:row>
      <xdr:rowOff>60512</xdr:rowOff>
    </xdr:from>
    <xdr:to>
      <xdr:col>12</xdr:col>
      <xdr:colOff>148700</xdr:colOff>
      <xdr:row>137</xdr:row>
      <xdr:rowOff>41274</xdr:rowOff>
    </xdr:to>
    <xdr:pic>
      <xdr:nvPicPr>
        <xdr:cNvPr id="14" name="Рисунок 13">
          <a:extLst>
            <a:ext uri="{FF2B5EF4-FFF2-40B4-BE49-F238E27FC236}">
              <a16:creationId xmlns:a16="http://schemas.microsoft.com/office/drawing/2014/main" id="{68F062ED-4900-4546-96EB-556434987F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721043" y="24635012"/>
          <a:ext cx="4742857" cy="1504762"/>
        </a:xfrm>
        <a:prstGeom prst="rect">
          <a:avLst/>
        </a:prstGeom>
      </xdr:spPr>
    </xdr:pic>
    <xdr:clientData/>
  </xdr:twoCellAnchor>
  <xdr:twoCellAnchor editAs="oneCell">
    <xdr:from>
      <xdr:col>4</xdr:col>
      <xdr:colOff>215406</xdr:colOff>
      <xdr:row>138</xdr:row>
      <xdr:rowOff>15690</xdr:rowOff>
    </xdr:from>
    <xdr:to>
      <xdr:col>9</xdr:col>
      <xdr:colOff>167406</xdr:colOff>
      <xdr:row>147</xdr:row>
      <xdr:rowOff>158333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DB0331FC-751C-49DA-9EB9-CE5B3401D8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 rot="10800000">
          <a:off x="2653806" y="26304690"/>
          <a:ext cx="3000000" cy="1857143"/>
        </a:xfrm>
        <a:prstGeom prst="rect">
          <a:avLst/>
        </a:prstGeom>
      </xdr:spPr>
    </xdr:pic>
    <xdr:clientData/>
  </xdr:twoCellAnchor>
  <xdr:twoCellAnchor editAs="oneCell">
    <xdr:from>
      <xdr:col>4</xdr:col>
      <xdr:colOff>148173</xdr:colOff>
      <xdr:row>148</xdr:row>
      <xdr:rowOff>60512</xdr:rowOff>
    </xdr:from>
    <xdr:to>
      <xdr:col>10</xdr:col>
      <xdr:colOff>57440</xdr:colOff>
      <xdr:row>160</xdr:row>
      <xdr:rowOff>105336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id="{89BD4E02-C662-47B7-B741-7FE876F21C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586573" y="28254512"/>
          <a:ext cx="3566867" cy="2330824"/>
        </a:xfrm>
        <a:prstGeom prst="rect">
          <a:avLst/>
        </a:prstGeom>
      </xdr:spPr>
    </xdr:pic>
    <xdr:clientData/>
  </xdr:twoCellAnchor>
  <xdr:twoCellAnchor editAs="oneCell">
    <xdr:from>
      <xdr:col>4</xdr:col>
      <xdr:colOff>282643</xdr:colOff>
      <xdr:row>161</xdr:row>
      <xdr:rowOff>60512</xdr:rowOff>
    </xdr:from>
    <xdr:to>
      <xdr:col>9</xdr:col>
      <xdr:colOff>44167</xdr:colOff>
      <xdr:row>171</xdr:row>
      <xdr:rowOff>174560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CD32E3FB-0B67-4FF2-A094-D1FA726CB4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721043" y="30731012"/>
          <a:ext cx="2809524" cy="2019048"/>
        </a:xfrm>
        <a:prstGeom prst="rect">
          <a:avLst/>
        </a:prstGeom>
      </xdr:spPr>
    </xdr:pic>
    <xdr:clientData/>
  </xdr:twoCellAnchor>
  <xdr:twoCellAnchor editAs="oneCell">
    <xdr:from>
      <xdr:col>4</xdr:col>
      <xdr:colOff>282643</xdr:colOff>
      <xdr:row>172</xdr:row>
      <xdr:rowOff>60512</xdr:rowOff>
    </xdr:from>
    <xdr:to>
      <xdr:col>9</xdr:col>
      <xdr:colOff>415595</xdr:colOff>
      <xdr:row>182</xdr:row>
      <xdr:rowOff>88845</xdr:rowOff>
    </xdr:to>
    <xdr:pic>
      <xdr:nvPicPr>
        <xdr:cNvPr id="18" name="Рисунок 17">
          <a:extLst>
            <a:ext uri="{FF2B5EF4-FFF2-40B4-BE49-F238E27FC236}">
              <a16:creationId xmlns:a16="http://schemas.microsoft.com/office/drawing/2014/main" id="{26DD478B-CDE7-4B92-B464-2AFEA8AFD2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721043" y="32826512"/>
          <a:ext cx="3180952" cy="1933333"/>
        </a:xfrm>
        <a:prstGeom prst="rect">
          <a:avLst/>
        </a:prstGeom>
      </xdr:spPr>
    </xdr:pic>
    <xdr:clientData/>
  </xdr:twoCellAnchor>
  <xdr:twoCellAnchor editAs="oneCell">
    <xdr:from>
      <xdr:col>23</xdr:col>
      <xdr:colOff>231096</xdr:colOff>
      <xdr:row>0</xdr:row>
      <xdr:rowOff>38100</xdr:rowOff>
    </xdr:from>
    <xdr:to>
      <xdr:col>32</xdr:col>
      <xdr:colOff>363744</xdr:colOff>
      <xdr:row>12</xdr:row>
      <xdr:rowOff>85433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34DD195D-86C3-4B63-9F68-75CE3D9A4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4251896" y="38100"/>
          <a:ext cx="5619048" cy="2333333"/>
        </a:xfrm>
        <a:prstGeom prst="rect">
          <a:avLst/>
        </a:prstGeom>
      </xdr:spPr>
    </xdr:pic>
    <xdr:clientData/>
  </xdr:twoCellAnchor>
  <xdr:twoCellAnchor editAs="oneCell">
    <xdr:from>
      <xdr:col>23</xdr:col>
      <xdr:colOff>365566</xdr:colOff>
      <xdr:row>12</xdr:row>
      <xdr:rowOff>150159</xdr:rowOff>
    </xdr:from>
    <xdr:to>
      <xdr:col>27</xdr:col>
      <xdr:colOff>346214</xdr:colOff>
      <xdr:row>31</xdr:row>
      <xdr:rowOff>130659</xdr:rowOff>
    </xdr:to>
    <xdr:pic>
      <xdr:nvPicPr>
        <xdr:cNvPr id="20" name="Рисунок 19">
          <a:extLst>
            <a:ext uri="{FF2B5EF4-FFF2-40B4-BE49-F238E27FC236}">
              <a16:creationId xmlns:a16="http://schemas.microsoft.com/office/drawing/2014/main" id="{DC725ADC-3B29-4265-B04C-37C329019B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14386366" y="2436159"/>
          <a:ext cx="2419048" cy="3600000"/>
        </a:xfrm>
        <a:prstGeom prst="rect">
          <a:avLst/>
        </a:prstGeom>
      </xdr:spPr>
    </xdr:pic>
    <xdr:clientData/>
  </xdr:twoCellAnchor>
  <xdr:twoCellAnchor editAs="oneCell">
    <xdr:from>
      <xdr:col>23</xdr:col>
      <xdr:colOff>455213</xdr:colOff>
      <xdr:row>32</xdr:row>
      <xdr:rowOff>71718</xdr:rowOff>
    </xdr:from>
    <xdr:to>
      <xdr:col>29</xdr:col>
      <xdr:colOff>45232</xdr:colOff>
      <xdr:row>49</xdr:row>
      <xdr:rowOff>52266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E9D211CB-5FC0-4DF3-8B6A-A14AE664C3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4476013" y="6167718"/>
          <a:ext cx="3247619" cy="3219048"/>
        </a:xfrm>
        <a:prstGeom prst="rect">
          <a:avLst/>
        </a:prstGeom>
      </xdr:spPr>
    </xdr:pic>
    <xdr:clientData/>
  </xdr:twoCellAnchor>
  <xdr:twoCellAnchor editAs="oneCell">
    <xdr:from>
      <xdr:col>23</xdr:col>
      <xdr:colOff>298331</xdr:colOff>
      <xdr:row>49</xdr:row>
      <xdr:rowOff>138953</xdr:rowOff>
    </xdr:from>
    <xdr:to>
      <xdr:col>28</xdr:col>
      <xdr:colOff>193188</xdr:colOff>
      <xdr:row>60</xdr:row>
      <xdr:rowOff>110120</xdr:rowOff>
    </xdr:to>
    <xdr:pic>
      <xdr:nvPicPr>
        <xdr:cNvPr id="22" name="Рисунок 21">
          <a:extLst>
            <a:ext uri="{FF2B5EF4-FFF2-40B4-BE49-F238E27FC236}">
              <a16:creationId xmlns:a16="http://schemas.microsoft.com/office/drawing/2014/main" id="{485ADEE5-BD68-4DE8-9C74-4DD4E8F04F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4319131" y="9473453"/>
          <a:ext cx="2942857" cy="2066667"/>
        </a:xfrm>
        <a:prstGeom prst="rect">
          <a:avLst/>
        </a:prstGeom>
      </xdr:spPr>
    </xdr:pic>
    <xdr:clientData/>
  </xdr:twoCellAnchor>
  <xdr:twoCellAnchor editAs="oneCell">
    <xdr:from>
      <xdr:col>23</xdr:col>
      <xdr:colOff>197478</xdr:colOff>
      <xdr:row>84</xdr:row>
      <xdr:rowOff>60512</xdr:rowOff>
    </xdr:from>
    <xdr:to>
      <xdr:col>30</xdr:col>
      <xdr:colOff>568373</xdr:colOff>
      <xdr:row>94</xdr:row>
      <xdr:rowOff>69798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025A2AB5-5636-4BE7-8819-8C2A39BB63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4218278" y="16062512"/>
          <a:ext cx="4638095" cy="1914286"/>
        </a:xfrm>
        <a:prstGeom prst="rect">
          <a:avLst/>
        </a:prstGeom>
      </xdr:spPr>
    </xdr:pic>
    <xdr:clientData/>
  </xdr:twoCellAnchor>
  <xdr:twoCellAnchor editAs="oneCell">
    <xdr:from>
      <xdr:col>23</xdr:col>
      <xdr:colOff>264713</xdr:colOff>
      <xdr:row>94</xdr:row>
      <xdr:rowOff>172570</xdr:rowOff>
    </xdr:from>
    <xdr:to>
      <xdr:col>31</xdr:col>
      <xdr:colOff>245056</xdr:colOff>
      <xdr:row>104</xdr:row>
      <xdr:rowOff>96141</xdr:rowOff>
    </xdr:to>
    <xdr:pic>
      <xdr:nvPicPr>
        <xdr:cNvPr id="24" name="Рисунок 23">
          <a:extLst>
            <a:ext uri="{FF2B5EF4-FFF2-40B4-BE49-F238E27FC236}">
              <a16:creationId xmlns:a16="http://schemas.microsoft.com/office/drawing/2014/main" id="{2BE1083C-626F-45B3-8D3D-B09F3EA38C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4285513" y="18079570"/>
          <a:ext cx="4857143" cy="1828571"/>
        </a:xfrm>
        <a:prstGeom prst="rect">
          <a:avLst/>
        </a:prstGeom>
      </xdr:spPr>
    </xdr:pic>
    <xdr:clientData/>
  </xdr:twoCellAnchor>
  <xdr:twoCellAnchor editAs="oneCell">
    <xdr:from>
      <xdr:col>23</xdr:col>
      <xdr:colOff>298331</xdr:colOff>
      <xdr:row>60</xdr:row>
      <xdr:rowOff>150161</xdr:rowOff>
    </xdr:from>
    <xdr:to>
      <xdr:col>26</xdr:col>
      <xdr:colOff>219246</xdr:colOff>
      <xdr:row>83</xdr:row>
      <xdr:rowOff>161367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A96F4066-3996-48E2-9534-9ACF8599CF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4319131" y="11580161"/>
          <a:ext cx="1749715" cy="4392706"/>
        </a:xfrm>
        <a:prstGeom prst="rect">
          <a:avLst/>
        </a:prstGeom>
      </xdr:spPr>
    </xdr:pic>
    <xdr:clientData/>
  </xdr:twoCellAnchor>
  <xdr:twoCellAnchor editAs="oneCell">
    <xdr:from>
      <xdr:col>23</xdr:col>
      <xdr:colOff>275919</xdr:colOff>
      <xdr:row>104</xdr:row>
      <xdr:rowOff>161365</xdr:rowOff>
    </xdr:from>
    <xdr:to>
      <xdr:col>28</xdr:col>
      <xdr:colOff>227919</xdr:colOff>
      <xdr:row>118</xdr:row>
      <xdr:rowOff>37222</xdr:rowOff>
    </xdr:to>
    <xdr:pic>
      <xdr:nvPicPr>
        <xdr:cNvPr id="26" name="Рисунок 25">
          <a:extLst>
            <a:ext uri="{FF2B5EF4-FFF2-40B4-BE49-F238E27FC236}">
              <a16:creationId xmlns:a16="http://schemas.microsoft.com/office/drawing/2014/main" id="{BD5CFE41-1952-4EE3-A08A-7DBDBDEB43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4296719" y="19973365"/>
          <a:ext cx="3000000" cy="2542857"/>
        </a:xfrm>
        <a:prstGeom prst="rect">
          <a:avLst/>
        </a:prstGeom>
      </xdr:spPr>
    </xdr:pic>
    <xdr:clientData/>
  </xdr:twoCellAnchor>
  <xdr:twoCellAnchor editAs="oneCell">
    <xdr:from>
      <xdr:col>23</xdr:col>
      <xdr:colOff>275919</xdr:colOff>
      <xdr:row>119</xdr:row>
      <xdr:rowOff>15689</xdr:rowOff>
    </xdr:from>
    <xdr:to>
      <xdr:col>30</xdr:col>
      <xdr:colOff>523005</xdr:colOff>
      <xdr:row>128</xdr:row>
      <xdr:rowOff>129760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369CE49E-5633-4523-B11A-9933C7C20B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4296719" y="22685189"/>
          <a:ext cx="4514286" cy="1828571"/>
        </a:xfrm>
        <a:prstGeom prst="rect">
          <a:avLst/>
        </a:prstGeom>
      </xdr:spPr>
    </xdr:pic>
    <xdr:clientData/>
  </xdr:twoCellAnchor>
  <xdr:twoCellAnchor editAs="oneCell">
    <xdr:from>
      <xdr:col>23</xdr:col>
      <xdr:colOff>317663</xdr:colOff>
      <xdr:row>128</xdr:row>
      <xdr:rowOff>164445</xdr:rowOff>
    </xdr:from>
    <xdr:to>
      <xdr:col>27</xdr:col>
      <xdr:colOff>526882</xdr:colOff>
      <xdr:row>142</xdr:row>
      <xdr:rowOff>116493</xdr:rowOff>
    </xdr:to>
    <xdr:pic>
      <xdr:nvPicPr>
        <xdr:cNvPr id="28" name="Рисунок 27">
          <a:extLst>
            <a:ext uri="{FF2B5EF4-FFF2-40B4-BE49-F238E27FC236}">
              <a16:creationId xmlns:a16="http://schemas.microsoft.com/office/drawing/2014/main" id="{B250B150-F3DE-4517-9EF3-B20A713D2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 rot="16200000">
          <a:off x="14352749" y="24534159"/>
          <a:ext cx="2619048" cy="2647619"/>
        </a:xfrm>
        <a:prstGeom prst="rect">
          <a:avLst/>
        </a:prstGeom>
      </xdr:spPr>
    </xdr:pic>
    <xdr:clientData/>
  </xdr:twoCellAnchor>
  <xdr:twoCellAnchor editAs="oneCell">
    <xdr:from>
      <xdr:col>23</xdr:col>
      <xdr:colOff>522449</xdr:colOff>
      <xdr:row>142</xdr:row>
      <xdr:rowOff>183777</xdr:rowOff>
    </xdr:from>
    <xdr:to>
      <xdr:col>26</xdr:col>
      <xdr:colOff>436506</xdr:colOff>
      <xdr:row>166</xdr:row>
      <xdr:rowOff>116539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05D7BBAD-8D11-447B-91E0-53C63E7B21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4543249" y="27234777"/>
          <a:ext cx="1742857" cy="4504762"/>
        </a:xfrm>
        <a:prstGeom prst="rect">
          <a:avLst/>
        </a:prstGeom>
      </xdr:spPr>
    </xdr:pic>
    <xdr:clientData/>
  </xdr:twoCellAnchor>
  <xdr:twoCellAnchor editAs="oneCell">
    <xdr:from>
      <xdr:col>23</xdr:col>
      <xdr:colOff>500037</xdr:colOff>
      <xdr:row>167</xdr:row>
      <xdr:rowOff>49305</xdr:rowOff>
    </xdr:from>
    <xdr:to>
      <xdr:col>26</xdr:col>
      <xdr:colOff>490285</xdr:colOff>
      <xdr:row>184</xdr:row>
      <xdr:rowOff>1281</xdr:rowOff>
    </xdr:to>
    <xdr:pic>
      <xdr:nvPicPr>
        <xdr:cNvPr id="30" name="Рисунок 29">
          <a:extLst>
            <a:ext uri="{FF2B5EF4-FFF2-40B4-BE49-F238E27FC236}">
              <a16:creationId xmlns:a16="http://schemas.microsoft.com/office/drawing/2014/main" id="{5E6EF87D-38AD-43A5-A5A1-959635C968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14520837" y="31862805"/>
          <a:ext cx="1819048" cy="3190476"/>
        </a:xfrm>
        <a:prstGeom prst="rect">
          <a:avLst/>
        </a:prstGeom>
      </xdr:spPr>
    </xdr:pic>
    <xdr:clientData/>
  </xdr:twoCellAnchor>
  <xdr:twoCellAnchor editAs="oneCell">
    <xdr:from>
      <xdr:col>23</xdr:col>
      <xdr:colOff>287125</xdr:colOff>
      <xdr:row>184</xdr:row>
      <xdr:rowOff>116541</xdr:rowOff>
    </xdr:from>
    <xdr:to>
      <xdr:col>27</xdr:col>
      <xdr:colOff>563011</xdr:colOff>
      <xdr:row>197</xdr:row>
      <xdr:rowOff>78136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18C3136B-1005-450E-8C95-A8D5276B4A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14307925" y="35168541"/>
          <a:ext cx="2714286" cy="2438095"/>
        </a:xfrm>
        <a:prstGeom prst="rect">
          <a:avLst/>
        </a:prstGeom>
      </xdr:spPr>
    </xdr:pic>
    <xdr:clientData/>
  </xdr:twoCellAnchor>
  <xdr:twoCellAnchor editAs="oneCell">
    <xdr:from>
      <xdr:col>23</xdr:col>
      <xdr:colOff>287125</xdr:colOff>
      <xdr:row>198</xdr:row>
      <xdr:rowOff>4483</xdr:rowOff>
    </xdr:from>
    <xdr:to>
      <xdr:col>31</xdr:col>
      <xdr:colOff>579119</xdr:colOff>
      <xdr:row>209</xdr:row>
      <xdr:rowOff>26895</xdr:rowOff>
    </xdr:to>
    <xdr:pic>
      <xdr:nvPicPr>
        <xdr:cNvPr id="32" name="Рисунок 31">
          <a:extLst>
            <a:ext uri="{FF2B5EF4-FFF2-40B4-BE49-F238E27FC236}">
              <a16:creationId xmlns:a16="http://schemas.microsoft.com/office/drawing/2014/main" id="{69EBF0A3-011F-4A74-8D04-8F72557E1C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4307925" y="37723483"/>
          <a:ext cx="5168794" cy="2117912"/>
        </a:xfrm>
        <a:prstGeom prst="rect">
          <a:avLst/>
        </a:prstGeom>
      </xdr:spPr>
    </xdr:pic>
    <xdr:clientData/>
  </xdr:twoCellAnchor>
  <xdr:twoCellAnchor editAs="oneCell">
    <xdr:from>
      <xdr:col>1</xdr:col>
      <xdr:colOff>375119</xdr:colOff>
      <xdr:row>211</xdr:row>
      <xdr:rowOff>114300</xdr:rowOff>
    </xdr:from>
    <xdr:to>
      <xdr:col>6</xdr:col>
      <xdr:colOff>501269</xdr:colOff>
      <xdr:row>230</xdr:row>
      <xdr:rowOff>170990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60A624C0-F218-4B4B-87A2-35DD561D40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987440" y="40309800"/>
          <a:ext cx="3187758" cy="3676190"/>
        </a:xfrm>
        <a:prstGeom prst="rect">
          <a:avLst/>
        </a:prstGeom>
      </xdr:spPr>
    </xdr:pic>
    <xdr:clientData/>
  </xdr:twoCellAnchor>
  <xdr:twoCellAnchor editAs="oneCell">
    <xdr:from>
      <xdr:col>1</xdr:col>
      <xdr:colOff>321125</xdr:colOff>
      <xdr:row>231</xdr:row>
      <xdr:rowOff>47064</xdr:rowOff>
    </xdr:from>
    <xdr:to>
      <xdr:col>7</xdr:col>
      <xdr:colOff>180135</xdr:colOff>
      <xdr:row>240</xdr:row>
      <xdr:rowOff>136679</xdr:rowOff>
    </xdr:to>
    <xdr:pic>
      <xdr:nvPicPr>
        <xdr:cNvPr id="34" name="Рисунок 33">
          <a:extLst>
            <a:ext uri="{FF2B5EF4-FFF2-40B4-BE49-F238E27FC236}">
              <a16:creationId xmlns:a16="http://schemas.microsoft.com/office/drawing/2014/main" id="{404E74C3-9371-42C6-9293-6962ACC8D1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933446" y="44052564"/>
          <a:ext cx="3532939" cy="1804115"/>
        </a:xfrm>
        <a:prstGeom prst="rect">
          <a:avLst/>
        </a:prstGeom>
      </xdr:spPr>
    </xdr:pic>
    <xdr:clientData/>
  </xdr:twoCellAnchor>
  <xdr:twoCellAnchor editAs="oneCell">
    <xdr:from>
      <xdr:col>1</xdr:col>
      <xdr:colOff>375121</xdr:colOff>
      <xdr:row>241</xdr:row>
      <xdr:rowOff>69477</xdr:rowOff>
    </xdr:from>
    <xdr:to>
      <xdr:col>6</xdr:col>
      <xdr:colOff>374739</xdr:colOff>
      <xdr:row>253</xdr:row>
      <xdr:rowOff>69191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444335C4-5BE7-4ADA-8BFD-4A7B9929AA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987442" y="45979977"/>
          <a:ext cx="3061226" cy="2285714"/>
        </a:xfrm>
        <a:prstGeom prst="rect">
          <a:avLst/>
        </a:prstGeom>
      </xdr:spPr>
    </xdr:pic>
    <xdr:clientData/>
  </xdr:twoCellAnchor>
  <xdr:twoCellAnchor editAs="oneCell">
    <xdr:from>
      <xdr:col>1</xdr:col>
      <xdr:colOff>411457</xdr:colOff>
      <xdr:row>253</xdr:row>
      <xdr:rowOff>91888</xdr:rowOff>
    </xdr:from>
    <xdr:to>
      <xdr:col>5</xdr:col>
      <xdr:colOff>368395</xdr:colOff>
      <xdr:row>263</xdr:row>
      <xdr:rowOff>159123</xdr:rowOff>
    </xdr:to>
    <xdr:pic>
      <xdr:nvPicPr>
        <xdr:cNvPr id="36" name="Рисунок 35">
          <a:extLst>
            <a:ext uri="{FF2B5EF4-FFF2-40B4-BE49-F238E27FC236}">
              <a16:creationId xmlns:a16="http://schemas.microsoft.com/office/drawing/2014/main" id="{4BF6C2CE-64B9-44FE-ABE5-38302EEBED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1023778" y="48288388"/>
          <a:ext cx="2406224" cy="1972235"/>
        </a:xfrm>
        <a:prstGeom prst="rect">
          <a:avLst/>
        </a:prstGeom>
      </xdr:spPr>
    </xdr:pic>
    <xdr:clientData/>
  </xdr:twoCellAnchor>
  <xdr:twoCellAnchor editAs="oneCell">
    <xdr:from>
      <xdr:col>1</xdr:col>
      <xdr:colOff>478693</xdr:colOff>
      <xdr:row>264</xdr:row>
      <xdr:rowOff>47066</xdr:rowOff>
    </xdr:from>
    <xdr:to>
      <xdr:col>5</xdr:col>
      <xdr:colOff>345983</xdr:colOff>
      <xdr:row>277</xdr:row>
      <xdr:rowOff>79195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CD444631-2978-4F4A-BCAF-7F52EE1F09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1091014" y="50339066"/>
          <a:ext cx="2316576" cy="2508629"/>
        </a:xfrm>
        <a:prstGeom prst="rect">
          <a:avLst/>
        </a:prstGeom>
      </xdr:spPr>
    </xdr:pic>
    <xdr:clientData/>
  </xdr:twoCellAnchor>
  <xdr:twoCellAnchor editAs="oneCell">
    <xdr:from>
      <xdr:col>9</xdr:col>
      <xdr:colOff>340177</xdr:colOff>
      <xdr:row>216</xdr:row>
      <xdr:rowOff>108856</xdr:rowOff>
    </xdr:from>
    <xdr:to>
      <xdr:col>19</xdr:col>
      <xdr:colOff>350296</xdr:colOff>
      <xdr:row>230</xdr:row>
      <xdr:rowOff>146618</xdr:rowOff>
    </xdr:to>
    <xdr:pic>
      <xdr:nvPicPr>
        <xdr:cNvPr id="38" name="Рисунок 37">
          <a:extLst>
            <a:ext uri="{FF2B5EF4-FFF2-40B4-BE49-F238E27FC236}">
              <a16:creationId xmlns:a16="http://schemas.microsoft.com/office/drawing/2014/main" id="{E5430E40-23C2-4A87-A4C8-792B3F805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5851070" y="41256856"/>
          <a:ext cx="6133333" cy="2704762"/>
        </a:xfrm>
        <a:prstGeom prst="rect">
          <a:avLst/>
        </a:prstGeom>
      </xdr:spPr>
    </xdr:pic>
    <xdr:clientData/>
  </xdr:twoCellAnchor>
  <xdr:twoCellAnchor editAs="oneCell">
    <xdr:from>
      <xdr:col>9</xdr:col>
      <xdr:colOff>397079</xdr:colOff>
      <xdr:row>236</xdr:row>
      <xdr:rowOff>16081</xdr:rowOff>
    </xdr:from>
    <xdr:to>
      <xdr:col>19</xdr:col>
      <xdr:colOff>321484</xdr:colOff>
      <xdr:row>250</xdr:row>
      <xdr:rowOff>63367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6B4912A6-488E-4FFE-B5CA-A96A887619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5907972" y="44974081"/>
          <a:ext cx="6047619" cy="2714286"/>
        </a:xfrm>
        <a:prstGeom prst="rect">
          <a:avLst/>
        </a:prstGeom>
      </xdr:spPr>
    </xdr:pic>
    <xdr:clientData/>
  </xdr:twoCellAnchor>
  <xdr:twoCellAnchor editAs="oneCell">
    <xdr:from>
      <xdr:col>2</xdr:col>
      <xdr:colOff>33137</xdr:colOff>
      <xdr:row>280</xdr:row>
      <xdr:rowOff>54429</xdr:rowOff>
    </xdr:from>
    <xdr:to>
      <xdr:col>5</xdr:col>
      <xdr:colOff>110459</xdr:colOff>
      <xdr:row>293</xdr:row>
      <xdr:rowOff>92215</xdr:rowOff>
    </xdr:to>
    <xdr:pic>
      <xdr:nvPicPr>
        <xdr:cNvPr id="40" name="Рисунок 39">
          <a:extLst>
            <a:ext uri="{FF2B5EF4-FFF2-40B4-BE49-F238E27FC236}">
              <a16:creationId xmlns:a16="http://schemas.microsoft.com/office/drawing/2014/main" id="{63B2AE9E-9F0D-4A69-AC92-EA2B70E8D9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1257780" y="53394429"/>
          <a:ext cx="1914286" cy="2514286"/>
        </a:xfrm>
        <a:prstGeom prst="rect">
          <a:avLst/>
        </a:prstGeom>
      </xdr:spPr>
    </xdr:pic>
    <xdr:clientData/>
  </xdr:twoCellAnchor>
  <xdr:twoCellAnchor editAs="oneCell">
    <xdr:from>
      <xdr:col>2</xdr:col>
      <xdr:colOff>154364</xdr:colOff>
      <xdr:row>293</xdr:row>
      <xdr:rowOff>158338</xdr:rowOff>
    </xdr:from>
    <xdr:to>
      <xdr:col>5</xdr:col>
      <xdr:colOff>60257</xdr:colOff>
      <xdr:row>307</xdr:row>
      <xdr:rowOff>177052</xdr:rowOff>
    </xdr:to>
    <xdr:pic>
      <xdr:nvPicPr>
        <xdr:cNvPr id="41" name="Рисунок 40">
          <a:extLst>
            <a:ext uri="{FF2B5EF4-FFF2-40B4-BE49-F238E27FC236}">
              <a16:creationId xmlns:a16="http://schemas.microsoft.com/office/drawing/2014/main" id="{9817F66D-C5B6-4044-8387-63EA7EF59A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1379007" y="55974838"/>
          <a:ext cx="1742857" cy="2685714"/>
        </a:xfrm>
        <a:prstGeom prst="rect">
          <a:avLst/>
        </a:prstGeom>
      </xdr:spPr>
    </xdr:pic>
    <xdr:clientData/>
  </xdr:twoCellAnchor>
  <xdr:twoCellAnchor editAs="oneCell">
    <xdr:from>
      <xdr:col>2</xdr:col>
      <xdr:colOff>176012</xdr:colOff>
      <xdr:row>308</xdr:row>
      <xdr:rowOff>140154</xdr:rowOff>
    </xdr:from>
    <xdr:to>
      <xdr:col>4</xdr:col>
      <xdr:colOff>598988</xdr:colOff>
      <xdr:row>324</xdr:row>
      <xdr:rowOff>35011</xdr:rowOff>
    </xdr:to>
    <xdr:pic>
      <xdr:nvPicPr>
        <xdr:cNvPr id="42" name="Рисунок 41">
          <a:extLst>
            <a:ext uri="{FF2B5EF4-FFF2-40B4-BE49-F238E27FC236}">
              <a16:creationId xmlns:a16="http://schemas.microsoft.com/office/drawing/2014/main" id="{2825A6DF-59C5-4FAD-9746-6F030506E5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1400655" y="58814154"/>
          <a:ext cx="1647619" cy="2942857"/>
        </a:xfrm>
        <a:prstGeom prst="rect">
          <a:avLst/>
        </a:prstGeom>
      </xdr:spPr>
    </xdr:pic>
    <xdr:clientData/>
  </xdr:twoCellAnchor>
  <xdr:twoCellAnchor editAs="oneCell">
    <xdr:from>
      <xdr:col>2</xdr:col>
      <xdr:colOff>156962</xdr:colOff>
      <xdr:row>324</xdr:row>
      <xdr:rowOff>111579</xdr:rowOff>
    </xdr:from>
    <xdr:to>
      <xdr:col>4</xdr:col>
      <xdr:colOff>551367</xdr:colOff>
      <xdr:row>337</xdr:row>
      <xdr:rowOff>158888</xdr:rowOff>
    </xdr:to>
    <xdr:pic>
      <xdr:nvPicPr>
        <xdr:cNvPr id="43" name="Рисунок 42">
          <a:extLst>
            <a:ext uri="{FF2B5EF4-FFF2-40B4-BE49-F238E27FC236}">
              <a16:creationId xmlns:a16="http://schemas.microsoft.com/office/drawing/2014/main" id="{B4C4DD4E-2CCB-4B9D-BE8E-1CFA9BA4D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381605" y="61833579"/>
          <a:ext cx="1619048" cy="2523809"/>
        </a:xfrm>
        <a:prstGeom prst="rect">
          <a:avLst/>
        </a:prstGeom>
      </xdr:spPr>
    </xdr:pic>
    <xdr:clientData/>
  </xdr:twoCellAnchor>
  <xdr:twoCellAnchor editAs="oneCell">
    <xdr:from>
      <xdr:col>2</xdr:col>
      <xdr:colOff>99812</xdr:colOff>
      <xdr:row>338</xdr:row>
      <xdr:rowOff>111579</xdr:rowOff>
    </xdr:from>
    <xdr:to>
      <xdr:col>4</xdr:col>
      <xdr:colOff>494419</xdr:colOff>
      <xdr:row>352</xdr:row>
      <xdr:rowOff>37365</xdr:rowOff>
    </xdr:to>
    <xdr:pic>
      <xdr:nvPicPr>
        <xdr:cNvPr id="44" name="Рисунок 43">
          <a:extLst>
            <a:ext uri="{FF2B5EF4-FFF2-40B4-BE49-F238E27FC236}">
              <a16:creationId xmlns:a16="http://schemas.microsoft.com/office/drawing/2014/main" id="{EBD76944-916E-47A3-A9D2-63BA99ED2F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xfrm>
          <a:off x="1324455" y="64500579"/>
          <a:ext cx="1619250" cy="2592786"/>
        </a:xfrm>
        <a:prstGeom prst="rect">
          <a:avLst/>
        </a:prstGeom>
      </xdr:spPr>
    </xdr:pic>
    <xdr:clientData/>
  </xdr:twoCellAnchor>
  <xdr:twoCellAnchor editAs="oneCell">
    <xdr:from>
      <xdr:col>2</xdr:col>
      <xdr:colOff>42662</xdr:colOff>
      <xdr:row>352</xdr:row>
      <xdr:rowOff>63954</xdr:rowOff>
    </xdr:from>
    <xdr:to>
      <xdr:col>4</xdr:col>
      <xdr:colOff>475162</xdr:colOff>
      <xdr:row>366</xdr:row>
      <xdr:rowOff>130287</xdr:rowOff>
    </xdr:to>
    <xdr:pic>
      <xdr:nvPicPr>
        <xdr:cNvPr id="45" name="Рисунок 44">
          <a:extLst>
            <a:ext uri="{FF2B5EF4-FFF2-40B4-BE49-F238E27FC236}">
              <a16:creationId xmlns:a16="http://schemas.microsoft.com/office/drawing/2014/main" id="{8CE86ACA-ED31-41DC-92D2-4B1D7AF102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1267305" y="67119954"/>
          <a:ext cx="1657143" cy="2733333"/>
        </a:xfrm>
        <a:prstGeom prst="rect">
          <a:avLst/>
        </a:prstGeom>
      </xdr:spPr>
    </xdr:pic>
    <xdr:clientData/>
  </xdr:twoCellAnchor>
  <xdr:twoCellAnchor editAs="oneCell">
    <xdr:from>
      <xdr:col>2</xdr:col>
      <xdr:colOff>90287</xdr:colOff>
      <xdr:row>367</xdr:row>
      <xdr:rowOff>16329</xdr:rowOff>
    </xdr:from>
    <xdr:to>
      <xdr:col>4</xdr:col>
      <xdr:colOff>598977</xdr:colOff>
      <xdr:row>380</xdr:row>
      <xdr:rowOff>158877</xdr:rowOff>
    </xdr:to>
    <xdr:pic>
      <xdr:nvPicPr>
        <xdr:cNvPr id="46" name="Рисунок 45">
          <a:extLst>
            <a:ext uri="{FF2B5EF4-FFF2-40B4-BE49-F238E27FC236}">
              <a16:creationId xmlns:a16="http://schemas.microsoft.com/office/drawing/2014/main" id="{88F688B2-46E2-4C42-8497-DF0FC91D46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1314930" y="69929829"/>
          <a:ext cx="1733333" cy="2619048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571500</xdr:colOff>
      <xdr:row>380</xdr:row>
      <xdr:rowOff>149679</xdr:rowOff>
    </xdr:from>
    <xdr:to>
      <xdr:col>4</xdr:col>
      <xdr:colOff>532294</xdr:colOff>
      <xdr:row>394</xdr:row>
      <xdr:rowOff>92203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C13A89F5-2BB4-43A3-A928-03889CAA89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1183821" y="72539679"/>
          <a:ext cx="1797759" cy="2609524"/>
        </a:xfrm>
        <a:prstGeom prst="rect">
          <a:avLst/>
        </a:prstGeom>
      </xdr:spPr>
    </xdr:pic>
    <xdr:clientData/>
  </xdr:twoCellAnchor>
  <xdr:twoCellAnchor editAs="oneCell">
    <xdr:from>
      <xdr:col>2</xdr:col>
      <xdr:colOff>6803</xdr:colOff>
      <xdr:row>395</xdr:row>
      <xdr:rowOff>121104</xdr:rowOff>
    </xdr:from>
    <xdr:to>
      <xdr:col>4</xdr:col>
      <xdr:colOff>551348</xdr:colOff>
      <xdr:row>410</xdr:row>
      <xdr:rowOff>101699</xdr:rowOff>
    </xdr:to>
    <xdr:pic>
      <xdr:nvPicPr>
        <xdr:cNvPr id="48" name="Рисунок 47">
          <a:extLst>
            <a:ext uri="{FF2B5EF4-FFF2-40B4-BE49-F238E27FC236}">
              <a16:creationId xmlns:a16="http://schemas.microsoft.com/office/drawing/2014/main" id="{2B341CDD-2C82-45A6-B192-ECD1FE43C2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1231446" y="75368604"/>
          <a:ext cx="1769188" cy="283809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138</xdr:row>
      <xdr:rowOff>0</xdr:rowOff>
    </xdr:from>
    <xdr:to>
      <xdr:col>1</xdr:col>
      <xdr:colOff>9525</xdr:colOff>
      <xdr:row>139</xdr:row>
      <xdr:rowOff>9525</xdr:rowOff>
    </xdr:to>
    <xdr:pic>
      <xdr:nvPicPr>
        <xdr:cNvPr id="51" name="Рисунок 50">
          <a:extLst>
            <a:ext uri="{FF2B5EF4-FFF2-40B4-BE49-F238E27FC236}">
              <a16:creationId xmlns:a16="http://schemas.microsoft.com/office/drawing/2014/main" id="{AD7F6B6C-788A-1512-0874-00EFA49AD7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6289000"/>
          <a:ext cx="61912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557894</xdr:colOff>
      <xdr:row>411</xdr:row>
      <xdr:rowOff>163286</xdr:rowOff>
    </xdr:from>
    <xdr:to>
      <xdr:col>15</xdr:col>
      <xdr:colOff>587597</xdr:colOff>
      <xdr:row>428</xdr:row>
      <xdr:rowOff>67643</xdr:rowOff>
    </xdr:to>
    <xdr:pic>
      <xdr:nvPicPr>
        <xdr:cNvPr id="52" name="Рисунок 51">
          <a:extLst>
            <a:ext uri="{FF2B5EF4-FFF2-40B4-BE49-F238E27FC236}">
              <a16:creationId xmlns:a16="http://schemas.microsoft.com/office/drawing/2014/main" id="{22F93997-7651-6D2C-285B-C9C1892A96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7905751" y="78458786"/>
          <a:ext cx="1866667" cy="3142857"/>
        </a:xfrm>
        <a:prstGeom prst="rect">
          <a:avLst/>
        </a:prstGeom>
      </xdr:spPr>
    </xdr:pic>
    <xdr:clientData/>
  </xdr:twoCellAnchor>
  <xdr:twoCellAnchor editAs="oneCell">
    <xdr:from>
      <xdr:col>12</xdr:col>
      <xdr:colOff>489857</xdr:colOff>
      <xdr:row>430</xdr:row>
      <xdr:rowOff>40822</xdr:rowOff>
    </xdr:from>
    <xdr:to>
      <xdr:col>16</xdr:col>
      <xdr:colOff>297714</xdr:colOff>
      <xdr:row>456</xdr:row>
      <xdr:rowOff>49727</xdr:rowOff>
    </xdr:to>
    <xdr:pic>
      <xdr:nvPicPr>
        <xdr:cNvPr id="53" name="Рисунок 52">
          <a:extLst>
            <a:ext uri="{FF2B5EF4-FFF2-40B4-BE49-F238E27FC236}">
              <a16:creationId xmlns:a16="http://schemas.microsoft.com/office/drawing/2014/main" id="{6DFA5D17-6FD7-47C3-8B87-33D473287E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7837714" y="81955822"/>
          <a:ext cx="2257143" cy="496190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Яшина Екатерина Андреевна" refreshedDate="45831.556470254633" createdVersion="7" refreshedVersion="7" minRefreshableVersion="3" recordCount="580" xr:uid="{E2BB4AAE-1DA9-4C29-ABC8-078099F8AE92}">
  <cacheSource type="worksheet">
    <worksheetSource ref="B7:DP587" sheet="Квартирография (жилое)"/>
  </cacheSource>
  <cacheFields count="110">
    <cacheField name="ГП" numFmtId="0">
      <sharedItems count="3">
        <s v="16.001"/>
        <s v="16.002"/>
        <s v="16.003"/>
      </sharedItems>
    </cacheField>
    <cacheField name="Секция" numFmtId="0">
      <sharedItems containsSemiMixedTypes="0" containsString="0" containsNumber="1" containsInteger="1" minValue="1" maxValue="6" count="6">
        <n v="1"/>
        <n v="2"/>
        <n v="3"/>
        <n v="4"/>
        <n v="5"/>
        <n v="6"/>
      </sharedItems>
    </cacheField>
    <cacheField name="Этаж" numFmtId="0">
      <sharedItems containsSemiMixedTypes="0" containsString="0" containsNumber="1" containsInteger="1" minValue="1" maxValue="20" count="2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</sharedItems>
    </cacheField>
    <cacheField name="Номер квартиры" numFmtId="0">
      <sharedItems containsMixedTypes="1" containsNumber="1" containsInteger="1" minValue="1" maxValue="28"/>
    </cacheField>
    <cacheField name="Номер на этаже" numFmtId="0">
      <sharedItems count="31">
        <s v="1.1"/>
        <s v="1.2"/>
        <s v="1.3"/>
        <s v="1.4"/>
        <s v="1.5"/>
        <s v="2.1"/>
        <s v="2.2"/>
        <s v="2.3"/>
        <s v="2.4"/>
        <s v="2.5"/>
        <s v="3.1"/>
        <s v="3.2"/>
        <s v="3.3"/>
        <s v="3.4"/>
        <s v="3.5"/>
        <s v="3.6"/>
        <s v="4.1"/>
        <s v="4.2"/>
        <s v="4.3"/>
        <s v="4.4"/>
        <s v="5.1"/>
        <s v="5.2"/>
        <s v="5.3"/>
        <s v="5.4"/>
        <s v="6.1"/>
        <s v="6.2"/>
        <s v="6.3"/>
        <s v="6.4"/>
        <s v="6.5"/>
        <s v="2.6"/>
        <s v="2.7"/>
      </sharedItems>
    </cacheField>
    <cacheField name="Кол-во квартир на этаже" numFmtId="0">
      <sharedItems containsString="0" containsBlank="1" containsNumber="1" containsInteger="1" minValue="1" maxValue="6"/>
    </cacheField>
    <cacheField name="Кол-во комнат" numFmtId="0">
      <sharedItems containsMixedTypes="1" containsNumber="1" containsInteger="1" minValue="1" maxValue="3" count="4">
        <n v="3"/>
        <n v="2"/>
        <n v="1"/>
        <s v="ст"/>
      </sharedItems>
    </cacheField>
    <cacheField name="Жилая площадь квартиры" numFmtId="2">
      <sharedItems containsSemiMixedTypes="0" containsString="0" containsNumber="1" minValue="10.6" maxValue="48"/>
    </cacheField>
    <cacheField name="S без учета балкона/лоджии" numFmtId="2">
      <sharedItems containsSemiMixedTypes="0" containsString="0" containsNumber="1" minValue="28" maxValue="84.800000000000011"/>
    </cacheField>
    <cacheField name="S с учетом балкона/лоджии без кф" numFmtId="2">
      <sharedItems containsSemiMixedTypes="0" containsString="0" containsNumber="1" minValue="28" maxValue="87.500000000000014"/>
    </cacheField>
    <cacheField name="S с учетом балкона/лоджии с кф" numFmtId="2">
      <sharedItems containsSemiMixedTypes="0" containsString="0" containsNumber="1" minValue="28" maxValue="85.610000000000014" count="93">
        <n v="65.400000000000006"/>
        <n v="49.599999999999994"/>
        <n v="37.4"/>
        <n v="35.900000000000006"/>
        <n v="66.27000000000001"/>
        <n v="37.299999999999997"/>
        <n v="56.81"/>
        <n v="35.700000000000003"/>
        <n v="66.180000000000007"/>
        <n v="55.800000000000004"/>
        <n v="59.099999999999994"/>
        <n v="55"/>
        <n v="72.899999999999991"/>
        <n v="56.580000000000005"/>
        <n v="58.999999999999993"/>
        <n v="54.9"/>
        <n v="85.480000000000018"/>
        <n v="56.65"/>
        <n v="37.200000000000003"/>
        <n v="85.610000000000014"/>
        <n v="58.29999999999999"/>
        <n v="42.199999999999996"/>
        <n v="40"/>
        <n v="36.800000000000004"/>
        <n v="42.1"/>
        <n v="59.079999999999991"/>
        <n v="58.1"/>
        <n v="42.81"/>
        <n v="33.010000000000005"/>
        <n v="32.910000000000004"/>
        <n v="28"/>
        <n v="34.6"/>
        <n v="71.11"/>
        <n v="53.01"/>
        <n v="58.8"/>
        <n v="35"/>
        <n v="34.5"/>
        <n v="59.58"/>
        <n v="57.910000000000004"/>
        <n v="44.2"/>
        <n v="32.4"/>
        <n v="51"/>
        <n v="49.7"/>
        <n v="58.780000000000008"/>
        <n v="35.799999999999997"/>
        <n v="34.4"/>
        <n v="58.68"/>
        <n v="64.399999999999991"/>
        <n v="33.1"/>
        <n v="80.899999999999991"/>
        <n v="56"/>
        <n v="39.399999999999991"/>
        <n v="45.699999999999996"/>
        <n v="55.7"/>
        <n v="39.299999999999997"/>
        <n v="35.400000000000006"/>
        <n v="39.199999999999996"/>
        <n v="80.5"/>
        <n v="39.099999999999994"/>
        <n v="38.999999999999993"/>
        <n v="80.399999999999991"/>
        <n v="80.3"/>
        <n v="40.199999999999996"/>
        <n v="56.800000000000011"/>
        <n v="54.3"/>
        <n v="37.699999999999996"/>
        <n v="44.5"/>
        <n v="56.70000000000001"/>
        <n v="54.199999999999996"/>
        <n v="40.1"/>
        <n v="56.20000000000001"/>
        <n v="37.6"/>
        <n v="44.400000000000006"/>
        <n v="54"/>
        <n v="39.9"/>
        <n v="53.599999999999994"/>
        <n v="63.79999999999999"/>
        <n v="34.499999999999993"/>
        <n v="28.5"/>
        <n v="49.300000000000004"/>
        <n v="37.599999999999994"/>
        <n v="63.699999999999989"/>
        <n v="49.1"/>
        <n v="63.599999999999994"/>
        <n v="49"/>
        <n v="63.499999999999993"/>
        <n v="34.299999999999997"/>
        <n v="63.4"/>
        <n v="63.1"/>
        <n v="62.999999999999993"/>
        <n v="48.9"/>
        <n v="34.1"/>
        <n v="37.5"/>
      </sharedItems>
      <fieldGroup base="10">
        <rangePr startNum="28" endNum="85.610000000000014" groupInterval="2"/>
        <groupItems count="31">
          <s v="&lt;28"/>
          <s v="28-30"/>
          <s v="30-32"/>
          <s v="32-34"/>
          <s v="34-36"/>
          <s v="36-38"/>
          <s v="38-40"/>
          <s v="40-42"/>
          <s v="42-44"/>
          <s v="44-46"/>
          <s v="46-48"/>
          <s v="48-50"/>
          <s v="50-52"/>
          <s v="52-54"/>
          <s v="54-56"/>
          <s v="56-58"/>
          <s v="58-60"/>
          <s v="60-62"/>
          <s v="62-64"/>
          <s v="64-66"/>
          <s v="66-68"/>
          <s v="68-70"/>
          <s v="70-72"/>
          <s v="72-74"/>
          <s v="74-76"/>
          <s v="76-78"/>
          <s v="78-80"/>
          <s v="80-82"/>
          <s v="82-84"/>
          <s v="84-86"/>
          <s v="&gt;86"/>
        </groupItems>
      </fieldGroup>
    </cacheField>
    <cacheField name="Тамбур" numFmtId="0">
      <sharedItems containsNonDate="0" containsString="0" containsBlank="1"/>
    </cacheField>
    <cacheField name="Тамбур хранение" numFmtId="0">
      <sharedItems containsBlank="1"/>
    </cacheField>
    <cacheField name="Прихожая" numFmtId="0">
      <sharedItems containsSemiMixedTypes="0" containsString="0" containsNumber="1" minValue="2.9" maxValue="16.5"/>
    </cacheField>
    <cacheField name="Прихожая хранение" numFmtId="0">
      <sharedItems containsBlank="1"/>
    </cacheField>
    <cacheField name="Коридор 1" numFmtId="0">
      <sharedItems containsString="0" containsBlank="1" containsNumber="1" minValue="3.3" maxValue="3.9"/>
    </cacheField>
    <cacheField name="Коридор 1 хранение" numFmtId="0">
      <sharedItems containsNonDate="0" containsString="0" containsBlank="1"/>
    </cacheField>
    <cacheField name="Коридор 2" numFmtId="0">
      <sharedItems containsNonDate="0" containsString="0" containsBlank="1"/>
    </cacheField>
    <cacheField name="Коридор 2 хранение" numFmtId="0">
      <sharedItems containsNonDate="0" containsString="0" containsBlank="1"/>
    </cacheField>
    <cacheField name="Коридор 3" numFmtId="0">
      <sharedItems containsNonDate="0" containsString="0" containsBlank="1"/>
    </cacheField>
    <cacheField name="Коридор 3 хранение" numFmtId="0">
      <sharedItems containsNonDate="0" containsString="0" containsBlank="1"/>
    </cacheField>
    <cacheField name="Холл" numFmtId="0">
      <sharedItems containsNonDate="0" containsString="0" containsBlank="1"/>
    </cacheField>
    <cacheField name="Холл хранение" numFmtId="0">
      <sharedItems containsNonDate="0" containsString="0" containsBlank="1"/>
    </cacheField>
    <cacheField name="Тип кухни" numFmtId="0">
      <sharedItems/>
    </cacheField>
    <cacheField name="S кухни" numFmtId="0">
      <sharedItems containsSemiMixedTypes="0" containsString="0" containsNumber="1" minValue="3.7" maxValue="19.2"/>
    </cacheField>
    <cacheField name="Кладовая  " numFmtId="0">
      <sharedItems containsString="0" containsBlank="1" containsNumber="1" minValue="2" maxValue="3.2"/>
    </cacheField>
    <cacheField name="Тип комнаты 1" numFmtId="0">
      <sharedItems/>
    </cacheField>
    <cacheField name="Комната 1" numFmtId="0">
      <sharedItems containsSemiMixedTypes="0" containsString="0" containsNumber="1" minValue="10" maxValue="20.7"/>
    </cacheField>
    <cacheField name="Хранение комната 1" numFmtId="0">
      <sharedItems containsBlank="1"/>
    </cacheField>
    <cacheField name="Площадь хранения 1" numFmtId="0">
      <sharedItems containsString="0" containsBlank="1" containsNumber="1" minValue="2" maxValue="3.6"/>
    </cacheField>
    <cacheField name="Тип комнаты 2" numFmtId="0">
      <sharedItems containsBlank="1"/>
    </cacheField>
    <cacheField name="Комната 2" numFmtId="0">
      <sharedItems containsString="0" containsBlank="1" containsNumber="1" minValue="9.8000000000000007" maxValue="15.4"/>
    </cacheField>
    <cacheField name="Хранение комната 2" numFmtId="0">
      <sharedItems containsBlank="1"/>
    </cacheField>
    <cacheField name="Площадь хранения 2" numFmtId="0">
      <sharedItems containsString="0" containsBlank="1" containsNumber="1" minValue="3.5" maxValue="3.5"/>
    </cacheField>
    <cacheField name="Тип комнаты 3" numFmtId="0">
      <sharedItems containsBlank="1"/>
    </cacheField>
    <cacheField name="Комната 3" numFmtId="0">
      <sharedItems containsString="0" containsBlank="1" containsNumber="1" minValue="9.6999999999999993" maxValue="11.9"/>
    </cacheField>
    <cacheField name="Хранение комната 3" numFmtId="0">
      <sharedItems containsBlank="1"/>
    </cacheField>
    <cacheField name="Площадь хранения 3" numFmtId="0">
      <sharedItems containsNonDate="0" containsString="0" containsBlank="1"/>
    </cacheField>
    <cacheField name="Тип комнаты 4" numFmtId="0">
      <sharedItems containsNonDate="0" containsString="0" containsBlank="1"/>
    </cacheField>
    <cacheField name="Комната 4" numFmtId="0">
      <sharedItems containsNonDate="0" containsString="0" containsBlank="1"/>
    </cacheField>
    <cacheField name="Хранение комната 4" numFmtId="0">
      <sharedItems containsNonDate="0" containsString="0" containsBlank="1"/>
    </cacheField>
    <cacheField name="Площадь хранения 4" numFmtId="0">
      <sharedItems containsNonDate="0" containsString="0" containsBlank="1"/>
    </cacheField>
    <cacheField name="Тип комнаты 5" numFmtId="0">
      <sharedItems containsNonDate="0" containsString="0" containsBlank="1"/>
    </cacheField>
    <cacheField name="Комната 5" numFmtId="0">
      <sharedItems containsNonDate="0" containsString="0" containsBlank="1"/>
    </cacheField>
    <cacheField name="Хранение комната 5" numFmtId="0">
      <sharedItems containsNonDate="0" containsString="0" containsBlank="1"/>
    </cacheField>
    <cacheField name="Площадь хранения 5" numFmtId="0">
      <sharedItems containsNonDate="0" containsString="0" containsBlank="1"/>
    </cacheField>
    <cacheField name="С/у1" numFmtId="0">
      <sharedItems containsSemiMixedTypes="0" containsString="0" containsNumber="1" minValue="3.3" maxValue="6.2"/>
    </cacheField>
    <cacheField name="С/у2" numFmtId="0">
      <sharedItems containsString="0" containsBlank="1" containsNumber="1" minValue="1.4" maxValue="4.5"/>
    </cacheField>
    <cacheField name="С/у3" numFmtId="0">
      <sharedItems containsNonDate="0" containsString="0" containsBlank="1"/>
    </cacheField>
    <cacheField name="Прачечная" numFmtId="0">
      <sharedItems containsNonDate="0" containsString="0" containsBlank="1"/>
    </cacheField>
    <cacheField name="Сауна" numFmtId="0">
      <sharedItems containsNonDate="0" containsString="0" containsBlank="1"/>
    </cacheField>
    <cacheField name="Французский балкон" numFmtId="0">
      <sharedItems containsNonDate="0" containsString="0" containsBlank="1"/>
    </cacheField>
    <cacheField name="Выход на французский балкон" numFmtId="0">
      <sharedItems containsNonDate="0" containsString="0" containsBlank="1"/>
    </cacheField>
    <cacheField name="Балкон 1" numFmtId="0">
      <sharedItems containsString="0" containsBlank="1" containsNumber="1" minValue="2.5" maxValue="2.9"/>
    </cacheField>
    <cacheField name="Балкон 1 с кф" numFmtId="0">
      <sharedItems containsString="0" containsBlank="1" containsNumber="1" minValue="0.75" maxValue="0.87"/>
    </cacheField>
    <cacheField name="Вид остекления Балкон 1" numFmtId="0">
      <sharedItems containsBlank="1"/>
    </cacheField>
    <cacheField name="Балкон 1 выход из" numFmtId="0">
      <sharedItems containsBlank="1"/>
    </cacheField>
    <cacheField name="Балкон 2" numFmtId="0">
      <sharedItems containsNonDate="0" containsString="0" containsBlank="1"/>
    </cacheField>
    <cacheField name="Балкон 2 с кф" numFmtId="0">
      <sharedItems containsNonDate="0" containsString="0" containsBlank="1"/>
    </cacheField>
    <cacheField name="Вид остекления Балкон 2" numFmtId="0">
      <sharedItems containsNonDate="0" containsString="0" containsBlank="1"/>
    </cacheField>
    <cacheField name="Балкон 2 выход из" numFmtId="0">
      <sharedItems containsNonDate="0" containsString="0" containsBlank="1"/>
    </cacheField>
    <cacheField name="Балкон 3" numFmtId="0">
      <sharedItems containsNonDate="0" containsString="0" containsBlank="1"/>
    </cacheField>
    <cacheField name="Балкон 3 с кф" numFmtId="0">
      <sharedItems containsNonDate="0" containsString="0" containsBlank="1"/>
    </cacheField>
    <cacheField name="Вид остекления Балкон 3" numFmtId="0">
      <sharedItems containsNonDate="0" containsString="0" containsBlank="1"/>
    </cacheField>
    <cacheField name="Балкон 3 выход из" numFmtId="0">
      <sharedItems containsNonDate="0" containsString="0" containsBlank="1"/>
    </cacheField>
    <cacheField name="Лоджия 1" numFmtId="0">
      <sharedItems containsString="0" containsBlank="1" containsNumber="1" minValue="2.7" maxValue="4.3"/>
    </cacheField>
    <cacheField name="Лоджия 1 с кф" numFmtId="0">
      <sharedItems containsString="0" containsBlank="1" containsNumber="1" minValue="2.7" maxValue="4.3"/>
    </cacheField>
    <cacheField name="Лоджия 1 теплая/холодная" numFmtId="0">
      <sharedItems containsBlank="1"/>
    </cacheField>
    <cacheField name="Вид остекления Лоджия 1" numFmtId="0">
      <sharedItems containsBlank="1"/>
    </cacheField>
    <cacheField name="Лоджия 1 выход из" numFmtId="0">
      <sharedItems containsBlank="1"/>
    </cacheField>
    <cacheField name="Лоджия 2" numFmtId="0">
      <sharedItems containsNonDate="0" containsString="0" containsBlank="1"/>
    </cacheField>
    <cacheField name="Лоджия 2 с кф" numFmtId="0">
      <sharedItems containsNonDate="0" containsString="0" containsBlank="1"/>
    </cacheField>
    <cacheField name="Лоджия 2 теплая/холодная" numFmtId="0">
      <sharedItems containsNonDate="0" containsString="0" containsBlank="1"/>
    </cacheField>
    <cacheField name="Вид остекления Лоджия 2" numFmtId="0">
      <sharedItems containsNonDate="0" containsString="0" containsBlank="1"/>
    </cacheField>
    <cacheField name="Лоджия 2 выход из" numFmtId="0">
      <sharedItems containsNonDate="0" containsString="0" containsBlank="1"/>
    </cacheField>
    <cacheField name="Лоджия 3" numFmtId="0">
      <sharedItems containsNonDate="0" containsString="0" containsBlank="1"/>
    </cacheField>
    <cacheField name="Лоджия 3 с кф" numFmtId="0">
      <sharedItems containsNonDate="0" containsString="0" containsBlank="1"/>
    </cacheField>
    <cacheField name="Лоджия 3 теплая/холодная" numFmtId="0">
      <sharedItems containsNonDate="0" containsString="0" containsBlank="1"/>
    </cacheField>
    <cacheField name="Вид остекления Лоджия 3" numFmtId="0">
      <sharedItems containsNonDate="0" containsString="0" containsBlank="1"/>
    </cacheField>
    <cacheField name="Лоджия 3 выход из" numFmtId="0">
      <sharedItems containsNonDate="0" containsString="0" containsBlank="1"/>
    </cacheField>
    <cacheField name="Терраса 1" numFmtId="0">
      <sharedItems containsNonDate="0" containsString="0" containsBlank="1"/>
    </cacheField>
    <cacheField name="Терраса 1 с кф" numFmtId="0">
      <sharedItems containsNonDate="0" containsString="0" containsBlank="1"/>
    </cacheField>
    <cacheField name="Терраса 1 выход из" numFmtId="0">
      <sharedItems containsNonDate="0" containsString="0" containsBlank="1"/>
    </cacheField>
    <cacheField name="Терраса2" numFmtId="0">
      <sharedItems containsNonDate="0" containsString="0" containsBlank="1"/>
    </cacheField>
    <cacheField name="Терраса 2 с кф" numFmtId="0">
      <sharedItems containsNonDate="0" containsString="0" containsBlank="1"/>
    </cacheField>
    <cacheField name="Терраса 2 выход из" numFmtId="0">
      <sharedItems containsNonDate="0" containsString="0" containsBlank="1"/>
    </cacheField>
    <cacheField name="Терраса 3" numFmtId="0">
      <sharedItems containsNonDate="0" containsString="0" containsBlank="1"/>
    </cacheField>
    <cacheField name="Терраса 3 с кф" numFmtId="0">
      <sharedItems containsNonDate="0" containsString="0" containsBlank="1"/>
    </cacheField>
    <cacheField name="Терраса 3 выход из" numFmtId="0">
      <sharedItems containsNonDate="0" containsString="0" containsBlank="1"/>
    </cacheField>
    <cacheField name="Двухуровневая" numFmtId="0">
      <sharedItems containsNonDate="0" containsString="0" containsBlank="1"/>
    </cacheField>
    <cacheField name="Высота потолка " numFmtId="0">
      <sharedItems containsSemiMixedTypes="0" containsString="0" containsNumber="1" minValue="2.72" maxValue="3.9"/>
    </cacheField>
    <cacheField name="Хайфлэт" numFmtId="0">
      <sharedItems containsNonDate="0" containsString="0" containsBlank="1"/>
    </cacheField>
    <cacheField name="Open space" numFmtId="0">
      <sharedItems containsNonDate="0" containsString="0" containsBlank="1"/>
    </cacheField>
    <cacheField name="Угловая" numFmtId="0">
      <sharedItems containsBlank="1"/>
    </cacheField>
    <cacheField name="Распашонка" numFmtId="0">
      <sharedItems containsBlank="1"/>
    </cacheField>
    <cacheField name="Торцевая" numFmtId="0">
      <sharedItems containsBlank="1"/>
    </cacheField>
    <cacheField name="Помещения с 2 и более окнами" numFmtId="0">
      <sharedItems containsBlank="1"/>
    </cacheField>
    <cacheField name="Количество сторон, на которое выходит квартира" numFmtId="1">
      <sharedItems containsSemiMixedTypes="0" containsString="0" containsNumber="1" containsInteger="1" minValue="1" maxValue="3"/>
    </cacheField>
    <cacheField name="Помещения неправильной формы" numFmtId="0">
      <sharedItems containsNonDate="0" containsString="0" containsBlank="1"/>
    </cacheField>
    <cacheField name="Помещения с эркером" numFmtId="0">
      <sharedItems containsNonDate="0" containsString="0" containsBlank="1"/>
    </cacheField>
    <cacheField name="Прочие особенности" numFmtId="0">
      <sharedItems containsNonDate="0" containsString="0" containsBlank="1"/>
    </cacheField>
    <cacheField name="Граничит с лестничной клеткой" numFmtId="0">
      <sharedItems containsBlank="1"/>
    </cacheField>
    <cacheField name="Граничит с лифтовой шахтой" numFmtId="0">
      <sharedItems containsBlank="1"/>
    </cacheField>
    <cacheField name="Коммерческие помещения (где)" numFmtId="0">
      <sharedItems containsBlank="1"/>
    </cacheField>
    <cacheField name="Граничит с коммерческими помещениями" numFmtId="0">
      <sharedItems containsBlank="1"/>
    </cacheField>
    <cacheField name="Входная группа/тамбур/колясочная/МОП (где)" numFmtId="0">
      <sharedItems containsBlank="1"/>
    </cacheField>
    <cacheField name="Граничит с входной группой/тамбуром/колясочной/МОП" numFmtId="0">
      <sharedItems containsBlank="1"/>
    </cacheField>
    <cacheField name="Прочие особенности2" numFmtId="0">
      <sharedItems containsNonDate="0" containsString="0" containsBlank="1"/>
    </cacheField>
    <cacheField name="Видовые характеристики" numFmtId="0">
      <sharedItems/>
    </cacheField>
    <cacheField name="Сторона света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Яшина Екатерина Андреевна" refreshedDate="45834.597740740741" createdVersion="7" refreshedVersion="7" minRefreshableVersion="3" recordCount="580" xr:uid="{0A006BB8-D102-4B94-9FA6-2058E7E2CA58}">
  <cacheSource type="worksheet">
    <worksheetSource ref="B7:MF587" sheet="Квартирография (жилое)"/>
  </cacheSource>
  <cacheFields count="335">
    <cacheField name="ГП" numFmtId="0">
      <sharedItems count="3">
        <s v="16.001"/>
        <s v="16.002"/>
        <s v="16.003"/>
      </sharedItems>
    </cacheField>
    <cacheField name="Секция" numFmtId="0">
      <sharedItems containsSemiMixedTypes="0" containsString="0" containsNumber="1" containsInteger="1" minValue="1" maxValue="6" count="6">
        <n v="1"/>
        <n v="2"/>
        <n v="3"/>
        <n v="4"/>
        <n v="5"/>
        <n v="6"/>
      </sharedItems>
    </cacheField>
    <cacheField name="Этаж" numFmtId="0">
      <sharedItems containsSemiMixedTypes="0" containsString="0" containsNumber="1" containsInteger="1" minValue="1" maxValue="20" count="2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</sharedItems>
    </cacheField>
    <cacheField name="Номер квартиры" numFmtId="0">
      <sharedItems containsMixedTypes="1" containsNumber="1" containsInteger="1" minValue="1" maxValue="220"/>
    </cacheField>
    <cacheField name="Номер на этаже" numFmtId="0">
      <sharedItems count="31">
        <s v="1.1"/>
        <s v="1.2"/>
        <s v="1.3"/>
        <s v="1.4"/>
        <s v="1.5"/>
        <s v="2.1"/>
        <s v="2.2"/>
        <s v="2.3"/>
        <s v="2.4"/>
        <s v="2.5"/>
        <s v="3.1"/>
        <s v="3.2"/>
        <s v="3.3"/>
        <s v="3.4"/>
        <s v="3.5"/>
        <s v="3.6"/>
        <s v="4.1"/>
        <s v="4.2"/>
        <s v="4.3"/>
        <s v="4.4"/>
        <s v="5.1"/>
        <s v="5.2"/>
        <s v="5.3"/>
        <s v="5.4"/>
        <s v="6.1"/>
        <s v="6.2"/>
        <s v="6.3"/>
        <s v="6.4"/>
        <s v="6.5"/>
        <s v="2.6"/>
        <s v="2.7"/>
      </sharedItems>
    </cacheField>
    <cacheField name="Кол-во квартир на этаже" numFmtId="0">
      <sharedItems containsString="0" containsBlank="1" containsNumber="1" containsInteger="1" minValue="1" maxValue="6"/>
    </cacheField>
    <cacheField name="Кол-во комнат" numFmtId="0">
      <sharedItems containsMixedTypes="1" containsNumber="1" containsInteger="1" minValue="1" maxValue="3" count="4">
        <n v="3"/>
        <n v="2"/>
        <n v="1"/>
        <s v="ст"/>
      </sharedItems>
    </cacheField>
    <cacheField name="Жилая площадь квартиры" numFmtId="2">
      <sharedItems containsSemiMixedTypes="0" containsString="0" containsNumber="1" minValue="10.6" maxValue="48"/>
    </cacheField>
    <cacheField name="S без учета балкона/лоджии" numFmtId="2">
      <sharedItems containsSemiMixedTypes="0" containsString="0" containsNumber="1" minValue="28" maxValue="84.800000000000011" count="90">
        <n v="65.400000000000006"/>
        <n v="49.599999999999994"/>
        <n v="37.4"/>
        <n v="35.900000000000006"/>
        <n v="37.299999999999997"/>
        <n v="52.2"/>
        <n v="35.700000000000003"/>
        <n v="51.800000000000004"/>
        <n v="55.199999999999996"/>
        <n v="55"/>
        <n v="72.899999999999991"/>
        <n v="55.099999999999994"/>
        <n v="54.9"/>
        <n v="84.700000000000017"/>
        <n v="51.9"/>
        <n v="37.200000000000003"/>
        <n v="84.800000000000011"/>
        <n v="54.499999999999993"/>
        <n v="38.299999999999997"/>
        <n v="40"/>
        <n v="36.800000000000004"/>
        <n v="42.1"/>
        <n v="58.1"/>
        <n v="42"/>
        <n v="32.200000000000003"/>
        <n v="32.1"/>
        <n v="28"/>
        <n v="34.6"/>
        <n v="67"/>
        <n v="48.8"/>
        <n v="58.8"/>
        <n v="35"/>
        <n v="34.5"/>
        <n v="57.1"/>
        <n v="44.2"/>
        <n v="32.4"/>
        <n v="51"/>
        <n v="49.7"/>
        <n v="58.000000000000007"/>
        <n v="32.799999999999997"/>
        <n v="34.4"/>
        <n v="57.9"/>
        <n v="64.399999999999991"/>
        <n v="33.1"/>
        <n v="80.899999999999991"/>
        <n v="52.6"/>
        <n v="39.399999999999991"/>
        <n v="41.4"/>
        <n v="52.300000000000004"/>
        <n v="39.299999999999997"/>
        <n v="35.400000000000006"/>
        <n v="39.199999999999996"/>
        <n v="80.5"/>
        <n v="39.099999999999994"/>
        <n v="38.999999999999993"/>
        <n v="80.399999999999991"/>
        <n v="80.3"/>
        <n v="40.199999999999996"/>
        <n v="54.100000000000009"/>
        <n v="54.3"/>
        <n v="37.699999999999996"/>
        <n v="44.5"/>
        <n v="54.000000000000007"/>
        <n v="54.199999999999996"/>
        <n v="40.1"/>
        <n v="53.500000000000007"/>
        <n v="37.6"/>
        <n v="44.400000000000006"/>
        <n v="54"/>
        <n v="39.9"/>
        <n v="53.599999999999994"/>
        <n v="60.399999999999991"/>
        <n v="31.199999999999996"/>
        <n v="28.5"/>
        <n v="49.300000000000004"/>
        <n v="37.599999999999994"/>
        <n v="60.29999999999999"/>
        <n v="49.1"/>
        <n v="60.199999999999996"/>
        <n v="49"/>
        <n v="60.099999999999994"/>
        <n v="31.1"/>
        <n v="34.299999999999997"/>
        <n v="60"/>
        <n v="59.7"/>
        <n v="59.599999999999994"/>
        <n v="48.9"/>
        <n v="31"/>
        <n v="34.1"/>
        <n v="37.5"/>
      </sharedItems>
    </cacheField>
    <cacheField name="S с учетом балкона/лоджии без кф" numFmtId="2">
      <sharedItems containsSemiMixedTypes="0" containsString="0" containsNumber="1" minValue="28" maxValue="87.500000000000014"/>
    </cacheField>
    <cacheField name="S с учетом балкона/лоджии с кф" numFmtId="2">
      <sharedItems containsSemiMixedTypes="0" containsString="0" containsNumber="1" minValue="28" maxValue="85.610000000000014" count="93">
        <n v="65.400000000000006"/>
        <n v="49.599999999999994"/>
        <n v="37.4"/>
        <n v="35.900000000000006"/>
        <n v="66.27000000000001"/>
        <n v="37.299999999999997"/>
        <n v="56.81"/>
        <n v="35.700000000000003"/>
        <n v="66.180000000000007"/>
        <n v="55.800000000000004"/>
        <n v="59.099999999999994"/>
        <n v="55"/>
        <n v="72.899999999999991"/>
        <n v="56.580000000000005"/>
        <n v="58.999999999999993"/>
        <n v="54.9"/>
        <n v="85.480000000000018"/>
        <n v="56.65"/>
        <n v="37.200000000000003"/>
        <n v="85.610000000000014"/>
        <n v="58.29999999999999"/>
        <n v="42.199999999999996"/>
        <n v="40"/>
        <n v="36.800000000000004"/>
        <n v="42.1"/>
        <n v="59.079999999999991"/>
        <n v="58.1"/>
        <n v="42.81"/>
        <n v="33.010000000000005"/>
        <n v="32.910000000000004"/>
        <n v="28"/>
        <n v="34.6"/>
        <n v="71.11"/>
        <n v="53.01"/>
        <n v="58.8"/>
        <n v="35"/>
        <n v="34.5"/>
        <n v="59.58"/>
        <n v="57.910000000000004"/>
        <n v="44.2"/>
        <n v="32.4"/>
        <n v="51"/>
        <n v="49.7"/>
        <n v="58.780000000000008"/>
        <n v="35.799999999999997"/>
        <n v="34.4"/>
        <n v="58.68"/>
        <n v="64.399999999999991"/>
        <n v="33.1"/>
        <n v="80.899999999999991"/>
        <n v="56"/>
        <n v="39.399999999999991"/>
        <n v="45.699999999999996"/>
        <n v="55.7"/>
        <n v="39.299999999999997"/>
        <n v="35.400000000000006"/>
        <n v="39.199999999999996"/>
        <n v="80.5"/>
        <n v="39.099999999999994"/>
        <n v="38.999999999999993"/>
        <n v="80.399999999999991"/>
        <n v="80.3"/>
        <n v="40.199999999999996"/>
        <n v="56.800000000000011"/>
        <n v="54.3"/>
        <n v="37.699999999999996"/>
        <n v="44.5"/>
        <n v="56.70000000000001"/>
        <n v="54.199999999999996"/>
        <n v="40.1"/>
        <n v="56.20000000000001"/>
        <n v="37.6"/>
        <n v="44.400000000000006"/>
        <n v="54"/>
        <n v="39.9"/>
        <n v="53.599999999999994"/>
        <n v="63.79999999999999"/>
        <n v="34.499999999999993"/>
        <n v="28.5"/>
        <n v="49.300000000000004"/>
        <n v="37.599999999999994"/>
        <n v="63.699999999999989"/>
        <n v="49.1"/>
        <n v="63.599999999999994"/>
        <n v="49"/>
        <n v="63.499999999999993"/>
        <n v="34.299999999999997"/>
        <n v="63.4"/>
        <n v="63.1"/>
        <n v="62.999999999999993"/>
        <n v="48.9"/>
        <n v="34.1"/>
        <n v="37.5"/>
      </sharedItems>
    </cacheField>
    <cacheField name="Тамбур" numFmtId="0">
      <sharedItems containsNonDate="0" containsString="0" containsBlank="1"/>
    </cacheField>
    <cacheField name="Тамбур хранение" numFmtId="0">
      <sharedItems containsBlank="1"/>
    </cacheField>
    <cacheField name="Прихожая" numFmtId="0">
      <sharedItems containsSemiMixedTypes="0" containsString="0" containsNumber="1" minValue="2.9" maxValue="16.5"/>
    </cacheField>
    <cacheField name="Прихожая хранение" numFmtId="0">
      <sharedItems containsBlank="1"/>
    </cacheField>
    <cacheField name="Коридор 1" numFmtId="0">
      <sharedItems containsString="0" containsBlank="1" containsNumber="1" minValue="3.3" maxValue="3.9"/>
    </cacheField>
    <cacheField name="Коридор 1 хранение" numFmtId="0">
      <sharedItems containsNonDate="0" containsString="0" containsBlank="1"/>
    </cacheField>
    <cacheField name="Коридор 2" numFmtId="0">
      <sharedItems containsNonDate="0" containsString="0" containsBlank="1"/>
    </cacheField>
    <cacheField name="Коридор 2 хранение" numFmtId="0">
      <sharedItems containsNonDate="0" containsString="0" containsBlank="1"/>
    </cacheField>
    <cacheField name="Коридор 3" numFmtId="0">
      <sharedItems containsNonDate="0" containsString="0" containsBlank="1"/>
    </cacheField>
    <cacheField name="Коридор 3 хранение" numFmtId="0">
      <sharedItems containsNonDate="0" containsString="0" containsBlank="1"/>
    </cacheField>
    <cacheField name="Холл" numFmtId="0">
      <sharedItems containsNonDate="0" containsString="0" containsBlank="1"/>
    </cacheField>
    <cacheField name="Холл хранение" numFmtId="0">
      <sharedItems containsNonDate="0" containsString="0" containsBlank="1"/>
    </cacheField>
    <cacheField name="Тип кухни" numFmtId="0">
      <sharedItems/>
    </cacheField>
    <cacheField name="S кухни" numFmtId="0">
      <sharedItems containsSemiMixedTypes="0" containsString="0" containsNumber="1" minValue="3.7" maxValue="19.2"/>
    </cacheField>
    <cacheField name="Кладовая  " numFmtId="0">
      <sharedItems containsString="0" containsBlank="1" containsNumber="1" minValue="2" maxValue="3.2"/>
    </cacheField>
    <cacheField name="Тип комнаты 1" numFmtId="0">
      <sharedItems/>
    </cacheField>
    <cacheField name="Комната 1" numFmtId="0">
      <sharedItems containsSemiMixedTypes="0" containsString="0" containsNumber="1" minValue="10" maxValue="20.7"/>
    </cacheField>
    <cacheField name="Хранение комната 1" numFmtId="0">
      <sharedItems containsBlank="1"/>
    </cacheField>
    <cacheField name="Площадь хранения 1" numFmtId="0">
      <sharedItems containsString="0" containsBlank="1" containsNumber="1" minValue="2" maxValue="3.6"/>
    </cacheField>
    <cacheField name="Тип комнаты 2" numFmtId="0">
      <sharedItems containsBlank="1"/>
    </cacheField>
    <cacheField name="Комната 2" numFmtId="0">
      <sharedItems containsString="0" containsBlank="1" containsNumber="1" minValue="9.8000000000000007" maxValue="15.4"/>
    </cacheField>
    <cacheField name="Хранение комната 2" numFmtId="0">
      <sharedItems containsBlank="1"/>
    </cacheField>
    <cacheField name="Площадь хранения 2" numFmtId="0">
      <sharedItems containsString="0" containsBlank="1" containsNumber="1" minValue="3.5" maxValue="3.5"/>
    </cacheField>
    <cacheField name="Тип комнаты 3" numFmtId="0">
      <sharedItems containsBlank="1"/>
    </cacheField>
    <cacheField name="Комната 3" numFmtId="0">
      <sharedItems containsString="0" containsBlank="1" containsNumber="1" minValue="9.6999999999999993" maxValue="11.9"/>
    </cacheField>
    <cacheField name="Хранение комната 3" numFmtId="0">
      <sharedItems containsBlank="1"/>
    </cacheField>
    <cacheField name="Площадь хранения 3" numFmtId="0">
      <sharedItems containsNonDate="0" containsString="0" containsBlank="1"/>
    </cacheField>
    <cacheField name="Тип комнаты 4" numFmtId="0">
      <sharedItems containsNonDate="0" containsString="0" containsBlank="1"/>
    </cacheField>
    <cacheField name="Комната 4" numFmtId="0">
      <sharedItems containsNonDate="0" containsString="0" containsBlank="1"/>
    </cacheField>
    <cacheField name="Хранение комната 4" numFmtId="0">
      <sharedItems containsNonDate="0" containsString="0" containsBlank="1"/>
    </cacheField>
    <cacheField name="Площадь хранения 4" numFmtId="0">
      <sharedItems containsNonDate="0" containsString="0" containsBlank="1"/>
    </cacheField>
    <cacheField name="Тип комнаты 5" numFmtId="0">
      <sharedItems containsNonDate="0" containsString="0" containsBlank="1"/>
    </cacheField>
    <cacheField name="Комната 5" numFmtId="0">
      <sharedItems containsNonDate="0" containsString="0" containsBlank="1"/>
    </cacheField>
    <cacheField name="Хранение комната 5" numFmtId="0">
      <sharedItems containsNonDate="0" containsString="0" containsBlank="1"/>
    </cacheField>
    <cacheField name="Площадь хранения 5" numFmtId="0">
      <sharedItems containsNonDate="0" containsString="0" containsBlank="1"/>
    </cacheField>
    <cacheField name="С/у1" numFmtId="0">
      <sharedItems containsSemiMixedTypes="0" containsString="0" containsNumber="1" minValue="3.3" maxValue="6.2"/>
    </cacheField>
    <cacheField name="С/у2" numFmtId="0">
      <sharedItems containsString="0" containsBlank="1" containsNumber="1" minValue="1.4" maxValue="4.5"/>
    </cacheField>
    <cacheField name="С/у3" numFmtId="0">
      <sharedItems containsNonDate="0" containsString="0" containsBlank="1"/>
    </cacheField>
    <cacheField name="Прачечная" numFmtId="0">
      <sharedItems containsNonDate="0" containsString="0" containsBlank="1"/>
    </cacheField>
    <cacheField name="Сауна" numFmtId="0">
      <sharedItems containsNonDate="0" containsString="0" containsBlank="1"/>
    </cacheField>
    <cacheField name="Французский балкон" numFmtId="0">
      <sharedItems containsNonDate="0" containsString="0" containsBlank="1"/>
    </cacheField>
    <cacheField name="Выход на французский балкон" numFmtId="0">
      <sharedItems containsNonDate="0" containsString="0" containsBlank="1"/>
    </cacheField>
    <cacheField name="Балкон 1" numFmtId="0">
      <sharedItems containsString="0" containsBlank="1" containsNumber="1" minValue="2.5" maxValue="2.9"/>
    </cacheField>
    <cacheField name="Балкон 1 с кф" numFmtId="0">
      <sharedItems containsString="0" containsBlank="1" containsNumber="1" minValue="0.75" maxValue="0.87"/>
    </cacheField>
    <cacheField name="Вид остекления Балкон 1" numFmtId="0">
      <sharedItems containsBlank="1"/>
    </cacheField>
    <cacheField name="Балкон 1 выход из" numFmtId="0">
      <sharedItems containsBlank="1"/>
    </cacheField>
    <cacheField name="Балкон 2" numFmtId="0">
      <sharedItems containsNonDate="0" containsString="0" containsBlank="1"/>
    </cacheField>
    <cacheField name="Балкон 2 с кф" numFmtId="0">
      <sharedItems containsNonDate="0" containsString="0" containsBlank="1"/>
    </cacheField>
    <cacheField name="Вид остекления Балкон 2" numFmtId="0">
      <sharedItems containsNonDate="0" containsString="0" containsBlank="1"/>
    </cacheField>
    <cacheField name="Балкон 2 выход из" numFmtId="0">
      <sharedItems containsNonDate="0" containsString="0" containsBlank="1"/>
    </cacheField>
    <cacheField name="Балкон 3" numFmtId="0">
      <sharedItems containsNonDate="0" containsString="0" containsBlank="1"/>
    </cacheField>
    <cacheField name="Балкон 3 с кф" numFmtId="0">
      <sharedItems containsNonDate="0" containsString="0" containsBlank="1"/>
    </cacheField>
    <cacheField name="Вид остекления Балкон 3" numFmtId="0">
      <sharedItems containsNonDate="0" containsString="0" containsBlank="1"/>
    </cacheField>
    <cacheField name="Балкон 3 выход из" numFmtId="0">
      <sharedItems containsNonDate="0" containsString="0" containsBlank="1"/>
    </cacheField>
    <cacheField name="Лоджия 1" numFmtId="0">
      <sharedItems containsString="0" containsBlank="1" containsNumber="1" minValue="2.7" maxValue="4.3"/>
    </cacheField>
    <cacheField name="Лоджия 1 с кф" numFmtId="0">
      <sharedItems containsString="0" containsBlank="1" containsNumber="1" minValue="2.7" maxValue="4.3"/>
    </cacheField>
    <cacheField name="Лоджия 1 теплая/холодная" numFmtId="0">
      <sharedItems containsBlank="1"/>
    </cacheField>
    <cacheField name="Вид остекления Лоджия 1" numFmtId="0">
      <sharedItems containsBlank="1"/>
    </cacheField>
    <cacheField name="Лоджия 1 выход из" numFmtId="0">
      <sharedItems containsBlank="1"/>
    </cacheField>
    <cacheField name="Лоджия 2" numFmtId="0">
      <sharedItems containsNonDate="0" containsString="0" containsBlank="1"/>
    </cacheField>
    <cacheField name="Лоджия 2 с кф" numFmtId="0">
      <sharedItems containsNonDate="0" containsString="0" containsBlank="1"/>
    </cacheField>
    <cacheField name="Лоджия 2 теплая/холодная" numFmtId="0">
      <sharedItems containsNonDate="0" containsString="0" containsBlank="1"/>
    </cacheField>
    <cacheField name="Вид остекления Лоджия 2" numFmtId="0">
      <sharedItems containsNonDate="0" containsString="0" containsBlank="1"/>
    </cacheField>
    <cacheField name="Лоджия 2 выход из" numFmtId="0">
      <sharedItems containsNonDate="0" containsString="0" containsBlank="1"/>
    </cacheField>
    <cacheField name="Лоджия 3" numFmtId="0">
      <sharedItems containsNonDate="0" containsString="0" containsBlank="1"/>
    </cacheField>
    <cacheField name="Лоджия 3 с кф" numFmtId="0">
      <sharedItems containsNonDate="0" containsString="0" containsBlank="1"/>
    </cacheField>
    <cacheField name="Лоджия 3 теплая/холодная" numFmtId="0">
      <sharedItems containsNonDate="0" containsString="0" containsBlank="1"/>
    </cacheField>
    <cacheField name="Вид остекления Лоджия 3" numFmtId="0">
      <sharedItems containsNonDate="0" containsString="0" containsBlank="1"/>
    </cacheField>
    <cacheField name="Лоджия 3 выход из" numFmtId="0">
      <sharedItems containsNonDate="0" containsString="0" containsBlank="1"/>
    </cacheField>
    <cacheField name="Терраса 1" numFmtId="0">
      <sharedItems containsNonDate="0" containsString="0" containsBlank="1"/>
    </cacheField>
    <cacheField name="Терраса 1 с кф" numFmtId="0">
      <sharedItems containsNonDate="0" containsString="0" containsBlank="1"/>
    </cacheField>
    <cacheField name="Терраса 1 выход из" numFmtId="0">
      <sharedItems containsNonDate="0" containsString="0" containsBlank="1"/>
    </cacheField>
    <cacheField name="Терраса2" numFmtId="0">
      <sharedItems containsNonDate="0" containsString="0" containsBlank="1"/>
    </cacheField>
    <cacheField name="Терраса 2 с кф" numFmtId="0">
      <sharedItems containsNonDate="0" containsString="0" containsBlank="1"/>
    </cacheField>
    <cacheField name="Терраса 2 выход из" numFmtId="0">
      <sharedItems containsNonDate="0" containsString="0" containsBlank="1"/>
    </cacheField>
    <cacheField name="Терраса 3" numFmtId="0">
      <sharedItems containsNonDate="0" containsString="0" containsBlank="1"/>
    </cacheField>
    <cacheField name="Терраса 3 с кф" numFmtId="0">
      <sharedItems containsNonDate="0" containsString="0" containsBlank="1"/>
    </cacheField>
    <cacheField name="Терраса 3 выход из" numFmtId="0">
      <sharedItems containsNonDate="0" containsString="0" containsBlank="1"/>
    </cacheField>
    <cacheField name="Двухуровневая" numFmtId="0">
      <sharedItems containsNonDate="0" containsString="0" containsBlank="1"/>
    </cacheField>
    <cacheField name="Высота потолка " numFmtId="0">
      <sharedItems containsSemiMixedTypes="0" containsString="0" containsNumber="1" minValue="2.72" maxValue="3.9"/>
    </cacheField>
    <cacheField name="Хайфлэт" numFmtId="0">
      <sharedItems containsNonDate="0" containsString="0" containsBlank="1"/>
    </cacheField>
    <cacheField name="Open space" numFmtId="0">
      <sharedItems containsNonDate="0" containsString="0" containsBlank="1"/>
    </cacheField>
    <cacheField name="Угловая" numFmtId="0">
      <sharedItems containsBlank="1"/>
    </cacheField>
    <cacheField name="Распашонка" numFmtId="0">
      <sharedItems containsBlank="1"/>
    </cacheField>
    <cacheField name="Торцевая" numFmtId="0">
      <sharedItems containsBlank="1"/>
    </cacheField>
    <cacheField name="Помещения с 2 и более окнами" numFmtId="0">
      <sharedItems containsBlank="1"/>
    </cacheField>
    <cacheField name="Количество сторон, на которое выходит квартира" numFmtId="1">
      <sharedItems containsSemiMixedTypes="0" containsString="0" containsNumber="1" containsInteger="1" minValue="1" maxValue="3"/>
    </cacheField>
    <cacheField name="Помещения неправильной формы" numFmtId="0">
      <sharedItems containsNonDate="0" containsString="0" containsBlank="1"/>
    </cacheField>
    <cacheField name="Помещения с эркером" numFmtId="0">
      <sharedItems containsNonDate="0" containsString="0" containsBlank="1"/>
    </cacheField>
    <cacheField name="Прочие особенности" numFmtId="0">
      <sharedItems containsNonDate="0" containsString="0" containsBlank="1"/>
    </cacheField>
    <cacheField name="Граничит с лестничной клеткой" numFmtId="0">
      <sharedItems containsBlank="1"/>
    </cacheField>
    <cacheField name="Граничит с лифтовой шахтой" numFmtId="0">
      <sharedItems containsBlank="1"/>
    </cacheField>
    <cacheField name="Коммерческие помещения (где)" numFmtId="0">
      <sharedItems containsBlank="1"/>
    </cacheField>
    <cacheField name="Граничит с коммерческими помещениями" numFmtId="0">
      <sharedItems containsBlank="1"/>
    </cacheField>
    <cacheField name="Входная группа/тамбур/колясочная/МОП (где)" numFmtId="0">
      <sharedItems containsBlank="1"/>
    </cacheField>
    <cacheField name="Граничит с входной группой/тамбуром/колясочной/МОП" numFmtId="0">
      <sharedItems containsBlank="1"/>
    </cacheField>
    <cacheField name="Прочие особенности2" numFmtId="0">
      <sharedItems containsNonDate="0" containsString="0" containsBlank="1"/>
    </cacheField>
    <cacheField name="Видовые характеристики" numFmtId="0">
      <sharedItems/>
    </cacheField>
    <cacheField name="Сторона света" numFmtId="0">
      <sharedItems/>
    </cacheField>
    <cacheField name="1" numFmtId="0">
      <sharedItems containsNonDate="0" containsString="0" containsBlank="1"/>
    </cacheField>
    <cacheField name="Кухня" numFmtId="0">
      <sharedItems/>
    </cacheField>
    <cacheField name="Квартира (кладовая)" numFmtId="0">
      <sharedItems/>
    </cacheField>
    <cacheField name="Прихожая (ниша/гардероб)" numFmtId="0">
      <sharedItems/>
    </cacheField>
    <cacheField name="Коридор+холл (ниша)" numFmtId="0">
      <sharedItems/>
    </cacheField>
    <cacheField name="Коридор+холл (гардероб)" numFmtId="0">
      <sharedItems/>
    </cacheField>
    <cacheField name="Комната (ниша)" numFmtId="0">
      <sharedItems containsMixedTypes="1" containsNumber="1" containsInteger="1" minValue="1" maxValue="1"/>
    </cacheField>
    <cacheField name="Комната (гардероб)" numFmtId="0">
      <sharedItems containsMixedTypes="1" containsNumber="1" containsInteger="1" minValue="1" maxValue="1"/>
    </cacheField>
    <cacheField name="Мастер-спальня" numFmtId="0">
      <sharedItems containsMixedTypes="1" containsNumber="1" containsInteger="1" minValue="1" maxValue="1"/>
    </cacheField>
    <cacheField name="Санузлы" numFmtId="0">
      <sharedItems containsSemiMixedTypes="0" containsString="0" containsNumber="1" containsInteger="1" minValue="1" maxValue="2"/>
    </cacheField>
    <cacheField name="Кол-во" numFmtId="0">
      <sharedItems containsMixedTypes="1" containsNumber="1" containsInteger="1" minValue="1" maxValue="1"/>
    </cacheField>
    <cacheField name="Нет остекления" numFmtId="0">
      <sharedItems containsMixedTypes="1" containsNumber="1" containsInteger="1" minValue="1" maxValue="1"/>
    </cacheField>
    <cacheField name="стандартное" numFmtId="0">
      <sharedItems containsMixedTypes="1" containsNumber="1" containsInteger="1" minValue="1" maxValue="1"/>
    </cacheField>
    <cacheField name="угловое" numFmtId="0">
      <sharedItems/>
    </cacheField>
    <cacheField name="витражное" numFmtId="0">
      <sharedItems/>
    </cacheField>
    <cacheField name="угловое витражное" numFmtId="0">
      <sharedItems/>
    </cacheField>
    <cacheField name="Кол-во2" numFmtId="0">
      <sharedItems containsMixedTypes="1" containsNumber="1" containsInteger="1" minValue="1" maxValue="1"/>
    </cacheField>
    <cacheField name="Нет остекления2" numFmtId="0">
      <sharedItems/>
    </cacheField>
    <cacheField name="стандартное2" numFmtId="0">
      <sharedItems containsMixedTypes="1" containsNumber="1" containsInteger="1" minValue="1" maxValue="1"/>
    </cacheField>
    <cacheField name="угловое2" numFmtId="0">
      <sharedItems/>
    </cacheField>
    <cacheField name="витражное2" numFmtId="0">
      <sharedItems/>
    </cacheField>
    <cacheField name="угловое витражное2" numFmtId="0">
      <sharedItems/>
    </cacheField>
    <cacheField name="теплая" numFmtId="0">
      <sharedItems containsMixedTypes="1" containsNumber="1" containsInteger="1" minValue="1" maxValue="1"/>
    </cacheField>
    <cacheField name="холодная" numFmtId="0">
      <sharedItems/>
    </cacheField>
    <cacheField name="Кол-во3" numFmtId="0">
      <sharedItems/>
    </cacheField>
    <cacheField name="Двухуровневая2" numFmtId="0">
      <sharedItems/>
    </cacheField>
    <cacheField name="Высота потолка 2" numFmtId="0">
      <sharedItems containsSemiMixedTypes="0" containsString="0" containsNumber="1" minValue="2.72" maxValue="3.9"/>
    </cacheField>
    <cacheField name="Хайфлэт2" numFmtId="0">
      <sharedItems/>
    </cacheField>
    <cacheField name="Open space2" numFmtId="0">
      <sharedItems/>
    </cacheField>
    <cacheField name="Угловая2" numFmtId="0">
      <sharedItems/>
    </cacheField>
    <cacheField name="Распашонка2" numFmtId="0">
      <sharedItems/>
    </cacheField>
    <cacheField name="Торцевая2" numFmtId="0">
      <sharedItems/>
    </cacheField>
    <cacheField name="кухня2" numFmtId="0">
      <sharedItems/>
    </cacheField>
    <cacheField name="комната" numFmtId="0">
      <sharedItems/>
    </cacheField>
    <cacheField name="две комнаты" numFmtId="0">
      <sharedItems/>
    </cacheField>
    <cacheField name="три комнаты" numFmtId="0">
      <sharedItems/>
    </cacheField>
    <cacheField name="четыре комнаты" numFmtId="0">
      <sharedItems/>
    </cacheField>
    <cacheField name="пять комнат" numFmtId="0">
      <sharedItems/>
    </cacheField>
    <cacheField name="Количество сторон, на которое выходит квартира2" numFmtId="1">
      <sharedItems containsSemiMixedTypes="0" containsString="0" containsNumber="1" containsInteger="1" minValue="1" maxValue="3"/>
    </cacheField>
    <cacheField name="кухня3" numFmtId="0">
      <sharedItems/>
    </cacheField>
    <cacheField name="комната2" numFmtId="0">
      <sharedItems/>
    </cacheField>
    <cacheField name="две комнаты2" numFmtId="0">
      <sharedItems/>
    </cacheField>
    <cacheField name="три комнаты2" numFmtId="0">
      <sharedItems/>
    </cacheField>
    <cacheField name="четыре комнаты2" numFmtId="0">
      <sharedItems/>
    </cacheField>
    <cacheField name="пять комнат2" numFmtId="0">
      <sharedItems/>
    </cacheField>
    <cacheField name="балкон" numFmtId="0">
      <sharedItems/>
    </cacheField>
    <cacheField name="лоджия" numFmtId="0">
      <sharedItems/>
    </cacheField>
    <cacheField name="терраса" numFmtId="0">
      <sharedItems/>
    </cacheField>
    <cacheField name="коридор" numFmtId="0">
      <sharedItems/>
    </cacheField>
    <cacheField name="кухня4" numFmtId="0">
      <sharedItems/>
    </cacheField>
    <cacheField name="комната3" numFmtId="0">
      <sharedItems/>
    </cacheField>
    <cacheField name="кухня5" numFmtId="0">
      <sharedItems/>
    </cacheField>
    <cacheField name="коридор2" numFmtId="0">
      <sharedItems/>
    </cacheField>
    <cacheField name="с/у" numFmtId="0">
      <sharedItems/>
    </cacheField>
    <cacheField name="комната4" numFmtId="0">
      <sharedItems/>
    </cacheField>
    <cacheField name="две комнаты3" numFmtId="0">
      <sharedItems/>
    </cacheField>
    <cacheField name="три комнаты3" numFmtId="0">
      <sharedItems/>
    </cacheField>
    <cacheField name="четыре комнаты3" numFmtId="0">
      <sharedItems/>
    </cacheField>
    <cacheField name="пять комнат3" numFmtId="0">
      <sharedItems/>
    </cacheField>
    <cacheField name="вся квартира" numFmtId="0">
      <sharedItems/>
    </cacheField>
    <cacheField name="кухня6" numFmtId="0">
      <sharedItems/>
    </cacheField>
    <cacheField name="коридор3" numFmtId="0">
      <sharedItems/>
    </cacheField>
    <cacheField name="с/у4" numFmtId="0">
      <sharedItems/>
    </cacheField>
    <cacheField name="комната5" numFmtId="0">
      <sharedItems/>
    </cacheField>
    <cacheField name="две комнаты4" numFmtId="0">
      <sharedItems/>
    </cacheField>
    <cacheField name="три комнаты4" numFmtId="0">
      <sharedItems/>
    </cacheField>
    <cacheField name="четыре комнаты4" numFmtId="0">
      <sharedItems/>
    </cacheField>
    <cacheField name="пять комнат4" numFmtId="0">
      <sharedItems/>
    </cacheField>
    <cacheField name="вся квартира2" numFmtId="0">
      <sharedItems/>
    </cacheField>
    <cacheField name="кухня7" numFmtId="0">
      <sharedItems/>
    </cacheField>
    <cacheField name="коридор4" numFmtId="0">
      <sharedItems/>
    </cacheField>
    <cacheField name="с/у5" numFmtId="0">
      <sharedItems/>
    </cacheField>
    <cacheField name="комната6" numFmtId="0">
      <sharedItems/>
    </cacheField>
    <cacheField name="две комнаты5" numFmtId="0">
      <sharedItems/>
    </cacheField>
    <cacheField name="три комнаты5" numFmtId="0">
      <sharedItems/>
    </cacheField>
    <cacheField name="четыре комнаты5" numFmtId="0">
      <sharedItems/>
    </cacheField>
    <cacheField name="пять комнат5" numFmtId="0">
      <sharedItems/>
    </cacheField>
    <cacheField name="вся квартира3" numFmtId="0">
      <sharedItems/>
    </cacheField>
    <cacheField name="кухня8" numFmtId="0">
      <sharedItems/>
    </cacheField>
    <cacheField name="коридор5" numFmtId="0">
      <sharedItems/>
    </cacheField>
    <cacheField name="с/у6" numFmtId="0">
      <sharedItems/>
    </cacheField>
    <cacheField name="комната7" numFmtId="0">
      <sharedItems/>
    </cacheField>
    <cacheField name="две комнаты6" numFmtId="0">
      <sharedItems/>
    </cacheField>
    <cacheField name="три комнаты6" numFmtId="0">
      <sharedItems/>
    </cacheField>
    <cacheField name="четыре комнаты6" numFmtId="0">
      <sharedItems/>
    </cacheField>
    <cacheField name="пять комнат6" numFmtId="0">
      <sharedItems/>
    </cacheField>
    <cacheField name="вся квартира4" numFmtId="0">
      <sharedItems/>
    </cacheField>
    <cacheField name="сбоку" numFmtId="0">
      <sharedItems/>
    </cacheField>
    <cacheField name="снизу" numFmtId="0">
      <sharedItems/>
    </cacheField>
    <cacheField name="сбоку2" numFmtId="0">
      <sharedItems/>
    </cacheField>
    <cacheField name="снизу2" numFmtId="0">
      <sharedItems/>
    </cacheField>
    <cacheField name="Д/с" numFmtId="0">
      <sharedItems/>
    </cacheField>
    <cacheField name="Школа" numFmtId="0">
      <sharedItems/>
    </cacheField>
    <cacheField name="Другой ЖК" numFmtId="0">
      <sharedItems/>
    </cacheField>
    <cacheField name="Пустырь" numFmtId="0">
      <sharedItems/>
    </cacheField>
    <cacheField name="Свой ЖК" numFmtId="0">
      <sharedItems/>
    </cacheField>
    <cacheField name="Двор" numFmtId="0">
      <sharedItems/>
    </cacheField>
    <cacheField name="Окна во внутр.углу" numFmtId="0">
      <sharedItems/>
    </cacheField>
    <cacheField name="Зеленая зона" numFmtId="0">
      <sharedItems/>
    </cacheField>
    <cacheField name="Крыша др. строения ЖК" numFmtId="0">
      <sharedItems/>
    </cacheField>
    <cacheField name="Частный сектор" numFmtId="0">
      <sharedItems/>
    </cacheField>
    <cacheField name="Пром.зона" numFmtId="0">
      <sharedItems/>
    </cacheField>
    <cacheField name="Водоем (озеро, река)" numFmtId="0">
      <sharedItems/>
    </cacheField>
    <cacheField name="Трасса город. значения" numFmtId="0">
      <sharedItems/>
    </cacheField>
    <cacheField name="2" numFmtId="0">
      <sharedItems containsNonDate="0" containsString="0" containsBlank="1"/>
    </cacheField>
    <cacheField name="Кухня9" numFmtId="0">
      <sharedItems containsSemiMixedTypes="0" containsString="0" containsNumber="1" minValue="0.99" maxValue="1.0149999999999999"/>
    </cacheField>
    <cacheField name="Квартира (кладовая)2" numFmtId="0">
      <sharedItems containsSemiMixedTypes="0" containsString="0" containsNumber="1" minValue="1" maxValue="1.01"/>
    </cacheField>
    <cacheField name="Прихожая (ниша/гардероб)2" numFmtId="0">
      <sharedItems containsSemiMixedTypes="0" containsString="0" containsNumber="1" minValue="1" maxValue="1.0049999999999999"/>
    </cacheField>
    <cacheField name="Коридор+холл (ниша)2" numFmtId="0">
      <sharedItems containsNonDate="0" containsString="0" containsBlank="1"/>
    </cacheField>
    <cacheField name="Коридор+холл (гардероб)2" numFmtId="0">
      <sharedItems containsNonDate="0" containsString="0" containsBlank="1"/>
    </cacheField>
    <cacheField name="Комната (ниша)2" numFmtId="0">
      <sharedItems containsSemiMixedTypes="0" containsString="0" containsNumber="1" minValue="1" maxValue="1.0049999999999999"/>
    </cacheField>
    <cacheField name="Комната (гардероб)2" numFmtId="0">
      <sharedItems containsSemiMixedTypes="0" containsString="0" containsNumber="1" minValue="1" maxValue="1.01"/>
    </cacheField>
    <cacheField name="Мастер-спальня2" numFmtId="0">
      <sharedItems containsSemiMixedTypes="0" containsString="0" containsNumber="1" minValue="1" maxValue="1.01"/>
    </cacheField>
    <cacheField name="Санузлы2" numFmtId="0">
      <sharedItems containsSemiMixedTypes="0" containsString="0" containsNumber="1" minValue="1" maxValue="1.0049999999999999"/>
    </cacheField>
    <cacheField name="Кол-во4" numFmtId="0">
      <sharedItems containsSemiMixedTypes="0" containsString="0" containsNumber="1" minValue="1" maxValue="1.0024999999999999"/>
    </cacheField>
    <cacheField name="Нет остекления3" numFmtId="0">
      <sharedItems containsSemiMixedTypes="0" containsString="0" containsNumber="1" containsInteger="1" minValue="1" maxValue="1"/>
    </cacheField>
    <cacheField name="стандартное3" numFmtId="0">
      <sharedItems containsSemiMixedTypes="0" containsString="0" containsNumber="1" minValue="1" maxValue="1.0024999999999999"/>
    </cacheField>
    <cacheField name="угловое3" numFmtId="0">
      <sharedItems containsNonDate="0" containsString="0" containsBlank="1"/>
    </cacheField>
    <cacheField name="витражное3" numFmtId="0">
      <sharedItems containsNonDate="0" containsString="0" containsBlank="1"/>
    </cacheField>
    <cacheField name="угловое витражное3" numFmtId="0">
      <sharedItems containsNonDate="0" containsString="0" containsBlank="1"/>
    </cacheField>
    <cacheField name="Кол-во5" numFmtId="0">
      <sharedItems containsSemiMixedTypes="0" containsString="0" containsNumber="1" minValue="1" maxValue="1.0049999999999999"/>
    </cacheField>
    <cacheField name="Нет остекления4" numFmtId="0">
      <sharedItems containsNonDate="0" containsString="0" containsBlank="1"/>
    </cacheField>
    <cacheField name="стандартное4" numFmtId="0">
      <sharedItems containsNonDate="0" containsString="0" containsBlank="1"/>
    </cacheField>
    <cacheField name="угловое4" numFmtId="0">
      <sharedItems containsNonDate="0" containsString="0" containsBlank="1"/>
    </cacheField>
    <cacheField name="витражное4" numFmtId="0">
      <sharedItems containsNonDate="0" containsString="0" containsBlank="1"/>
    </cacheField>
    <cacheField name="угловое витражное4" numFmtId="0">
      <sharedItems containsNonDate="0" containsString="0" containsBlank="1"/>
    </cacheField>
    <cacheField name="теплая2" numFmtId="0">
      <sharedItems containsNonDate="0" containsString="0" containsBlank="1"/>
    </cacheField>
    <cacheField name="холодная2" numFmtId="0">
      <sharedItems containsNonDate="0" containsString="0" containsBlank="1"/>
    </cacheField>
    <cacheField name="Кол-во6" numFmtId="0">
      <sharedItems containsNonDate="0" containsString="0" containsBlank="1"/>
    </cacheField>
    <cacheField name="Двухуровневая3" numFmtId="0">
      <sharedItems containsNonDate="0" containsString="0" containsBlank="1"/>
    </cacheField>
    <cacheField name="Высота потолка 3" numFmtId="0">
      <sharedItems containsSemiMixedTypes="0" containsString="0" containsNumber="1" minValue="1" maxValue="1.01"/>
    </cacheField>
    <cacheField name="Хайфлэт3" numFmtId="0">
      <sharedItems containsNonDate="0" containsString="0" containsBlank="1"/>
    </cacheField>
    <cacheField name="Open space3" numFmtId="0">
      <sharedItems containsNonDate="0" containsString="0" containsBlank="1"/>
    </cacheField>
    <cacheField name="Угловая3" numFmtId="0">
      <sharedItems containsSemiMixedTypes="0" containsString="0" containsNumber="1" minValue="0.995" maxValue="1"/>
    </cacheField>
    <cacheField name="Распашонка3" numFmtId="0">
      <sharedItems containsSemiMixedTypes="0" containsString="0" containsNumber="1" minValue="1" maxValue="1.0049999999999999"/>
    </cacheField>
    <cacheField name="Торцевая3" numFmtId="0">
      <sharedItems containsSemiMixedTypes="0" containsString="0" containsNumber="1" minValue="1" maxValue="1.0049999999999999"/>
    </cacheField>
    <cacheField name="кухня10" numFmtId="0">
      <sharedItems containsSemiMixedTypes="0" containsString="0" containsNumber="1" minValue="1" maxValue="1.0049999999999999"/>
    </cacheField>
    <cacheField name="комната8" numFmtId="0">
      <sharedItems containsSemiMixedTypes="0" containsString="0" containsNumber="1" minValue="1" maxValue="1.0049999999999999"/>
    </cacheField>
    <cacheField name="две комнаты7" numFmtId="0">
      <sharedItems containsNonDate="0" containsString="0" containsBlank="1"/>
    </cacheField>
    <cacheField name="три комнаты7" numFmtId="0">
      <sharedItems containsNonDate="0" containsString="0" containsBlank="1"/>
    </cacheField>
    <cacheField name="четыре комнаты7" numFmtId="0">
      <sharedItems containsNonDate="0" containsString="0" containsBlank="1"/>
    </cacheField>
    <cacheField name="пять комнат7" numFmtId="0">
      <sharedItems containsNonDate="0" containsString="0" containsBlank="1"/>
    </cacheField>
    <cacheField name="Количество сторон, на которое выходит квартира3" numFmtId="0">
      <sharedItems containsSemiMixedTypes="0" containsString="0" containsNumber="1" minValue="1" maxValue="1.0049999999999999"/>
    </cacheField>
    <cacheField name="кухня11" numFmtId="0">
      <sharedItems containsNonDate="0" containsString="0" containsBlank="1"/>
    </cacheField>
    <cacheField name="комната9" numFmtId="0">
      <sharedItems containsNonDate="0" containsString="0" containsBlank="1"/>
    </cacheField>
    <cacheField name="две комнаты8" numFmtId="0">
      <sharedItems containsNonDate="0" containsString="0" containsBlank="1"/>
    </cacheField>
    <cacheField name="три комнаты8" numFmtId="0">
      <sharedItems containsNonDate="0" containsString="0" containsBlank="1"/>
    </cacheField>
    <cacheField name="четыре комнаты8" numFmtId="0">
      <sharedItems containsNonDate="0" containsString="0" containsBlank="1"/>
    </cacheField>
    <cacheField name="пять комнат8" numFmtId="0">
      <sharedItems containsNonDate="0" containsString="0" containsBlank="1"/>
    </cacheField>
    <cacheField name="балкон2" numFmtId="0">
      <sharedItems containsNonDate="0" containsString="0" containsBlank="1"/>
    </cacheField>
    <cacheField name="лоджия2" numFmtId="0">
      <sharedItems containsNonDate="0" containsString="0" containsBlank="1"/>
    </cacheField>
    <cacheField name="терраса3" numFmtId="0">
      <sharedItems containsNonDate="0" containsString="0" containsBlank="1"/>
    </cacheField>
    <cacheField name="коридор6" numFmtId="0">
      <sharedItems containsNonDate="0" containsString="0" containsBlank="1"/>
    </cacheField>
    <cacheField name="кухня12" numFmtId="0">
      <sharedItems containsNonDate="0" containsString="0" containsBlank="1"/>
    </cacheField>
    <cacheField name="комната10" numFmtId="0">
      <sharedItems containsNonDate="0" containsString="0" containsBlank="1"/>
    </cacheField>
    <cacheField name="кухня13" numFmtId="0">
      <sharedItems containsSemiMixedTypes="0" containsString="0" containsNumber="1" minValue="0.995" maxValue="1"/>
    </cacheField>
    <cacheField name="коридор7" numFmtId="0">
      <sharedItems containsSemiMixedTypes="0" containsString="0" containsNumber="1" minValue="0.995" maxValue="1"/>
    </cacheField>
    <cacheField name="с/у7" numFmtId="0">
      <sharedItems containsSemiMixedTypes="0" containsString="0" containsNumber="1" minValue="0.995" maxValue="1"/>
    </cacheField>
    <cacheField name="комната11" numFmtId="0">
      <sharedItems containsSemiMixedTypes="0" containsString="0" containsNumber="1" minValue="0.995" maxValue="1"/>
    </cacheField>
    <cacheField name="две комнаты9" numFmtId="0">
      <sharedItems containsSemiMixedTypes="0" containsString="0" containsNumber="1" containsInteger="1" minValue="1" maxValue="1"/>
    </cacheField>
    <cacheField name="три комнаты9" numFmtId="0">
      <sharedItems containsSemiMixedTypes="0" containsString="0" containsNumber="1" containsInteger="1" minValue="1" maxValue="1"/>
    </cacheField>
    <cacheField name="четыре комнаты9" numFmtId="0">
      <sharedItems containsSemiMixedTypes="0" containsString="0" containsNumber="1" containsInteger="1" minValue="1" maxValue="1"/>
    </cacheField>
    <cacheField name="пять комнат9" numFmtId="0">
      <sharedItems containsSemiMixedTypes="0" containsString="0" containsNumber="1" containsInteger="1" minValue="1" maxValue="1"/>
    </cacheField>
    <cacheField name="вся квартира5" numFmtId="0">
      <sharedItems containsSemiMixedTypes="0" containsString="0" containsNumber="1" containsInteger="1" minValue="1" maxValue="1"/>
    </cacheField>
    <cacheField name="кухня14" numFmtId="0">
      <sharedItems containsSemiMixedTypes="0" containsString="0" containsNumber="1" minValue="0.995" maxValue="1"/>
    </cacheField>
    <cacheField name="коридор8" numFmtId="0">
      <sharedItems containsSemiMixedTypes="0" containsString="0" containsNumber="1" minValue="0.995" maxValue="1"/>
    </cacheField>
    <cacheField name="с/у8" numFmtId="0">
      <sharedItems containsSemiMixedTypes="0" containsString="0" containsNumber="1" containsInteger="1" minValue="1" maxValue="1"/>
    </cacheField>
    <cacheField name="комната12" numFmtId="0">
      <sharedItems containsSemiMixedTypes="0" containsString="0" containsNumber="1" containsInteger="1" minValue="1" maxValue="1"/>
    </cacheField>
    <cacheField name="две комнаты10" numFmtId="0">
      <sharedItems containsSemiMixedTypes="0" containsString="0" containsNumber="1" containsInteger="1" minValue="1" maxValue="1"/>
    </cacheField>
    <cacheField name="три комнаты10" numFmtId="0">
      <sharedItems containsSemiMixedTypes="0" containsString="0" containsNumber="1" containsInteger="1" minValue="1" maxValue="1"/>
    </cacheField>
    <cacheField name="четыре комнаты10" numFmtId="0">
      <sharedItems containsSemiMixedTypes="0" containsString="0" containsNumber="1" containsInteger="1" minValue="1" maxValue="1"/>
    </cacheField>
    <cacheField name="пять комнат10" numFmtId="0">
      <sharedItems containsSemiMixedTypes="0" containsString="0" containsNumber="1" containsInteger="1" minValue="1" maxValue="1"/>
    </cacheField>
    <cacheField name="вся квартира6" numFmtId="0">
      <sharedItems containsSemiMixedTypes="0" containsString="0" containsNumber="1" containsInteger="1" minValue="1" maxValue="1"/>
    </cacheField>
    <cacheField name="кухня15" numFmtId="0">
      <sharedItems containsSemiMixedTypes="0" containsString="0" containsNumber="1" minValue="0.995" maxValue="1"/>
    </cacheField>
    <cacheField name="коридор9" numFmtId="0">
      <sharedItems containsSemiMixedTypes="0" containsString="0" containsNumber="1" minValue="0.995" maxValue="1"/>
    </cacheField>
    <cacheField name="с/у9" numFmtId="0">
      <sharedItems containsSemiMixedTypes="0" containsString="0" containsNumber="1" minValue="0.995" maxValue="1"/>
    </cacheField>
    <cacheField name="комната13" numFmtId="0">
      <sharedItems containsSemiMixedTypes="0" containsString="0" containsNumber="1" minValue="0.995" maxValue="1"/>
    </cacheField>
    <cacheField name="две комнаты11" numFmtId="0">
      <sharedItems containsSemiMixedTypes="0" containsString="0" containsNumber="1" minValue="0.99450000000000005" maxValue="1"/>
    </cacheField>
    <cacheField name="три комнаты11" numFmtId="0">
      <sharedItems containsSemiMixedTypes="0" containsString="0" containsNumber="1" containsInteger="1" minValue="1" maxValue="1"/>
    </cacheField>
    <cacheField name="четыре комнаты11" numFmtId="0">
      <sharedItems containsSemiMixedTypes="0" containsString="0" containsNumber="1" containsInteger="1" minValue="1" maxValue="1"/>
    </cacheField>
    <cacheField name="пять комнат11" numFmtId="0">
      <sharedItems containsSemiMixedTypes="0" containsString="0" containsNumber="1" containsInteger="1" minValue="1" maxValue="1"/>
    </cacheField>
    <cacheField name="вся квартира7" numFmtId="0">
      <sharedItems containsSemiMixedTypes="0" containsString="0" containsNumber="1" containsInteger="1" minValue="1" maxValue="1"/>
    </cacheField>
    <cacheField name="кухня16" numFmtId="0">
      <sharedItems containsSemiMixedTypes="0" containsString="0" containsNumber="1" minValue="0.995" maxValue="1"/>
    </cacheField>
    <cacheField name="коридор10" numFmtId="0">
      <sharedItems containsSemiMixedTypes="0" containsString="0" containsNumber="1" minValue="0.995" maxValue="1"/>
    </cacheField>
    <cacheField name="с/у10" numFmtId="0">
      <sharedItems containsSemiMixedTypes="0" containsString="0" containsNumber="1" minValue="0.995" maxValue="1"/>
    </cacheField>
    <cacheField name="комната14" numFmtId="0">
      <sharedItems containsSemiMixedTypes="0" containsString="0" containsNumber="1" minValue="0.995" maxValue="1"/>
    </cacheField>
    <cacheField name="две комнаты12" numFmtId="0">
      <sharedItems containsSemiMixedTypes="0" containsString="0" containsNumber="1" minValue="0.99450000000000005" maxValue="1"/>
    </cacheField>
    <cacheField name="три комнаты12" numFmtId="0">
      <sharedItems containsSemiMixedTypes="0" containsString="0" containsNumber="1" containsInteger="1" minValue="1" maxValue="1"/>
    </cacheField>
    <cacheField name="четыре комнаты12" numFmtId="0">
      <sharedItems containsSemiMixedTypes="0" containsString="0" containsNumber="1" containsInteger="1" minValue="1" maxValue="1"/>
    </cacheField>
    <cacheField name="пять комнат12" numFmtId="0">
      <sharedItems containsSemiMixedTypes="0" containsString="0" containsNumber="1" containsInteger="1" minValue="1" maxValue="1"/>
    </cacheField>
    <cacheField name="вся квартира8" numFmtId="0">
      <sharedItems containsSemiMixedTypes="0" containsString="0" containsNumber="1" containsInteger="1" minValue="1" maxValue="1"/>
    </cacheField>
    <cacheField name="сбоку3" numFmtId="0">
      <sharedItems containsNonDate="0" containsString="0" containsBlank="1"/>
    </cacheField>
    <cacheField name="снизу3" numFmtId="0">
      <sharedItems containsNonDate="0" containsString="0" containsBlank="1"/>
    </cacheField>
    <cacheField name="сбоку4" numFmtId="0">
      <sharedItems containsNonDate="0" containsString="0" containsBlank="1"/>
    </cacheField>
    <cacheField name="снизу4" numFmtId="0">
      <sharedItems containsNonDate="0" containsString="0" containsBlank="1"/>
    </cacheField>
    <cacheField name="Д/с2" numFmtId="0">
      <sharedItems containsNonDate="0" containsString="0" containsBlank="1"/>
    </cacheField>
    <cacheField name="Школа2" numFmtId="0">
      <sharedItems containsNonDate="0" containsString="0" containsBlank="1"/>
    </cacheField>
    <cacheField name="Другой ЖК2" numFmtId="0">
      <sharedItems containsNonDate="0" containsString="0" containsBlank="1"/>
    </cacheField>
    <cacheField name="Пустырь2" numFmtId="0">
      <sharedItems containsNonDate="0" containsString="0" containsBlank="1"/>
    </cacheField>
    <cacheField name="Свой ЖК2" numFmtId="0">
      <sharedItems containsNonDate="0" containsString="0" containsBlank="1"/>
    </cacheField>
    <cacheField name="Двор2" numFmtId="0">
      <sharedItems containsNonDate="0" containsString="0" containsBlank="1"/>
    </cacheField>
    <cacheField name="Окна во внутр.углу2" numFmtId="0">
      <sharedItems containsNonDate="0" containsString="0" containsBlank="1"/>
    </cacheField>
    <cacheField name="Зеленая зона2" numFmtId="0">
      <sharedItems containsNonDate="0" containsString="0" containsBlank="1"/>
    </cacheField>
    <cacheField name="Крыша др. строения ЖК2" numFmtId="0">
      <sharedItems containsNonDate="0" containsString="0" containsBlank="1"/>
    </cacheField>
    <cacheField name="Частный сектор2" numFmtId="0">
      <sharedItems containsNonDate="0" containsString="0" containsBlank="1"/>
    </cacheField>
    <cacheField name="Пром.зона2" numFmtId="0">
      <sharedItems containsNonDate="0" containsString="0" containsBlank="1"/>
    </cacheField>
    <cacheField name="Водоем (озеро, река)2" numFmtId="0">
      <sharedItems containsNonDate="0" containsString="0" containsBlank="1"/>
    </cacheField>
    <cacheField name="Трасса город. значения2" numFmtId="0">
      <sharedItems containsNonDate="0" containsString="0" containsBlank="1"/>
    </cacheField>
    <cacheField name="3" numFmtId="0">
      <sharedItems containsNonDate="0" containsString="0" containsBlank="1"/>
    </cacheField>
    <cacheField name="Координаты квартиры" numFmtId="0">
      <sharedItems count="59">
        <s v="16.001-1-1.1-3"/>
        <s v="16.001-1-1.2-2"/>
        <s v="16.001-1-1.3-1"/>
        <s v="16.001-1-1.4-1"/>
        <s v="16.001-1-1.5-2"/>
        <s v="16.001-2-2.1-2"/>
        <s v="16.001-2-2.2-2"/>
        <s v="16.001-2-2.3-2"/>
        <s v="16.001-2-2.4-3"/>
        <s v="16.001-2-2.4-1"/>
        <s v="16.001-2-2.5-3"/>
        <s v="16.001-3-3.1-2"/>
        <s v="16.001-3-3.2-1"/>
        <s v="16.001-3-3.3-1"/>
        <s v="16.001-3-3.4-1"/>
        <s v="16.001-3-3.5-1"/>
        <s v="16.001-3-3.3-2"/>
        <s v="16.001-3-3.6-1"/>
        <s v="16.001-4-4.1-ст"/>
        <s v="16.001-4-4.2-1"/>
        <s v="16.001-4-4.1-3"/>
        <s v="16.001-4-4.2-ст"/>
        <s v="16.001-4-4.3-1"/>
        <s v="16.001-4-4.4-2"/>
        <s v="16.001-5-5.1-2"/>
        <s v="16.001-5-5.2-1"/>
        <s v="16.001-5-5.3-1"/>
        <s v="16.001-5-5.4-2"/>
        <s v="16.001-6-6.1-1"/>
        <s v="16.001-6-6.2-1"/>
        <s v="16.001-6-6.3-2"/>
        <s v="16.001-6-6.4-2"/>
        <s v="16.001-6-6.1-2"/>
        <s v="16.001-6-6.3-1"/>
        <s v="16.001-6-6.5-2"/>
        <s v="16.002-1-1.1-2"/>
        <s v="16.002-1-1.2-1"/>
        <s v="16.002-1-1.3-2"/>
        <s v="16.002-2-2.1-1"/>
        <s v="16.002-2-2.2-3"/>
        <s v="16.002-2-2.1-2"/>
        <s v="16.002-2-2.2-1"/>
        <s v="16.002-2-2.3-1"/>
        <s v="16.002-2-2.4-1"/>
        <s v="16.002-2-2.5-3"/>
        <s v="16.003-1-1.1-1"/>
        <s v="16.003-1-1.1-2"/>
        <s v="16.003-1-1.2-2"/>
        <s v="16.003-1-1.3-1"/>
        <s v="16.003-1-1.4-1"/>
        <s v="16.003-1-1.5-1"/>
        <s v="16.003-2-2.1-1"/>
        <s v="16.003-2-2.1-2"/>
        <s v="16.003-2-2.2-1"/>
        <s v="16.003-2-2.3-1"/>
        <s v="16.003-2-2.4-ст"/>
        <s v="16.003-2-2.5-2"/>
        <s v="16.003-2-2.6-1"/>
        <s v="16.003-2-2.7-1"/>
      </sharedItems>
    </cacheField>
    <cacheField name="Планировка_полная" numFmtId="0">
      <sharedItems count="51">
        <s v="Кухня-гостиная с нишей, ниша, 2 с/у, Угловая, на 2 стор"/>
        <s v="Кухня-гостиная с нишей, Мастер-спальня, ниша, 2 с/у, Угловая, 2 ок кух, на 2 стор"/>
        <s v="Кухня-гостиная с нишей, 1 с/у, на 1 стор"/>
        <s v="Кухня-столовая, ниша, Комната (гардероб), 1 с/у, на 1 стор"/>
        <s v="Кухня-гостиная с нишей, ниша, 2 с/у, балк., Угловая, на 2 стор"/>
        <s v="Кухня-столовая, 2 с/у, балк., лодж., Распашонка, на 2 стор"/>
        <s v="Кухня-столовая, Мастер-спальня, 2 с/у, лодж., Распашонка, на 2 стор"/>
        <s v="Проходная кухня-гостиная с нишей, Мастер-спальня, 2 с/у, лодж., на 1 стор"/>
        <s v="Кухня-гостиная с нишей, Комната (ниша), 2 с/у, Угловая, 2 ок кух, на 2 стор"/>
        <s v="Кухня-гостиная, Комната (ниша), 2 с/у, Распашонка, на 2 стор"/>
        <s v="Кухня-столовая, Мастер-спальня, 2 с/у, балк., лодж., Распашонка, на 2 стор"/>
        <s v="Кухня-гостиная, Комната (ниша), 1 с/у, на 2 стор"/>
        <s v="Кухня-гостиная, Комната (ниша), 2 с/у, балк., Распашонка, на 2 стор"/>
        <s v="Кухня-гостиная с нишей, ниша, 1 с/у, лодж., на 1 стор"/>
        <s v="Кухня-гостиная с нишей, ниша, Комната (ниша), 1 с/у, на 1 стор"/>
        <s v="Кухня-столовая, 1 с/у, на 1 стор"/>
        <s v="Кухня-гостиная с нишей, Мастер-спальня, ниша, Комната (гардероб), 2 с/у, на 1 стор"/>
        <s v="Кухня-гостиная с нишей, 1 с/у, балк., на 1 стор"/>
        <s v="Кухня-столовая с нишей, 1 с/у, балк., на 1 стор"/>
        <s v="Студия, 1 с/у, на 1 стор"/>
        <s v="Кухня-столовая, ниша, 1 с/у, на 1 стор"/>
        <s v="Кухня-гостиная с нишей, Мастер-спальня, 2 с/у, Распашонка, на 2 стор"/>
        <s v="Кухня-столовая, ниша, Комната (ниша), 1 с/у, на 1 стор"/>
        <s v="Кухня-гостиная с нишей, Мастер-спальня, 2 с/у, балк., Распашонка, на 2 стор"/>
        <s v="Кухня-гостиная, 2 с/у, балк., Распашонка, на 2 стор"/>
        <s v="Кухня-гостиная, ниша, 2 с/у, Распашонка, на 2 стор"/>
        <s v="Кухня-столовая, Комната (ниша), 2 с/у, Угловая, на 2 стор"/>
        <s v="Кухня-столовая, ниша, Комната (гардероб), 2 с/у, Угловая, на 2 стор"/>
        <s v="Кухня-столовая, ниша, Комната (гардероб), 1 с/у, лодж., на 1 стор"/>
        <s v="Кухня-столовая, ниша, Комната (ниша), 2 с/у, Угловая, на 2 стор"/>
        <s v="Кухня-гостиная, 2 с/у, Торцевая, 2 ок кух, 2 ок ком, на 3 стор"/>
        <s v="Кухня-гостиная, Мастер-спальня, да, 2 с/у, Распашонка, на 2 стор"/>
        <s v="Кухня-столовая, да, 1 с/у, на 1 стор"/>
        <s v="Кухня-гостиная, Мастер-спальня, Комната (ниша), 2 с/у, Торцевая, 2 ок кух, 2 ок ком, на 3 стор"/>
        <s v="Кухня-гостиная, ниша, Комната (ниша), 2 с/у, лодж., Распашонка, на 2 стор"/>
        <s v="Кухня-гостиная с нишей, Комната (ниша), 1 с/у, на 1 стор"/>
        <s v="Кухня-гостиная, ниша, 1 с/у, лодж., Угловая, на 2 стор"/>
        <s v="Кухня-гостиная, ниша, 1 с/у, на 1 стор"/>
        <s v="Кухня-столовая, Комната (гардероб), 2 с/у, лодж., Угловая, на 2 стор"/>
        <s v="Кухня-гостиная, 2 с/у, Угловая, на 2 стор"/>
        <s v="Кухня-столовая, Комната (ниша), 1 с/у, на 1 стор"/>
        <s v="Кухня-гостиная, Мастер-спальня, ниша, Комната (ниша), 2 с/у, лодж., Распашонка, на 2 стор"/>
        <s v="Кухня-столовая, ниша, Комната (ниша), 1 с/у, лодж., на 1 стор"/>
        <s v="Студия, 1 с/у, 2 ок ком, на 1 стор"/>
        <s v="Кухня-столовая, ниша, 2 с/у, Угловая, на 2 стор"/>
        <s v="Кухня-гостиная, ниша, 1 с/у, Угловая, 2 ок кух, на 2 стор"/>
        <s v="Кухня-столовая с нишей, Мастер-спальня, 2 с/у, лодж., Распашонка, на 2 стор" u="1"/>
        <s v="Кухня-столовая, Мастер-спальня, ниша, 2 с/у, балк., лодж., Распашонка, на 2 стор" u="1"/>
        <s v="Кухня-столовая, Мастер-спальня, 2 с/у, балк., лодж., на 2 стор" u="1"/>
        <s v="Кухня-гостиная с нишей, Мастер-спальня, Комната (гардероб), 2 с/у, на 1 стор" u="1"/>
        <s v="Кухня-гостиная с нишей, 1 с/у, лодж., на 1 стор" u="1"/>
      </sharedItems>
    </cacheField>
    <cacheField name="Планировка неполная" numFmtId="0">
      <sharedItems/>
    </cacheField>
    <cacheField name="Этажность" numFmtId="0">
      <sharedItems containsSemiMixedTypes="0" containsString="0" containsNumber="1" containsInteger="1" minValue="5" maxValue="20"/>
    </cacheField>
    <cacheField name="Населенность" numFmtId="0">
      <sharedItems containsSemiMixedTypes="0" containsString="0" containsNumber="1" containsInteger="1" minValue="3" maxValue="7"/>
    </cacheField>
    <cacheField name="Наполнение" numFmtId="0">
      <sharedItems/>
    </cacheField>
    <cacheField name="Этажность2" numFmtId="0">
      <sharedItems containsSemiMixedTypes="0" containsString="0" containsNumber="1" minValue="0.99250000000000005" maxValue="1.0049999999999999"/>
    </cacheField>
    <cacheField name="Населенность2" numFmtId="0">
      <sharedItems containsSemiMixedTypes="0" containsString="0" containsNumber="1" minValue="0.995" maxValue="1.0049999999999999"/>
    </cacheField>
    <cacheField name="Наполнение2" numFmtId="0">
      <sharedItems containsSemiMixedTypes="0" containsString="0" containsNumber="1" minValue="0.998" maxValue="1.002"/>
    </cacheField>
    <cacheField name="Коэффициент этажа" numFmtId="0">
      <sharedItems containsSemiMixedTypes="0" containsString="0" containsNumber="1" minValue="0.98999999999999977" maxValue="1.0300000000000002"/>
    </cacheField>
    <cacheField name="Интервал площадей" numFmtId="0">
      <sharedItems count="21">
        <s v="64-66"/>
        <s v="48-50"/>
        <s v="36-38"/>
        <s v="34-36"/>
        <s v="66-68"/>
        <s v="56-58"/>
        <s v="54-56"/>
        <s v="58-60"/>
        <s v="72-74"/>
        <s v="84-86"/>
        <s v="42-44"/>
        <s v="40-42"/>
        <s v="32-34"/>
        <s v="28-30"/>
        <s v="70-72"/>
        <s v="52-54"/>
        <s v="44-46"/>
        <s v="50-52"/>
        <s v="80-82"/>
        <s v="38-40"/>
        <s v="62-64"/>
      </sharedItems>
    </cacheField>
    <cacheField name="Цена 1 кв.м. (по площади и комнатности)" numFmtId="0">
      <sharedItems containsSemiMixedTypes="0" containsString="0" containsNumber="1" minValue="197500" maxValue="270000"/>
    </cacheField>
    <cacheField name="Произведение коэффициентов" numFmtId="0">
      <sharedItems containsSemiMixedTypes="0" containsString="0" containsNumber="1" minValue="0.96306316348176979" maxValue="1.0632589835912136"/>
    </cacheField>
    <cacheField name="Цена 1 кв.м. (итоговая)" numFmtId="0">
      <sharedItems containsSemiMixedTypes="0" containsString="0" containsNumber="1" minValue="200359.85323932066" maxValue="276143.97328182374"/>
    </cacheField>
    <cacheField name="Стоимость (итоговая)" numFmtId="0">
      <sharedItems containsSemiMixedTypes="0" containsString="0" containsNumber="1" containsInteger="1" minValue="7430000" maxValue="17540000"/>
    </cacheField>
    <cacheField name="Поле1" numFmtId="0" formula="'Стоимость (итоговая)'/'S с учетом балкона/лоджии с кф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Яшина Екатерина Андреевна" refreshedDate="45834.639390625001" createdVersion="7" refreshedVersion="7" minRefreshableVersion="3" recordCount="580" xr:uid="{C3A82F03-E7EB-4275-9B67-EE6437E0B2AD}">
  <cacheSource type="worksheet">
    <worksheetSource ref="B7:MG587" sheet="Квартирография (жилое)"/>
  </cacheSource>
  <cacheFields count="335">
    <cacheField name="ГП" numFmtId="0">
      <sharedItems count="3">
        <s v="16.001"/>
        <s v="16.002"/>
        <s v="16.003"/>
      </sharedItems>
    </cacheField>
    <cacheField name="Секция" numFmtId="0">
      <sharedItems containsSemiMixedTypes="0" containsString="0" containsNumber="1" containsInteger="1" minValue="1" maxValue="6"/>
    </cacheField>
    <cacheField name="Этаж" numFmtId="0">
      <sharedItems containsSemiMixedTypes="0" containsString="0" containsNumber="1" containsInteger="1" minValue="1" maxValue="20"/>
    </cacheField>
    <cacheField name="Номер квартиры" numFmtId="0">
      <sharedItems containsMixedTypes="1" containsNumber="1" containsInteger="1" minValue="1" maxValue="220"/>
    </cacheField>
    <cacheField name="Номер на этаже" numFmtId="0">
      <sharedItems/>
    </cacheField>
    <cacheField name="Кол-во квартир на этаже" numFmtId="0">
      <sharedItems containsString="0" containsBlank="1" containsNumber="1" containsInteger="1" minValue="1" maxValue="6"/>
    </cacheField>
    <cacheField name="Кол-во комнат" numFmtId="0">
      <sharedItems containsMixedTypes="1" containsNumber="1" containsInteger="1" minValue="1" maxValue="3" count="4">
        <n v="3"/>
        <n v="2"/>
        <n v="1"/>
        <s v="ст"/>
      </sharedItems>
    </cacheField>
    <cacheField name="Жилая площадь квартиры" numFmtId="2">
      <sharedItems containsSemiMixedTypes="0" containsString="0" containsNumber="1" minValue="10.6" maxValue="48"/>
    </cacheField>
    <cacheField name="S без учета балкона/лоджии" numFmtId="2">
      <sharedItems containsSemiMixedTypes="0" containsString="0" containsNumber="1" minValue="28" maxValue="84.800000000000011"/>
    </cacheField>
    <cacheField name="S с учетом балкона/лоджии без кф" numFmtId="2">
      <sharedItems containsSemiMixedTypes="0" containsString="0" containsNumber="1" minValue="28" maxValue="87.500000000000014"/>
    </cacheField>
    <cacheField name="S с учетом балкона/лоджии с кф" numFmtId="2">
      <sharedItems containsSemiMixedTypes="0" containsString="0" containsNumber="1" minValue="28" maxValue="85.610000000000014"/>
    </cacheField>
    <cacheField name="Тамбур" numFmtId="0">
      <sharedItems containsNonDate="0" containsString="0" containsBlank="1"/>
    </cacheField>
    <cacheField name="Тамбур хранение" numFmtId="0">
      <sharedItems containsBlank="1"/>
    </cacheField>
    <cacheField name="Прихожая" numFmtId="0">
      <sharedItems containsSemiMixedTypes="0" containsString="0" containsNumber="1" minValue="2.9" maxValue="16.5"/>
    </cacheField>
    <cacheField name="Прихожая хранение" numFmtId="0">
      <sharedItems containsBlank="1"/>
    </cacheField>
    <cacheField name="Коридор 1" numFmtId="0">
      <sharedItems containsString="0" containsBlank="1" containsNumber="1" minValue="3.3" maxValue="3.9"/>
    </cacheField>
    <cacheField name="Коридор 1 хранение" numFmtId="0">
      <sharedItems containsNonDate="0" containsString="0" containsBlank="1"/>
    </cacheField>
    <cacheField name="Коридор 2" numFmtId="0">
      <sharedItems containsNonDate="0" containsString="0" containsBlank="1"/>
    </cacheField>
    <cacheField name="Коридор 2 хранение" numFmtId="0">
      <sharedItems containsNonDate="0" containsString="0" containsBlank="1"/>
    </cacheField>
    <cacheField name="Коридор 3" numFmtId="0">
      <sharedItems containsNonDate="0" containsString="0" containsBlank="1"/>
    </cacheField>
    <cacheField name="Коридор 3 хранение" numFmtId="0">
      <sharedItems containsNonDate="0" containsString="0" containsBlank="1"/>
    </cacheField>
    <cacheField name="Холл" numFmtId="0">
      <sharedItems containsNonDate="0" containsString="0" containsBlank="1"/>
    </cacheField>
    <cacheField name="Холл хранение" numFmtId="0">
      <sharedItems containsNonDate="0" containsString="0" containsBlank="1"/>
    </cacheField>
    <cacheField name="Тип кухни" numFmtId="0">
      <sharedItems/>
    </cacheField>
    <cacheField name="S кухни" numFmtId="0">
      <sharedItems containsSemiMixedTypes="0" containsString="0" containsNumber="1" minValue="3.7" maxValue="19.2"/>
    </cacheField>
    <cacheField name="Кладовая  " numFmtId="0">
      <sharedItems containsString="0" containsBlank="1" containsNumber="1" minValue="2" maxValue="3.2"/>
    </cacheField>
    <cacheField name="Тип комнаты 1" numFmtId="0">
      <sharedItems/>
    </cacheField>
    <cacheField name="Комната 1" numFmtId="0">
      <sharedItems containsSemiMixedTypes="0" containsString="0" containsNumber="1" minValue="10" maxValue="20.7"/>
    </cacheField>
    <cacheField name="Хранение комната 1" numFmtId="0">
      <sharedItems containsBlank="1"/>
    </cacheField>
    <cacheField name="Площадь хранения 1" numFmtId="0">
      <sharedItems containsString="0" containsBlank="1" containsNumber="1" minValue="2" maxValue="3.6"/>
    </cacheField>
    <cacheField name="Тип комнаты 2" numFmtId="0">
      <sharedItems containsBlank="1"/>
    </cacheField>
    <cacheField name="Комната 2" numFmtId="0">
      <sharedItems containsString="0" containsBlank="1" containsNumber="1" minValue="9.8000000000000007" maxValue="15.4"/>
    </cacheField>
    <cacheField name="Хранение комната 2" numFmtId="0">
      <sharedItems containsBlank="1"/>
    </cacheField>
    <cacheField name="Площадь хранения 2" numFmtId="0">
      <sharedItems containsString="0" containsBlank="1" containsNumber="1" minValue="3.5" maxValue="3.5"/>
    </cacheField>
    <cacheField name="Тип комнаты 3" numFmtId="0">
      <sharedItems containsBlank="1"/>
    </cacheField>
    <cacheField name="Комната 3" numFmtId="0">
      <sharedItems containsString="0" containsBlank="1" containsNumber="1" minValue="9.6999999999999993" maxValue="11.9"/>
    </cacheField>
    <cacheField name="Хранение комната 3" numFmtId="0">
      <sharedItems containsBlank="1"/>
    </cacheField>
    <cacheField name="Площадь хранения 3" numFmtId="0">
      <sharedItems containsNonDate="0" containsString="0" containsBlank="1"/>
    </cacheField>
    <cacheField name="Тип комнаты 4" numFmtId="0">
      <sharedItems containsNonDate="0" containsString="0" containsBlank="1"/>
    </cacheField>
    <cacheField name="Комната 4" numFmtId="0">
      <sharedItems containsNonDate="0" containsString="0" containsBlank="1"/>
    </cacheField>
    <cacheField name="Хранение комната 4" numFmtId="0">
      <sharedItems containsNonDate="0" containsString="0" containsBlank="1"/>
    </cacheField>
    <cacheField name="Площадь хранения 4" numFmtId="0">
      <sharedItems containsNonDate="0" containsString="0" containsBlank="1"/>
    </cacheField>
    <cacheField name="Тип комнаты 5" numFmtId="0">
      <sharedItems containsNonDate="0" containsString="0" containsBlank="1"/>
    </cacheField>
    <cacheField name="Комната 5" numFmtId="0">
      <sharedItems containsNonDate="0" containsString="0" containsBlank="1"/>
    </cacheField>
    <cacheField name="Хранение комната 5" numFmtId="0">
      <sharedItems containsNonDate="0" containsString="0" containsBlank="1"/>
    </cacheField>
    <cacheField name="Площадь хранения 5" numFmtId="0">
      <sharedItems containsNonDate="0" containsString="0" containsBlank="1"/>
    </cacheField>
    <cacheField name="С/у1" numFmtId="0">
      <sharedItems containsSemiMixedTypes="0" containsString="0" containsNumber="1" minValue="3.3" maxValue="6.2"/>
    </cacheField>
    <cacheField name="С/у2" numFmtId="0">
      <sharedItems containsString="0" containsBlank="1" containsNumber="1" minValue="1.4" maxValue="4.5"/>
    </cacheField>
    <cacheField name="С/у3" numFmtId="0">
      <sharedItems containsNonDate="0" containsString="0" containsBlank="1"/>
    </cacheField>
    <cacheField name="Прачечная" numFmtId="0">
      <sharedItems containsNonDate="0" containsString="0" containsBlank="1"/>
    </cacheField>
    <cacheField name="Сауна" numFmtId="0">
      <sharedItems containsNonDate="0" containsString="0" containsBlank="1"/>
    </cacheField>
    <cacheField name="Французский балкон" numFmtId="0">
      <sharedItems containsNonDate="0" containsString="0" containsBlank="1"/>
    </cacheField>
    <cacheField name="Выход на французский балкон" numFmtId="0">
      <sharedItems containsNonDate="0" containsString="0" containsBlank="1"/>
    </cacheField>
    <cacheField name="Балкон 1" numFmtId="0">
      <sharedItems containsString="0" containsBlank="1" containsNumber="1" minValue="2.5" maxValue="2.9"/>
    </cacheField>
    <cacheField name="Балкон 1 с кф" numFmtId="0">
      <sharedItems containsString="0" containsBlank="1" containsNumber="1" minValue="0.75" maxValue="0.87"/>
    </cacheField>
    <cacheField name="Вид остекления Балкон 1" numFmtId="0">
      <sharedItems containsBlank="1"/>
    </cacheField>
    <cacheField name="Балкон 1 выход из" numFmtId="0">
      <sharedItems containsBlank="1"/>
    </cacheField>
    <cacheField name="Балкон 2" numFmtId="0">
      <sharedItems containsNonDate="0" containsString="0" containsBlank="1"/>
    </cacheField>
    <cacheField name="Балкон 2 с кф" numFmtId="0">
      <sharedItems containsNonDate="0" containsString="0" containsBlank="1"/>
    </cacheField>
    <cacheField name="Вид остекления Балкон 2" numFmtId="0">
      <sharedItems containsNonDate="0" containsString="0" containsBlank="1"/>
    </cacheField>
    <cacheField name="Балкон 2 выход из" numFmtId="0">
      <sharedItems containsNonDate="0" containsString="0" containsBlank="1"/>
    </cacheField>
    <cacheField name="Балкон 3" numFmtId="0">
      <sharedItems containsNonDate="0" containsString="0" containsBlank="1"/>
    </cacheField>
    <cacheField name="Балкон 3 с кф" numFmtId="0">
      <sharedItems containsNonDate="0" containsString="0" containsBlank="1"/>
    </cacheField>
    <cacheField name="Вид остекления Балкон 3" numFmtId="0">
      <sharedItems containsNonDate="0" containsString="0" containsBlank="1"/>
    </cacheField>
    <cacheField name="Балкон 3 выход из" numFmtId="0">
      <sharedItems containsNonDate="0" containsString="0" containsBlank="1"/>
    </cacheField>
    <cacheField name="Лоджия 1" numFmtId="0">
      <sharedItems containsString="0" containsBlank="1" containsNumber="1" minValue="2.7" maxValue="4.3"/>
    </cacheField>
    <cacheField name="Лоджия 1 с кф" numFmtId="0">
      <sharedItems containsString="0" containsBlank="1" containsNumber="1" minValue="2.7" maxValue="4.3"/>
    </cacheField>
    <cacheField name="Лоджия 1 теплая/холодная" numFmtId="0">
      <sharedItems containsBlank="1"/>
    </cacheField>
    <cacheField name="Вид остекления Лоджия 1" numFmtId="0">
      <sharedItems containsBlank="1"/>
    </cacheField>
    <cacheField name="Лоджия 1 выход из" numFmtId="0">
      <sharedItems containsBlank="1"/>
    </cacheField>
    <cacheField name="Лоджия 2" numFmtId="0">
      <sharedItems containsNonDate="0" containsString="0" containsBlank="1"/>
    </cacheField>
    <cacheField name="Лоджия 2 с кф" numFmtId="0">
      <sharedItems containsNonDate="0" containsString="0" containsBlank="1"/>
    </cacheField>
    <cacheField name="Лоджия 2 теплая/холодная" numFmtId="0">
      <sharedItems containsNonDate="0" containsString="0" containsBlank="1"/>
    </cacheField>
    <cacheField name="Вид остекления Лоджия 2" numFmtId="0">
      <sharedItems containsNonDate="0" containsString="0" containsBlank="1"/>
    </cacheField>
    <cacheField name="Лоджия 2 выход из" numFmtId="0">
      <sharedItems containsNonDate="0" containsString="0" containsBlank="1"/>
    </cacheField>
    <cacheField name="Лоджия 3" numFmtId="0">
      <sharedItems containsNonDate="0" containsString="0" containsBlank="1"/>
    </cacheField>
    <cacheField name="Лоджия 3 с кф" numFmtId="0">
      <sharedItems containsNonDate="0" containsString="0" containsBlank="1"/>
    </cacheField>
    <cacheField name="Лоджия 3 теплая/холодная" numFmtId="0">
      <sharedItems containsNonDate="0" containsString="0" containsBlank="1"/>
    </cacheField>
    <cacheField name="Вид остекления Лоджия 3" numFmtId="0">
      <sharedItems containsNonDate="0" containsString="0" containsBlank="1"/>
    </cacheField>
    <cacheField name="Лоджия 3 выход из" numFmtId="0">
      <sharedItems containsNonDate="0" containsString="0" containsBlank="1"/>
    </cacheField>
    <cacheField name="Терраса 1" numFmtId="0">
      <sharedItems containsNonDate="0" containsString="0" containsBlank="1"/>
    </cacheField>
    <cacheField name="Терраса 1 с кф" numFmtId="0">
      <sharedItems containsNonDate="0" containsString="0" containsBlank="1"/>
    </cacheField>
    <cacheField name="Терраса 1 выход из" numFmtId="0">
      <sharedItems containsNonDate="0" containsString="0" containsBlank="1"/>
    </cacheField>
    <cacheField name="Терраса2" numFmtId="0">
      <sharedItems containsNonDate="0" containsString="0" containsBlank="1"/>
    </cacheField>
    <cacheField name="Терраса 2 с кф" numFmtId="0">
      <sharedItems containsNonDate="0" containsString="0" containsBlank="1"/>
    </cacheField>
    <cacheField name="Терраса 2 выход из" numFmtId="0">
      <sharedItems containsNonDate="0" containsString="0" containsBlank="1"/>
    </cacheField>
    <cacheField name="Терраса 3" numFmtId="0">
      <sharedItems containsNonDate="0" containsString="0" containsBlank="1"/>
    </cacheField>
    <cacheField name="Терраса 3 с кф" numFmtId="0">
      <sharedItems containsNonDate="0" containsString="0" containsBlank="1"/>
    </cacheField>
    <cacheField name="Терраса 3 выход из" numFmtId="0">
      <sharedItems containsNonDate="0" containsString="0" containsBlank="1"/>
    </cacheField>
    <cacheField name="Двухуровневая" numFmtId="0">
      <sharedItems containsNonDate="0" containsString="0" containsBlank="1"/>
    </cacheField>
    <cacheField name="Высота потолка " numFmtId="0">
      <sharedItems containsSemiMixedTypes="0" containsString="0" containsNumber="1" minValue="2.72" maxValue="3.9"/>
    </cacheField>
    <cacheField name="Хайфлэт" numFmtId="0">
      <sharedItems containsNonDate="0" containsString="0" containsBlank="1"/>
    </cacheField>
    <cacheField name="Open space" numFmtId="0">
      <sharedItems containsNonDate="0" containsString="0" containsBlank="1"/>
    </cacheField>
    <cacheField name="Угловая" numFmtId="0">
      <sharedItems containsBlank="1"/>
    </cacheField>
    <cacheField name="Распашонка" numFmtId="0">
      <sharedItems containsBlank="1"/>
    </cacheField>
    <cacheField name="Торцевая" numFmtId="0">
      <sharedItems containsBlank="1"/>
    </cacheField>
    <cacheField name="Помещения с 2 и более окнами" numFmtId="0">
      <sharedItems containsBlank="1"/>
    </cacheField>
    <cacheField name="Количество сторон, на которое выходит квартира" numFmtId="1">
      <sharedItems containsSemiMixedTypes="0" containsString="0" containsNumber="1" containsInteger="1" minValue="1" maxValue="3"/>
    </cacheField>
    <cacheField name="Помещения неправильной формы" numFmtId="0">
      <sharedItems containsNonDate="0" containsString="0" containsBlank="1"/>
    </cacheField>
    <cacheField name="Помещения с эркером" numFmtId="0">
      <sharedItems containsNonDate="0" containsString="0" containsBlank="1"/>
    </cacheField>
    <cacheField name="Прочие особенности" numFmtId="0">
      <sharedItems containsNonDate="0" containsString="0" containsBlank="1"/>
    </cacheField>
    <cacheField name="Граничит с лестничной клеткой" numFmtId="0">
      <sharedItems containsBlank="1"/>
    </cacheField>
    <cacheField name="Граничит с лифтовой шахтой" numFmtId="0">
      <sharedItems containsBlank="1"/>
    </cacheField>
    <cacheField name="Коммерческие помещения (где)" numFmtId="0">
      <sharedItems containsBlank="1"/>
    </cacheField>
    <cacheField name="Граничит с коммерческими помещениями" numFmtId="0">
      <sharedItems containsBlank="1"/>
    </cacheField>
    <cacheField name="Входная группа/тамбур/колясочная/МОП (где)" numFmtId="0">
      <sharedItems containsBlank="1"/>
    </cacheField>
    <cacheField name="Граничит с входной группой/тамбуром/колясочной/МОП" numFmtId="0">
      <sharedItems containsBlank="1"/>
    </cacheField>
    <cacheField name="Прочие особенности2" numFmtId="0">
      <sharedItems containsNonDate="0" containsString="0" containsBlank="1"/>
    </cacheField>
    <cacheField name="Видовые характеристики" numFmtId="0">
      <sharedItems/>
    </cacheField>
    <cacheField name="Сторона света" numFmtId="0">
      <sharedItems/>
    </cacheField>
    <cacheField name="1" numFmtId="0">
      <sharedItems containsNonDate="0" containsString="0" containsBlank="1"/>
    </cacheField>
    <cacheField name="Кухня" numFmtId="0">
      <sharedItems/>
    </cacheField>
    <cacheField name="Квартира (кладовая)" numFmtId="0">
      <sharedItems/>
    </cacheField>
    <cacheField name="Прихожая (ниша/гардероб)" numFmtId="0">
      <sharedItems/>
    </cacheField>
    <cacheField name="Коридор+холл (ниша)" numFmtId="0">
      <sharedItems/>
    </cacheField>
    <cacheField name="Коридор+холл (гардероб)" numFmtId="0">
      <sharedItems/>
    </cacheField>
    <cacheField name="Комната (ниша)" numFmtId="0">
      <sharedItems containsMixedTypes="1" containsNumber="1" containsInteger="1" minValue="1" maxValue="1"/>
    </cacheField>
    <cacheField name="Комната (гардероб)" numFmtId="0">
      <sharedItems containsMixedTypes="1" containsNumber="1" containsInteger="1" minValue="1" maxValue="1"/>
    </cacheField>
    <cacheField name="Мастер-спальня" numFmtId="0">
      <sharedItems containsMixedTypes="1" containsNumber="1" containsInteger="1" minValue="1" maxValue="1"/>
    </cacheField>
    <cacheField name="Санузлы" numFmtId="0">
      <sharedItems containsSemiMixedTypes="0" containsString="0" containsNumber="1" containsInteger="1" minValue="1" maxValue="2"/>
    </cacheField>
    <cacheField name="Кол-во" numFmtId="0">
      <sharedItems containsMixedTypes="1" containsNumber="1" containsInteger="1" minValue="1" maxValue="1"/>
    </cacheField>
    <cacheField name="Нет остекления" numFmtId="0">
      <sharedItems containsMixedTypes="1" containsNumber="1" containsInteger="1" minValue="1" maxValue="1"/>
    </cacheField>
    <cacheField name="стандартное" numFmtId="0">
      <sharedItems containsMixedTypes="1" containsNumber="1" containsInteger="1" minValue="1" maxValue="1"/>
    </cacheField>
    <cacheField name="угловое" numFmtId="0">
      <sharedItems/>
    </cacheField>
    <cacheField name="витражное" numFmtId="0">
      <sharedItems/>
    </cacheField>
    <cacheField name="угловое витражное" numFmtId="0">
      <sharedItems/>
    </cacheField>
    <cacheField name="Кол-во2" numFmtId="0">
      <sharedItems containsMixedTypes="1" containsNumber="1" containsInteger="1" minValue="1" maxValue="1"/>
    </cacheField>
    <cacheField name="Нет остекления2" numFmtId="0">
      <sharedItems/>
    </cacheField>
    <cacheField name="стандартное2" numFmtId="0">
      <sharedItems containsMixedTypes="1" containsNumber="1" containsInteger="1" minValue="1" maxValue="1"/>
    </cacheField>
    <cacheField name="угловое2" numFmtId="0">
      <sharedItems/>
    </cacheField>
    <cacheField name="витражное2" numFmtId="0">
      <sharedItems/>
    </cacheField>
    <cacheField name="угловое витражное2" numFmtId="0">
      <sharedItems/>
    </cacheField>
    <cacheField name="теплая" numFmtId="0">
      <sharedItems containsMixedTypes="1" containsNumber="1" containsInteger="1" minValue="1" maxValue="1"/>
    </cacheField>
    <cacheField name="холодная" numFmtId="0">
      <sharedItems/>
    </cacheField>
    <cacheField name="Кол-во3" numFmtId="0">
      <sharedItems/>
    </cacheField>
    <cacheField name="Двухуровневая2" numFmtId="0">
      <sharedItems/>
    </cacheField>
    <cacheField name="Высота потолка 2" numFmtId="0">
      <sharedItems containsSemiMixedTypes="0" containsString="0" containsNumber="1" minValue="2.72" maxValue="3.9"/>
    </cacheField>
    <cacheField name="Хайфлэт2" numFmtId="0">
      <sharedItems/>
    </cacheField>
    <cacheField name="Open space2" numFmtId="0">
      <sharedItems/>
    </cacheField>
    <cacheField name="Угловая2" numFmtId="0">
      <sharedItems/>
    </cacheField>
    <cacheField name="Распашонка2" numFmtId="0">
      <sharedItems/>
    </cacheField>
    <cacheField name="Торцевая2" numFmtId="0">
      <sharedItems/>
    </cacheField>
    <cacheField name="кухня2" numFmtId="0">
      <sharedItems/>
    </cacheField>
    <cacheField name="комната" numFmtId="0">
      <sharedItems/>
    </cacheField>
    <cacheField name="две комнаты" numFmtId="0">
      <sharedItems/>
    </cacheField>
    <cacheField name="три комнаты" numFmtId="0">
      <sharedItems/>
    </cacheField>
    <cacheField name="четыре комнаты" numFmtId="0">
      <sharedItems/>
    </cacheField>
    <cacheField name="пять комнат" numFmtId="0">
      <sharedItems/>
    </cacheField>
    <cacheField name="Количество сторон, на которое выходит квартира2" numFmtId="1">
      <sharedItems containsSemiMixedTypes="0" containsString="0" containsNumber="1" containsInteger="1" minValue="1" maxValue="3"/>
    </cacheField>
    <cacheField name="кухня3" numFmtId="0">
      <sharedItems/>
    </cacheField>
    <cacheField name="комната2" numFmtId="0">
      <sharedItems/>
    </cacheField>
    <cacheField name="две комнаты2" numFmtId="0">
      <sharedItems/>
    </cacheField>
    <cacheField name="три комнаты2" numFmtId="0">
      <sharedItems/>
    </cacheField>
    <cacheField name="четыре комнаты2" numFmtId="0">
      <sharedItems/>
    </cacheField>
    <cacheField name="пять комнат2" numFmtId="0">
      <sharedItems/>
    </cacheField>
    <cacheField name="балкон" numFmtId="0">
      <sharedItems/>
    </cacheField>
    <cacheField name="лоджия" numFmtId="0">
      <sharedItems/>
    </cacheField>
    <cacheField name="терраса" numFmtId="0">
      <sharedItems/>
    </cacheField>
    <cacheField name="коридор" numFmtId="0">
      <sharedItems/>
    </cacheField>
    <cacheField name="кухня4" numFmtId="0">
      <sharedItems/>
    </cacheField>
    <cacheField name="комната3" numFmtId="0">
      <sharedItems/>
    </cacheField>
    <cacheField name="кухня5" numFmtId="0">
      <sharedItems/>
    </cacheField>
    <cacheField name="коридор2" numFmtId="0">
      <sharedItems/>
    </cacheField>
    <cacheField name="с/у" numFmtId="0">
      <sharedItems/>
    </cacheField>
    <cacheField name="комната4" numFmtId="0">
      <sharedItems/>
    </cacheField>
    <cacheField name="две комнаты3" numFmtId="0">
      <sharedItems/>
    </cacheField>
    <cacheField name="три комнаты3" numFmtId="0">
      <sharedItems/>
    </cacheField>
    <cacheField name="четыре комнаты3" numFmtId="0">
      <sharedItems/>
    </cacheField>
    <cacheField name="пять комнат3" numFmtId="0">
      <sharedItems/>
    </cacheField>
    <cacheField name="вся квартира" numFmtId="0">
      <sharedItems/>
    </cacheField>
    <cacheField name="кухня6" numFmtId="0">
      <sharedItems/>
    </cacheField>
    <cacheField name="коридор3" numFmtId="0">
      <sharedItems/>
    </cacheField>
    <cacheField name="с/у4" numFmtId="0">
      <sharedItems/>
    </cacheField>
    <cacheField name="комната5" numFmtId="0">
      <sharedItems/>
    </cacheField>
    <cacheField name="две комнаты4" numFmtId="0">
      <sharedItems/>
    </cacheField>
    <cacheField name="три комнаты4" numFmtId="0">
      <sharedItems/>
    </cacheField>
    <cacheField name="четыре комнаты4" numFmtId="0">
      <sharedItems/>
    </cacheField>
    <cacheField name="пять комнат4" numFmtId="0">
      <sharedItems/>
    </cacheField>
    <cacheField name="вся квартира2" numFmtId="0">
      <sharedItems/>
    </cacheField>
    <cacheField name="кухня7" numFmtId="0">
      <sharedItems/>
    </cacheField>
    <cacheField name="коридор4" numFmtId="0">
      <sharedItems/>
    </cacheField>
    <cacheField name="с/у5" numFmtId="0">
      <sharedItems/>
    </cacheField>
    <cacheField name="комната6" numFmtId="0">
      <sharedItems/>
    </cacheField>
    <cacheField name="две комнаты5" numFmtId="0">
      <sharedItems/>
    </cacheField>
    <cacheField name="три комнаты5" numFmtId="0">
      <sharedItems/>
    </cacheField>
    <cacheField name="четыре комнаты5" numFmtId="0">
      <sharedItems/>
    </cacheField>
    <cacheField name="пять комнат5" numFmtId="0">
      <sharedItems/>
    </cacheField>
    <cacheField name="вся квартира3" numFmtId="0">
      <sharedItems/>
    </cacheField>
    <cacheField name="кухня8" numFmtId="0">
      <sharedItems/>
    </cacheField>
    <cacheField name="коридор5" numFmtId="0">
      <sharedItems/>
    </cacheField>
    <cacheField name="с/у6" numFmtId="0">
      <sharedItems/>
    </cacheField>
    <cacheField name="комната7" numFmtId="0">
      <sharedItems/>
    </cacheField>
    <cacheField name="две комнаты6" numFmtId="0">
      <sharedItems/>
    </cacheField>
    <cacheField name="три комнаты6" numFmtId="0">
      <sharedItems/>
    </cacheField>
    <cacheField name="четыре комнаты6" numFmtId="0">
      <sharedItems/>
    </cacheField>
    <cacheField name="пять комнат6" numFmtId="0">
      <sharedItems/>
    </cacheField>
    <cacheField name="вся квартира4" numFmtId="0">
      <sharedItems/>
    </cacheField>
    <cacheField name="сбоку" numFmtId="0">
      <sharedItems/>
    </cacheField>
    <cacheField name="снизу" numFmtId="0">
      <sharedItems/>
    </cacheField>
    <cacheField name="сбоку2" numFmtId="0">
      <sharedItems/>
    </cacheField>
    <cacheField name="снизу2" numFmtId="0">
      <sharedItems/>
    </cacheField>
    <cacheField name="Д/с" numFmtId="0">
      <sharedItems/>
    </cacheField>
    <cacheField name="Школа" numFmtId="0">
      <sharedItems/>
    </cacheField>
    <cacheField name="Другой ЖК" numFmtId="0">
      <sharedItems/>
    </cacheField>
    <cacheField name="Пустырь" numFmtId="0">
      <sharedItems/>
    </cacheField>
    <cacheField name="Свой ЖК" numFmtId="0">
      <sharedItems/>
    </cacheField>
    <cacheField name="Двор" numFmtId="0">
      <sharedItems/>
    </cacheField>
    <cacheField name="Окна во внутр.углу" numFmtId="0">
      <sharedItems/>
    </cacheField>
    <cacheField name="Зеленая зона" numFmtId="0">
      <sharedItems/>
    </cacheField>
    <cacheField name="Крыша др. строения ЖК" numFmtId="0">
      <sharedItems/>
    </cacheField>
    <cacheField name="Частный сектор" numFmtId="0">
      <sharedItems/>
    </cacheField>
    <cacheField name="Пром.зона" numFmtId="0">
      <sharedItems/>
    </cacheField>
    <cacheField name="Водоем (озеро, река)" numFmtId="0">
      <sharedItems/>
    </cacheField>
    <cacheField name="Трасса город. значения" numFmtId="0">
      <sharedItems/>
    </cacheField>
    <cacheField name="2" numFmtId="0">
      <sharedItems containsNonDate="0" containsString="0" containsBlank="1"/>
    </cacheField>
    <cacheField name="Кухня9" numFmtId="0">
      <sharedItems containsSemiMixedTypes="0" containsString="0" containsNumber="1" minValue="0.99" maxValue="1.0149999999999999"/>
    </cacheField>
    <cacheField name="Квартира (кладовая)2" numFmtId="0">
      <sharedItems containsSemiMixedTypes="0" containsString="0" containsNumber="1" minValue="1" maxValue="1.01"/>
    </cacheField>
    <cacheField name="Прихожая (ниша/гардероб)2" numFmtId="0">
      <sharedItems containsSemiMixedTypes="0" containsString="0" containsNumber="1" minValue="1" maxValue="1.0049999999999999"/>
    </cacheField>
    <cacheField name="Коридор+холл (ниша)2" numFmtId="0">
      <sharedItems containsNonDate="0" containsString="0" containsBlank="1"/>
    </cacheField>
    <cacheField name="Коридор+холл (гардероб)2" numFmtId="0">
      <sharedItems containsNonDate="0" containsString="0" containsBlank="1"/>
    </cacheField>
    <cacheField name="Комната (ниша)2" numFmtId="0">
      <sharedItems containsSemiMixedTypes="0" containsString="0" containsNumber="1" minValue="1" maxValue="1.0049999999999999"/>
    </cacheField>
    <cacheField name="Комната (гардероб)2" numFmtId="0">
      <sharedItems containsSemiMixedTypes="0" containsString="0" containsNumber="1" minValue="1" maxValue="1.01"/>
    </cacheField>
    <cacheField name="Мастер-спальня2" numFmtId="0">
      <sharedItems containsSemiMixedTypes="0" containsString="0" containsNumber="1" minValue="1" maxValue="1.01"/>
    </cacheField>
    <cacheField name="Санузлы2" numFmtId="0">
      <sharedItems containsSemiMixedTypes="0" containsString="0" containsNumber="1" minValue="1" maxValue="1.0049999999999999"/>
    </cacheField>
    <cacheField name="Кол-во4" numFmtId="0">
      <sharedItems containsSemiMixedTypes="0" containsString="0" containsNumber="1" minValue="1" maxValue="1.0024999999999999"/>
    </cacheField>
    <cacheField name="Нет остекления3" numFmtId="0">
      <sharedItems containsSemiMixedTypes="0" containsString="0" containsNumber="1" containsInteger="1" minValue="1" maxValue="1"/>
    </cacheField>
    <cacheField name="стандартное3" numFmtId="0">
      <sharedItems containsSemiMixedTypes="0" containsString="0" containsNumber="1" minValue="1" maxValue="1.0024999999999999"/>
    </cacheField>
    <cacheField name="угловое3" numFmtId="0">
      <sharedItems containsNonDate="0" containsString="0" containsBlank="1"/>
    </cacheField>
    <cacheField name="витражное3" numFmtId="0">
      <sharedItems containsNonDate="0" containsString="0" containsBlank="1"/>
    </cacheField>
    <cacheField name="угловое витражное3" numFmtId="0">
      <sharedItems containsNonDate="0" containsString="0" containsBlank="1"/>
    </cacheField>
    <cacheField name="Кол-во5" numFmtId="0">
      <sharedItems containsSemiMixedTypes="0" containsString="0" containsNumber="1" minValue="1" maxValue="1.0049999999999999"/>
    </cacheField>
    <cacheField name="Нет остекления4" numFmtId="0">
      <sharedItems containsNonDate="0" containsString="0" containsBlank="1"/>
    </cacheField>
    <cacheField name="стандартное4" numFmtId="0">
      <sharedItems containsNonDate="0" containsString="0" containsBlank="1"/>
    </cacheField>
    <cacheField name="угловое4" numFmtId="0">
      <sharedItems containsNonDate="0" containsString="0" containsBlank="1"/>
    </cacheField>
    <cacheField name="витражное4" numFmtId="0">
      <sharedItems containsNonDate="0" containsString="0" containsBlank="1"/>
    </cacheField>
    <cacheField name="угловое витражное4" numFmtId="0">
      <sharedItems containsNonDate="0" containsString="0" containsBlank="1"/>
    </cacheField>
    <cacheField name="теплая2" numFmtId="0">
      <sharedItems containsNonDate="0" containsString="0" containsBlank="1"/>
    </cacheField>
    <cacheField name="холодная2" numFmtId="0">
      <sharedItems containsNonDate="0" containsString="0" containsBlank="1"/>
    </cacheField>
    <cacheField name="Кол-во6" numFmtId="0">
      <sharedItems containsNonDate="0" containsString="0" containsBlank="1"/>
    </cacheField>
    <cacheField name="Двухуровневая3" numFmtId="0">
      <sharedItems containsNonDate="0" containsString="0" containsBlank="1"/>
    </cacheField>
    <cacheField name="Высота потолка 3" numFmtId="0">
      <sharedItems containsSemiMixedTypes="0" containsString="0" containsNumber="1" minValue="1" maxValue="1.01"/>
    </cacheField>
    <cacheField name="Хайфлэт3" numFmtId="0">
      <sharedItems containsNonDate="0" containsString="0" containsBlank="1"/>
    </cacheField>
    <cacheField name="Open space3" numFmtId="0">
      <sharedItems containsNonDate="0" containsString="0" containsBlank="1"/>
    </cacheField>
    <cacheField name="Угловая3" numFmtId="0">
      <sharedItems containsSemiMixedTypes="0" containsString="0" containsNumber="1" minValue="0.995" maxValue="1"/>
    </cacheField>
    <cacheField name="Распашонка3" numFmtId="0">
      <sharedItems containsSemiMixedTypes="0" containsString="0" containsNumber="1" minValue="1" maxValue="1.0049999999999999"/>
    </cacheField>
    <cacheField name="Торцевая3" numFmtId="0">
      <sharedItems containsSemiMixedTypes="0" containsString="0" containsNumber="1" minValue="1" maxValue="1.0049999999999999"/>
    </cacheField>
    <cacheField name="кухня10" numFmtId="0">
      <sharedItems containsSemiMixedTypes="0" containsString="0" containsNumber="1" minValue="1" maxValue="1.0049999999999999"/>
    </cacheField>
    <cacheField name="комната8" numFmtId="0">
      <sharedItems containsSemiMixedTypes="0" containsString="0" containsNumber="1" minValue="1" maxValue="1.0049999999999999"/>
    </cacheField>
    <cacheField name="две комнаты7" numFmtId="0">
      <sharedItems containsNonDate="0" containsString="0" containsBlank="1"/>
    </cacheField>
    <cacheField name="три комнаты7" numFmtId="0">
      <sharedItems containsNonDate="0" containsString="0" containsBlank="1"/>
    </cacheField>
    <cacheField name="четыре комнаты7" numFmtId="0">
      <sharedItems containsNonDate="0" containsString="0" containsBlank="1"/>
    </cacheField>
    <cacheField name="пять комнат7" numFmtId="0">
      <sharedItems containsNonDate="0" containsString="0" containsBlank="1"/>
    </cacheField>
    <cacheField name="Количество сторон, на которое выходит квартира3" numFmtId="0">
      <sharedItems containsSemiMixedTypes="0" containsString="0" containsNumber="1" minValue="1" maxValue="1.0049999999999999"/>
    </cacheField>
    <cacheField name="кухня11" numFmtId="0">
      <sharedItems containsNonDate="0" containsString="0" containsBlank="1"/>
    </cacheField>
    <cacheField name="комната9" numFmtId="0">
      <sharedItems containsNonDate="0" containsString="0" containsBlank="1"/>
    </cacheField>
    <cacheField name="две комнаты8" numFmtId="0">
      <sharedItems containsNonDate="0" containsString="0" containsBlank="1"/>
    </cacheField>
    <cacheField name="три комнаты8" numFmtId="0">
      <sharedItems containsNonDate="0" containsString="0" containsBlank="1"/>
    </cacheField>
    <cacheField name="четыре комнаты8" numFmtId="0">
      <sharedItems containsNonDate="0" containsString="0" containsBlank="1"/>
    </cacheField>
    <cacheField name="пять комнат8" numFmtId="0">
      <sharedItems containsNonDate="0" containsString="0" containsBlank="1"/>
    </cacheField>
    <cacheField name="балкон2" numFmtId="0">
      <sharedItems containsNonDate="0" containsString="0" containsBlank="1"/>
    </cacheField>
    <cacheField name="лоджия2" numFmtId="0">
      <sharedItems containsNonDate="0" containsString="0" containsBlank="1"/>
    </cacheField>
    <cacheField name="терраса3" numFmtId="0">
      <sharedItems containsNonDate="0" containsString="0" containsBlank="1"/>
    </cacheField>
    <cacheField name="коридор6" numFmtId="0">
      <sharedItems containsNonDate="0" containsString="0" containsBlank="1"/>
    </cacheField>
    <cacheField name="кухня12" numFmtId="0">
      <sharedItems containsNonDate="0" containsString="0" containsBlank="1"/>
    </cacheField>
    <cacheField name="комната10" numFmtId="0">
      <sharedItems containsNonDate="0" containsString="0" containsBlank="1"/>
    </cacheField>
    <cacheField name="кухня13" numFmtId="0">
      <sharedItems containsSemiMixedTypes="0" containsString="0" containsNumber="1" minValue="0.995" maxValue="1"/>
    </cacheField>
    <cacheField name="коридор7" numFmtId="0">
      <sharedItems containsSemiMixedTypes="0" containsString="0" containsNumber="1" minValue="0.995" maxValue="1"/>
    </cacheField>
    <cacheField name="с/у7" numFmtId="0">
      <sharedItems containsSemiMixedTypes="0" containsString="0" containsNumber="1" minValue="0.995" maxValue="1"/>
    </cacheField>
    <cacheField name="комната11" numFmtId="0">
      <sharedItems containsSemiMixedTypes="0" containsString="0" containsNumber="1" minValue="0.995" maxValue="1"/>
    </cacheField>
    <cacheField name="две комнаты9" numFmtId="0">
      <sharedItems containsSemiMixedTypes="0" containsString="0" containsNumber="1" containsInteger="1" minValue="1" maxValue="1"/>
    </cacheField>
    <cacheField name="три комнаты9" numFmtId="0">
      <sharedItems containsSemiMixedTypes="0" containsString="0" containsNumber="1" containsInteger="1" minValue="1" maxValue="1"/>
    </cacheField>
    <cacheField name="четыре комнаты9" numFmtId="0">
      <sharedItems containsSemiMixedTypes="0" containsString="0" containsNumber="1" containsInteger="1" minValue="1" maxValue="1"/>
    </cacheField>
    <cacheField name="пять комнат9" numFmtId="0">
      <sharedItems containsSemiMixedTypes="0" containsString="0" containsNumber="1" containsInteger="1" minValue="1" maxValue="1"/>
    </cacheField>
    <cacheField name="вся квартира5" numFmtId="0">
      <sharedItems containsSemiMixedTypes="0" containsString="0" containsNumber="1" containsInteger="1" minValue="1" maxValue="1"/>
    </cacheField>
    <cacheField name="кухня14" numFmtId="0">
      <sharedItems containsSemiMixedTypes="0" containsString="0" containsNumber="1" minValue="0.995" maxValue="1"/>
    </cacheField>
    <cacheField name="коридор8" numFmtId="0">
      <sharedItems containsSemiMixedTypes="0" containsString="0" containsNumber="1" minValue="0.995" maxValue="1"/>
    </cacheField>
    <cacheField name="с/у8" numFmtId="0">
      <sharedItems containsSemiMixedTypes="0" containsString="0" containsNumber="1" containsInteger="1" minValue="1" maxValue="1"/>
    </cacheField>
    <cacheField name="комната12" numFmtId="0">
      <sharedItems containsSemiMixedTypes="0" containsString="0" containsNumber="1" containsInteger="1" minValue="1" maxValue="1"/>
    </cacheField>
    <cacheField name="две комнаты10" numFmtId="0">
      <sharedItems containsSemiMixedTypes="0" containsString="0" containsNumber="1" containsInteger="1" minValue="1" maxValue="1"/>
    </cacheField>
    <cacheField name="три комнаты10" numFmtId="0">
      <sharedItems containsSemiMixedTypes="0" containsString="0" containsNumber="1" containsInteger="1" minValue="1" maxValue="1"/>
    </cacheField>
    <cacheField name="четыре комнаты10" numFmtId="0">
      <sharedItems containsSemiMixedTypes="0" containsString="0" containsNumber="1" containsInteger="1" minValue="1" maxValue="1"/>
    </cacheField>
    <cacheField name="пять комнат10" numFmtId="0">
      <sharedItems containsSemiMixedTypes="0" containsString="0" containsNumber="1" containsInteger="1" minValue="1" maxValue="1"/>
    </cacheField>
    <cacheField name="вся квартира6" numFmtId="0">
      <sharedItems containsSemiMixedTypes="0" containsString="0" containsNumber="1" containsInteger="1" minValue="1" maxValue="1"/>
    </cacheField>
    <cacheField name="кухня15" numFmtId="0">
      <sharedItems containsSemiMixedTypes="0" containsString="0" containsNumber="1" minValue="0.995" maxValue="1"/>
    </cacheField>
    <cacheField name="коридор9" numFmtId="0">
      <sharedItems containsSemiMixedTypes="0" containsString="0" containsNumber="1" minValue="0.995" maxValue="1"/>
    </cacheField>
    <cacheField name="с/у9" numFmtId="0">
      <sharedItems containsSemiMixedTypes="0" containsString="0" containsNumber="1" minValue="0.995" maxValue="1"/>
    </cacheField>
    <cacheField name="комната13" numFmtId="0">
      <sharedItems containsSemiMixedTypes="0" containsString="0" containsNumber="1" minValue="0.995" maxValue="1"/>
    </cacheField>
    <cacheField name="две комнаты11" numFmtId="0">
      <sharedItems containsSemiMixedTypes="0" containsString="0" containsNumber="1" minValue="0.99450000000000005" maxValue="1"/>
    </cacheField>
    <cacheField name="три комнаты11" numFmtId="0">
      <sharedItems containsSemiMixedTypes="0" containsString="0" containsNumber="1" containsInteger="1" minValue="1" maxValue="1"/>
    </cacheField>
    <cacheField name="четыре комнаты11" numFmtId="0">
      <sharedItems containsSemiMixedTypes="0" containsString="0" containsNumber="1" containsInteger="1" minValue="1" maxValue="1"/>
    </cacheField>
    <cacheField name="пять комнат11" numFmtId="0">
      <sharedItems containsSemiMixedTypes="0" containsString="0" containsNumber="1" containsInteger="1" minValue="1" maxValue="1"/>
    </cacheField>
    <cacheField name="вся квартира7" numFmtId="0">
      <sharedItems containsSemiMixedTypes="0" containsString="0" containsNumber="1" containsInteger="1" minValue="1" maxValue="1"/>
    </cacheField>
    <cacheField name="кухня16" numFmtId="0">
      <sharedItems containsSemiMixedTypes="0" containsString="0" containsNumber="1" minValue="0.995" maxValue="1"/>
    </cacheField>
    <cacheField name="коридор10" numFmtId="0">
      <sharedItems containsSemiMixedTypes="0" containsString="0" containsNumber="1" minValue="0.995" maxValue="1"/>
    </cacheField>
    <cacheField name="с/у10" numFmtId="0">
      <sharedItems containsSemiMixedTypes="0" containsString="0" containsNumber="1" minValue="0.995" maxValue="1"/>
    </cacheField>
    <cacheField name="комната14" numFmtId="0">
      <sharedItems containsSemiMixedTypes="0" containsString="0" containsNumber="1" minValue="0.995" maxValue="1"/>
    </cacheField>
    <cacheField name="две комнаты12" numFmtId="0">
      <sharedItems containsSemiMixedTypes="0" containsString="0" containsNumber="1" minValue="0.99450000000000005" maxValue="1"/>
    </cacheField>
    <cacheField name="три комнаты12" numFmtId="0">
      <sharedItems containsSemiMixedTypes="0" containsString="0" containsNumber="1" containsInteger="1" minValue="1" maxValue="1"/>
    </cacheField>
    <cacheField name="четыре комнаты12" numFmtId="0">
      <sharedItems containsSemiMixedTypes="0" containsString="0" containsNumber="1" containsInteger="1" minValue="1" maxValue="1"/>
    </cacheField>
    <cacheField name="пять комнат12" numFmtId="0">
      <sharedItems containsSemiMixedTypes="0" containsString="0" containsNumber="1" containsInteger="1" minValue="1" maxValue="1"/>
    </cacheField>
    <cacheField name="вся квартира8" numFmtId="0">
      <sharedItems containsSemiMixedTypes="0" containsString="0" containsNumber="1" containsInteger="1" minValue="1" maxValue="1"/>
    </cacheField>
    <cacheField name="сбоку3" numFmtId="0">
      <sharedItems containsNonDate="0" containsString="0" containsBlank="1"/>
    </cacheField>
    <cacheField name="снизу3" numFmtId="0">
      <sharedItems containsNonDate="0" containsString="0" containsBlank="1"/>
    </cacheField>
    <cacheField name="сбоку4" numFmtId="0">
      <sharedItems containsNonDate="0" containsString="0" containsBlank="1"/>
    </cacheField>
    <cacheField name="снизу4" numFmtId="0">
      <sharedItems containsNonDate="0" containsString="0" containsBlank="1"/>
    </cacheField>
    <cacheField name="Д/с2" numFmtId="0">
      <sharedItems containsNonDate="0" containsString="0" containsBlank="1"/>
    </cacheField>
    <cacheField name="Школа2" numFmtId="0">
      <sharedItems containsNonDate="0" containsString="0" containsBlank="1"/>
    </cacheField>
    <cacheField name="Другой ЖК2" numFmtId="0">
      <sharedItems containsNonDate="0" containsString="0" containsBlank="1"/>
    </cacheField>
    <cacheField name="Пустырь2" numFmtId="0">
      <sharedItems containsNonDate="0" containsString="0" containsBlank="1"/>
    </cacheField>
    <cacheField name="Свой ЖК2" numFmtId="0">
      <sharedItems containsNonDate="0" containsString="0" containsBlank="1"/>
    </cacheField>
    <cacheField name="Двор2" numFmtId="0">
      <sharedItems containsNonDate="0" containsString="0" containsBlank="1"/>
    </cacheField>
    <cacheField name="Окна во внутр.углу2" numFmtId="0">
      <sharedItems containsNonDate="0" containsString="0" containsBlank="1"/>
    </cacheField>
    <cacheField name="Зеленая зона2" numFmtId="0">
      <sharedItems containsNonDate="0" containsString="0" containsBlank="1"/>
    </cacheField>
    <cacheField name="Крыша др. строения ЖК2" numFmtId="0">
      <sharedItems containsNonDate="0" containsString="0" containsBlank="1"/>
    </cacheField>
    <cacheField name="Частный сектор2" numFmtId="0">
      <sharedItems containsNonDate="0" containsString="0" containsBlank="1"/>
    </cacheField>
    <cacheField name="Пром.зона2" numFmtId="0">
      <sharedItems containsNonDate="0" containsString="0" containsBlank="1"/>
    </cacheField>
    <cacheField name="Водоем (озеро, река)2" numFmtId="0">
      <sharedItems containsNonDate="0" containsString="0" containsBlank="1"/>
    </cacheField>
    <cacheField name="Трасса город. значения2" numFmtId="0">
      <sharedItems containsNonDate="0" containsString="0" containsBlank="1"/>
    </cacheField>
    <cacheField name="3" numFmtId="0">
      <sharedItems containsNonDate="0" containsString="0" containsBlank="1"/>
    </cacheField>
    <cacheField name="Координаты квартиры" numFmtId="0">
      <sharedItems count="59">
        <s v="16.001-1-1.1-3"/>
        <s v="16.001-1-1.2-2"/>
        <s v="16.001-1-1.3-1"/>
        <s v="16.001-1-1.4-1"/>
        <s v="16.001-1-1.5-2"/>
        <s v="16.001-2-2.1-2"/>
        <s v="16.001-2-2.2-2"/>
        <s v="16.001-2-2.3-2"/>
        <s v="16.001-2-2.4-3"/>
        <s v="16.001-2-2.4-1"/>
        <s v="16.001-2-2.5-3"/>
        <s v="16.001-3-3.1-2"/>
        <s v="16.001-3-3.2-1"/>
        <s v="16.001-3-3.3-1"/>
        <s v="16.001-3-3.4-1"/>
        <s v="16.001-3-3.5-1"/>
        <s v="16.001-3-3.3-2"/>
        <s v="16.001-3-3.6-1"/>
        <s v="16.001-4-4.1-ст"/>
        <s v="16.001-4-4.2-1"/>
        <s v="16.001-4-4.1-3"/>
        <s v="16.001-4-4.2-ст"/>
        <s v="16.001-4-4.3-1"/>
        <s v="16.001-4-4.4-2"/>
        <s v="16.001-5-5.1-2"/>
        <s v="16.001-5-5.2-1"/>
        <s v="16.001-5-5.3-1"/>
        <s v="16.001-5-5.4-2"/>
        <s v="16.001-6-6.1-1"/>
        <s v="16.001-6-6.2-1"/>
        <s v="16.001-6-6.3-2"/>
        <s v="16.001-6-6.4-2"/>
        <s v="16.001-6-6.1-2"/>
        <s v="16.001-6-6.3-1"/>
        <s v="16.001-6-6.5-2"/>
        <s v="16.002-1-1.1-2"/>
        <s v="16.002-1-1.2-1"/>
        <s v="16.002-1-1.3-2"/>
        <s v="16.002-2-2.1-1"/>
        <s v="16.002-2-2.2-3"/>
        <s v="16.002-2-2.1-2"/>
        <s v="16.002-2-2.2-1"/>
        <s v="16.002-2-2.3-1"/>
        <s v="16.002-2-2.4-1"/>
        <s v="16.002-2-2.5-3"/>
        <s v="16.003-1-1.1-1"/>
        <s v="16.003-1-1.1-2"/>
        <s v="16.003-1-1.2-2"/>
        <s v="16.003-1-1.3-1"/>
        <s v="16.003-1-1.4-1"/>
        <s v="16.003-1-1.5-1"/>
        <s v="16.003-2-2.1-1"/>
        <s v="16.003-2-2.1-2"/>
        <s v="16.003-2-2.2-1"/>
        <s v="16.003-2-2.3-1"/>
        <s v="16.003-2-2.4-ст"/>
        <s v="16.003-2-2.5-2"/>
        <s v="16.003-2-2.6-1"/>
        <s v="16.003-2-2.7-1"/>
      </sharedItems>
    </cacheField>
    <cacheField name="Планировка_полная" numFmtId="0">
      <sharedItems/>
    </cacheField>
    <cacheField name="Планировка неполная" numFmtId="0">
      <sharedItems/>
    </cacheField>
    <cacheField name="Этажность" numFmtId="0">
      <sharedItems containsSemiMixedTypes="0" containsString="0" containsNumber="1" containsInteger="1" minValue="5" maxValue="20"/>
    </cacheField>
    <cacheField name="Населенность" numFmtId="0">
      <sharedItems containsSemiMixedTypes="0" containsString="0" containsNumber="1" containsInteger="1" minValue="3" maxValue="7"/>
    </cacheField>
    <cacheField name="Наполнение" numFmtId="0">
      <sharedItems/>
    </cacheField>
    <cacheField name="Этажность2" numFmtId="0">
      <sharedItems containsSemiMixedTypes="0" containsString="0" containsNumber="1" minValue="0.99250000000000005" maxValue="1.0049999999999999"/>
    </cacheField>
    <cacheField name="Населенность2" numFmtId="0">
      <sharedItems containsSemiMixedTypes="0" containsString="0" containsNumber="1" minValue="0.995" maxValue="1.0049999999999999"/>
    </cacheField>
    <cacheField name="Наполнение2" numFmtId="0">
      <sharedItems containsSemiMixedTypes="0" containsString="0" containsNumber="1" minValue="0.998" maxValue="1.002"/>
    </cacheField>
    <cacheField name="Коэффициент этажа" numFmtId="0">
      <sharedItems containsSemiMixedTypes="0" containsString="0" containsNumber="1" minValue="0.98999999999999977" maxValue="1.0300000000000002"/>
    </cacheField>
    <cacheField name="Интервал площадей" numFmtId="0">
      <sharedItems/>
    </cacheField>
    <cacheField name="Цена 1 кв.м. (по площади и комнатности)" numFmtId="0">
      <sharedItems containsSemiMixedTypes="0" containsString="0" containsNumber="1" minValue="208750" maxValue="270000"/>
    </cacheField>
    <cacheField name="Произведение коэффициентов" numFmtId="0">
      <sharedItems containsSemiMixedTypes="0" containsString="0" containsNumber="1" minValue="0.96306316348176979" maxValue="1.0632589835912136"/>
    </cacheField>
    <cacheField name="Цена 1 кв.м. (итоговая)" numFmtId="0">
      <sharedItems containsSemiMixedTypes="0" containsString="0" containsNumber="1" minValue="211772.75627194019" maxValue="276143.97328182374"/>
    </cacheField>
    <cacheField name="Стоимость (итоговая)" numFmtId="0">
      <sharedItems containsSemiMixedTypes="0" containsString="0" containsNumber="1" containsInteger="1" minValue="7430000" maxValue="18540000"/>
    </cacheField>
    <cacheField name="Тип планировки" numFmtId="0">
      <sharedItems count="52">
        <s v="П-48"/>
        <s v="П-28"/>
        <s v="П-10"/>
        <s v="П-8"/>
        <s v="П-32"/>
        <s v="П-34"/>
        <s v="П-39"/>
        <s v="П-38"/>
        <s v="П-50"/>
        <s v="П-12"/>
        <s v="П-52"/>
        <s v="П-35"/>
        <s v="П-11"/>
        <s v="П-16"/>
        <s v="П-9"/>
        <s v="П-20"/>
        <s v="П-41"/>
        <s v="П-25"/>
        <s v="П-1"/>
        <s v="П-5"/>
        <s v="П-49"/>
        <s v="П-27"/>
        <s v="П-42"/>
        <s v="П-6"/>
        <s v="П-4"/>
        <s v="П-40"/>
        <s v="П-21"/>
        <s v="П-26"/>
        <s v="П-31"/>
        <s v="П-33"/>
        <s v="П-44"/>
        <s v="П-29"/>
        <s v="П-45"/>
        <s v="П-3"/>
        <s v="П-43"/>
        <s v="П-7"/>
        <s v="П-51"/>
        <s v="П-46"/>
        <s v="П-18"/>
        <s v="П-19"/>
        <s v="П-17"/>
        <s v="П-36"/>
        <s v="П-37"/>
        <s v="П-13"/>
        <s v="П-23"/>
        <s v="П-22"/>
        <s v="П-47"/>
        <s v="П-24"/>
        <s v="П-2"/>
        <s v="П-30"/>
        <s v="П-15"/>
        <s v="П-14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Яшина Екатерина Андреевна" refreshedDate="45888.47118310185" createdVersion="7" refreshedVersion="7" minRefreshableVersion="3" recordCount="11" xr:uid="{0DE35B04-792E-4CDA-AB92-03493921F761}">
  <cacheSource type="worksheet">
    <worksheetSource ref="B1:I1048576" sheet="Квартирография (коммерция)"/>
  </cacheSource>
  <cacheFields count="8">
    <cacheField name="ГП" numFmtId="0">
      <sharedItems containsBlank="1" count="2">
        <s v="16.002"/>
        <m/>
      </sharedItems>
    </cacheField>
    <cacheField name="Секция" numFmtId="0">
      <sharedItems containsString="0" containsBlank="1" containsNumber="1" containsInteger="1" minValue="1" maxValue="1" count="2">
        <n v="1"/>
        <m/>
      </sharedItems>
    </cacheField>
    <cacheField name="Этаж" numFmtId="0">
      <sharedItems containsBlank="1"/>
    </cacheField>
    <cacheField name="Высота потолка" numFmtId="0">
      <sharedItems containsBlank="1"/>
    </cacheField>
    <cacheField name="Номер на этаже" numFmtId="0">
      <sharedItems containsBlank="1"/>
    </cacheField>
    <cacheField name="Общая площадь нежилых помещений (с учетом площадей с/у, тамбура и т.д.)" numFmtId="0">
      <sharedItems containsString="0" containsBlank="1" containsNumber="1" minValue="0" maxValue="44.9"/>
    </cacheField>
    <cacheField name="Площадь помещения" numFmtId="0">
      <sharedItems containsString="0" containsBlank="1" containsNumber="1" minValue="39.9" maxValue="39.9"/>
    </cacheField>
    <cacheField name="с/у" numFmtId="0">
      <sharedItems containsString="0" containsBlank="1" containsNumber="1" containsInteger="1" minValue="5" maxValue="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Ульянова Дарья Павловна" refreshedDate="46226.699625347224" createdVersion="7" refreshedVersion="7" minRefreshableVersion="3" recordCount="593" xr:uid="{20429FC7-66EA-49A4-B1DD-4FDC0741C147}">
  <cacheSource type="worksheet">
    <worksheetSource ref="A8:C1048576" sheet="ТЭП паркинг"/>
  </cacheSource>
  <cacheFields count="3">
    <cacheField name="№ п/п" numFmtId="0">
      <sharedItems containsString="0" containsBlank="1" containsNumber="1" containsInteger="1" minValue="1" maxValue="592"/>
    </cacheField>
    <cacheField name="Этаж" numFmtId="0">
      <sharedItems containsString="0" containsBlank="1" containsNumber="1" containsInteger="1" minValue="-1" maxValue="1"/>
    </cacheField>
    <cacheField name="Площадь, м2" numFmtId="0">
      <sharedItems containsString="0" containsBlank="1" containsNumber="1" minValue="14.31" maxValue="9098.180000000042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Емельянов Денис Александрович" refreshedDate="46231.649131944447" createdVersion="7" refreshedVersion="8" minRefreshableVersion="3" recordCount="5195" xr:uid="{E6C7088B-0917-44DB-AE18-0D0822691F38}">
  <cacheSource type="worksheet">
    <worksheetSource ref="B7:DP1048576" sheet="Квартирография (жилое)"/>
  </cacheSource>
  <cacheFields count="120">
    <cacheField name="ГП" numFmtId="0">
      <sharedItems containsString="0" containsBlank="1" containsNumber="1" containsInteger="1" minValue="10" maxValue="10" count="2">
        <n v="10"/>
        <m/>
      </sharedItems>
    </cacheField>
    <cacheField name="Секция" numFmtId="0">
      <sharedItems containsBlank="1" containsMixedTypes="1" containsNumber="1" containsInteger="1" minValue="1" maxValue="2" count="9">
        <n v="2"/>
        <s v="1.1"/>
        <s v="1.2"/>
        <s v="1.3"/>
        <s v="3.1"/>
        <s v="3.2"/>
        <s v="3.3"/>
        <m/>
        <n v="1" u="1"/>
      </sharedItems>
    </cacheField>
    <cacheField name="Этаж" numFmtId="0">
      <sharedItems containsString="0" containsBlank="1" containsNumber="1" containsInteger="1" minValue="2" maxValue="32"/>
    </cacheField>
    <cacheField name="Номер квартиры" numFmtId="0">
      <sharedItems containsString="0" containsBlank="1" containsNumber="1" containsInteger="1" minValue="1" maxValue="1054"/>
    </cacheField>
    <cacheField name="Номер на этаже" numFmtId="0">
      <sharedItems containsBlank="1" containsMixedTypes="1" containsNumber="1" containsInteger="1" minValue="1" maxValue="12"/>
    </cacheField>
    <cacheField name="Кол-во квартир на этаже" numFmtId="0">
      <sharedItems containsString="0" containsBlank="1" containsNumber="1" containsInteger="1" minValue="2" maxValue="12"/>
    </cacheField>
    <cacheField name="Этажность" numFmtId="0">
      <sharedItems containsString="0" containsBlank="1" containsNumber="1" containsInteger="1" minValue="0" maxValue="32"/>
    </cacheField>
    <cacheField name="Кол-во комнат" numFmtId="0">
      <sharedItems containsBlank="1" containsMixedTypes="1" containsNumber="1" containsInteger="1" minValue="1" maxValue="3" count="6">
        <n v="1"/>
        <n v="2"/>
        <n v="3"/>
        <s v="ст"/>
        <b v="0"/>
        <m/>
      </sharedItems>
    </cacheField>
    <cacheField name="Жилая S квартиры" numFmtId="0">
      <sharedItems containsString="0" containsBlank="1" containsNumber="1" minValue="0" maxValue="105.24000000000001"/>
    </cacheField>
    <cacheField name="S без учета балконов/лоджий/террас (без зимнего сада)" numFmtId="0">
      <sharedItems containsString="0" containsBlank="1" containsNumber="1" minValue="0" maxValue="228.46000000000004"/>
    </cacheField>
    <cacheField name="S без учета балконов/лоджий/террас (с зимним садом)" numFmtId="0">
      <sharedItems containsString="0" containsBlank="1" containsNumber="1" minValue="0" maxValue="228.46000000000004"/>
    </cacheField>
    <cacheField name="Общая S балконов/лоджий/террас (без кф)" numFmtId="0">
      <sharedItems containsString="0" containsBlank="1" containsNumber="1" minValue="0" maxValue="98.16"/>
    </cacheField>
    <cacheField name="S с учетом балконов/лоджий/террас (без кф)" numFmtId="0">
      <sharedItems containsString="0" containsBlank="1" containsNumber="1" minValue="0" maxValue="228.46000000000004"/>
    </cacheField>
    <cacheField name="S балконов/лоджий/террас (с кф)" numFmtId="0">
      <sharedItems containsString="0" containsBlank="1" containsNumber="1" minValue="0" maxValue="29.45"/>
    </cacheField>
    <cacheField name="Продаваемая S с учетом балконов/лоджий/террас (с кф)" numFmtId="0">
      <sharedItems containsString="0" containsBlank="1" containsNumber="1" minValue="0" maxValue="228.46000000000004"/>
    </cacheField>
    <cacheField name="Тамбур" numFmtId="0">
      <sharedItems containsNonDate="0" containsString="0" containsBlank="1"/>
    </cacheField>
    <cacheField name="Тамбур хранение" numFmtId="0">
      <sharedItems containsNonDate="0" containsString="0" containsBlank="1"/>
    </cacheField>
    <cacheField name="Площадь хранения Тамбур" numFmtId="0">
      <sharedItems containsNonDate="0" containsString="0" containsBlank="1"/>
    </cacheField>
    <cacheField name="Прихожая" numFmtId="0">
      <sharedItems containsString="0" containsBlank="1" containsNumber="1" minValue="3.06" maxValue="33.950000000000003"/>
    </cacheField>
    <cacheField name="Прихожая хранение" numFmtId="0">
      <sharedItems containsBlank="1"/>
    </cacheField>
    <cacheField name="Площадь хранения Прихожая" numFmtId="0">
      <sharedItems containsString="0" containsBlank="1" containsNumber="1" minValue="2.1" maxValue="5.0999999999999996"/>
    </cacheField>
    <cacheField name="Коридор 1" numFmtId="0">
      <sharedItems containsString="0" containsBlank="1" containsNumber="1" minValue="1.54" maxValue="14.56"/>
    </cacheField>
    <cacheField name="Коридор 1 хранение" numFmtId="0">
      <sharedItems containsBlank="1"/>
    </cacheField>
    <cacheField name="Площадь хранения Коридор 1" numFmtId="0">
      <sharedItems containsString="0" containsBlank="1" containsNumber="1" minValue="2.2799999999999998" maxValue="6.11"/>
    </cacheField>
    <cacheField name="Коридор 2" numFmtId="0">
      <sharedItems containsString="0" containsBlank="1" containsNumber="1" minValue="8.73" maxValue="11.77"/>
    </cacheField>
    <cacheField name="Коридор 2 хранение" numFmtId="0">
      <sharedItems containsBlank="1"/>
    </cacheField>
    <cacheField name="Площадь хранения Коридор 2" numFmtId="0">
      <sharedItems containsNonDate="0" containsString="0" containsBlank="1"/>
    </cacheField>
    <cacheField name="Коридор 3" numFmtId="0">
      <sharedItems containsString="0" containsBlank="1" containsNumber="1" minValue="4.38" maxValue="6.71"/>
    </cacheField>
    <cacheField name="Коридор 3 хранение" numFmtId="0">
      <sharedItems containsBlank="1"/>
    </cacheField>
    <cacheField name="Площадь хранения Коридор 3" numFmtId="0">
      <sharedItems containsNonDate="0" containsString="0" containsBlank="1"/>
    </cacheField>
    <cacheField name="Тип кухни" numFmtId="0">
      <sharedItems containsBlank="1"/>
    </cacheField>
    <cacheField name="S кухни" numFmtId="0">
      <sharedItems containsString="0" containsBlank="1" containsNumber="1" minValue="5.0199999999999996" maxValue="68.239999999999995"/>
    </cacheField>
    <cacheField name="Кладовая  " numFmtId="0">
      <sharedItems containsNonDate="0" containsString="0" containsBlank="1"/>
    </cacheField>
    <cacheField name="Лестница (для многоуровневых квартир)" numFmtId="0">
      <sharedItems containsNonDate="0" containsString="0" containsBlank="1"/>
    </cacheField>
    <cacheField name="Тип помещения 1" numFmtId="0">
      <sharedItems containsBlank="1"/>
    </cacheField>
    <cacheField name="Тип комнаты 1" numFmtId="0">
      <sharedItems containsBlank="1"/>
    </cacheField>
    <cacheField name="Комната 1" numFmtId="0">
      <sharedItems containsString="0" containsBlank="1" containsNumber="1" minValue="10.24" maxValue="77.510000000000005"/>
    </cacheField>
    <cacheField name="Хранение комната 1" numFmtId="0">
      <sharedItems containsBlank="1"/>
    </cacheField>
    <cacheField name="Площадь хранения 1" numFmtId="0">
      <sharedItems containsString="0" containsBlank="1" containsNumber="1" minValue="2.4" maxValue="7.07"/>
    </cacheField>
    <cacheField name="Тип помещения 2" numFmtId="0">
      <sharedItems containsBlank="1"/>
    </cacheField>
    <cacheField name="Тип комнаты 2" numFmtId="0">
      <sharedItems containsBlank="1"/>
    </cacheField>
    <cacheField name="Комната 2" numFmtId="0">
      <sharedItems containsString="0" containsBlank="1" containsNumber="1" minValue="9.65" maxValue="27.73"/>
    </cacheField>
    <cacheField name="Хранение комната 2" numFmtId="0">
      <sharedItems containsBlank="1"/>
    </cacheField>
    <cacheField name="Площадь хранения 2" numFmtId="0">
      <sharedItems containsString="0" containsBlank="1" containsNumber="1" minValue="2.61" maxValue="12.25"/>
    </cacheField>
    <cacheField name="Тип помещения 3" numFmtId="0">
      <sharedItems containsBlank="1"/>
    </cacheField>
    <cacheField name="Тип комнаты 3" numFmtId="0">
      <sharedItems containsBlank="1"/>
    </cacheField>
    <cacheField name="Комната 3" numFmtId="0">
      <sharedItems containsString="0" containsBlank="1" containsNumber="1" minValue="9.81" maxValue="17.36"/>
    </cacheField>
    <cacheField name="Хранение комната 3" numFmtId="0">
      <sharedItems containsBlank="1"/>
    </cacheField>
    <cacheField name="Площадь хранения 3" numFmtId="0">
      <sharedItems containsString="0" containsBlank="1" containsNumber="1" minValue="3.18" maxValue="5.58"/>
    </cacheField>
    <cacheField name="Тип помещения 4" numFmtId="0">
      <sharedItems containsNonDate="0" containsString="0" containsBlank="1"/>
    </cacheField>
    <cacheField name="Тип комнаты 4" numFmtId="0">
      <sharedItems containsNonDate="0" containsString="0" containsBlank="1"/>
    </cacheField>
    <cacheField name="Комната 4" numFmtId="0">
      <sharedItems containsNonDate="0" containsString="0" containsBlank="1"/>
    </cacheField>
    <cacheField name="Хранение комната 4" numFmtId="0">
      <sharedItems containsNonDate="0" containsString="0" containsBlank="1"/>
    </cacheField>
    <cacheField name="Площадь хранения 4" numFmtId="0">
      <sharedItems containsNonDate="0" containsString="0" containsBlank="1"/>
    </cacheField>
    <cacheField name="Тип помещения 5" numFmtId="0">
      <sharedItems containsNonDate="0" containsString="0" containsBlank="1"/>
    </cacheField>
    <cacheField name="Тип комнаты 5" numFmtId="0">
      <sharedItems containsNonDate="0" containsString="0" containsBlank="1"/>
    </cacheField>
    <cacheField name="Комната 5" numFmtId="0">
      <sharedItems containsNonDate="0" containsString="0" containsBlank="1"/>
    </cacheField>
    <cacheField name="Хранение комната 5" numFmtId="0">
      <sharedItems containsNonDate="0" containsString="0" containsBlank="1"/>
    </cacheField>
    <cacheField name="Площадь хранения 5" numFmtId="0">
      <sharedItems containsNonDate="0" containsString="0" containsBlank="1"/>
    </cacheField>
    <cacheField name="С/у1" numFmtId="0">
      <sharedItems containsString="0" containsBlank="1" containsNumber="1" minValue="3.56" maxValue="7.51"/>
    </cacheField>
    <cacheField name="С/у2" numFmtId="0">
      <sharedItems containsString="0" containsBlank="1" containsNumber="1" minValue="2.09" maxValue="8.7899999999999991"/>
    </cacheField>
    <cacheField name="С/у3" numFmtId="0">
      <sharedItems containsString="0" containsBlank="1" containsNumber="1" minValue="2.12" maxValue="5.58"/>
    </cacheField>
    <cacheField name="Прачечная/Постирочная" numFmtId="0">
      <sharedItems containsString="0" containsBlank="1" containsNumber="1" minValue="1.99" maxValue="6.31"/>
    </cacheField>
    <cacheField name="Сауна" numFmtId="0">
      <sharedItems containsNonDate="0" containsString="0" containsBlank="1"/>
    </cacheField>
    <cacheField name="Французский балкон" numFmtId="0">
      <sharedItems containsBlank="1"/>
    </cacheField>
    <cacheField name="Выход на французский балкон" numFmtId="0">
      <sharedItems containsBlank="1"/>
    </cacheField>
    <cacheField name="Балкон 1" numFmtId="0">
      <sharedItems containsString="0" containsBlank="1" containsNumber="1" minValue="2.1" maxValue="11.06"/>
    </cacheField>
    <cacheField name="Балкон 1 с кф" numFmtId="0">
      <sharedItems containsString="0" containsBlank="1" containsNumber="1" minValue="0.63" maxValue="3.32"/>
    </cacheField>
    <cacheField name="Вид остекления Балкон 1" numFmtId="0">
      <sharedItems containsBlank="1"/>
    </cacheField>
    <cacheField name="Балкон 1 выход из" numFmtId="0">
      <sharedItems containsBlank="1"/>
    </cacheField>
    <cacheField name="Балкон 2" numFmtId="0">
      <sharedItems containsString="0" containsBlank="1" containsNumber="1" minValue="2.12" maxValue="3.03"/>
    </cacheField>
    <cacheField name="Балкон 2 с кф" numFmtId="0">
      <sharedItems containsString="0" containsBlank="1" containsNumber="1" minValue="0.64" maxValue="0.91"/>
    </cacheField>
    <cacheField name="Вид остекления Балкон 2" numFmtId="0">
      <sharedItems containsBlank="1"/>
    </cacheField>
    <cacheField name="Балкон 2 выход из" numFmtId="0">
      <sharedItems containsBlank="1"/>
    </cacheField>
    <cacheField name="Балкон 3" numFmtId="0">
      <sharedItems containsNonDate="0" containsString="0" containsBlank="1"/>
    </cacheField>
    <cacheField name="Балкон 3 с кф" numFmtId="0">
      <sharedItems containsNonDate="0" containsString="0" containsBlank="1"/>
    </cacheField>
    <cacheField name="Вид остекления Балкон 3" numFmtId="0">
      <sharedItems containsNonDate="0" containsString="0" containsBlank="1"/>
    </cacheField>
    <cacheField name="Балкон 3 выход из" numFmtId="0">
      <sharedItems containsNonDate="0" containsString="0" containsBlank="1"/>
    </cacheField>
    <cacheField name="Зимний сад" numFmtId="0">
      <sharedItems containsNonDate="0" containsString="0" containsBlank="1"/>
    </cacheField>
    <cacheField name="Вид остекления Зимнего сада" numFmtId="0">
      <sharedItems containsNonDate="0" containsString="0" containsBlank="1"/>
    </cacheField>
    <cacheField name="Зимний сад выход из" numFmtId="0">
      <sharedItems containsNonDate="0" containsString="0" containsBlank="1"/>
    </cacheField>
    <cacheField name="Лоджия 2" numFmtId="0">
      <sharedItems containsString="0" containsBlank="1" containsNumber="1" minValue="3.12" maxValue="4.5999999999999996"/>
    </cacheField>
    <cacheField name="Лоджия 2 с кф" numFmtId="0">
      <sharedItems containsString="0" containsBlank="1" containsNumber="1" minValue="1.56" maxValue="2.2999999999999998"/>
    </cacheField>
    <cacheField name="Вид остекления Лоджия 2" numFmtId="0">
      <sharedItems containsBlank="1"/>
    </cacheField>
    <cacheField name="Лоджия 2 выход из" numFmtId="0">
      <sharedItems containsBlank="1"/>
    </cacheField>
    <cacheField name="Лоджия 3" numFmtId="0">
      <sharedItems containsNonDate="0" containsString="0" containsBlank="1"/>
    </cacheField>
    <cacheField name="Лоджия 3 с кф" numFmtId="0">
      <sharedItems containsNonDate="0" containsString="0" containsBlank="1"/>
    </cacheField>
    <cacheField name="Вид остекления Лоджия 3" numFmtId="0">
      <sharedItems containsNonDate="0" containsString="0" containsBlank="1"/>
    </cacheField>
    <cacheField name="Лоджия 3 выход из" numFmtId="0">
      <sharedItems containsNonDate="0" containsString="0" containsBlank="1"/>
    </cacheField>
    <cacheField name="Терраса 1" numFmtId="0">
      <sharedItems containsString="0" containsBlank="1" containsNumber="1" minValue="0.99" maxValue="98.16"/>
    </cacheField>
    <cacheField name="Терраса 1 с кф" numFmtId="0">
      <sharedItems containsString="0" containsBlank="1" containsNumber="1" minValue="0.3" maxValue="29.45"/>
    </cacheField>
    <cacheField name="Терраса 1 выход из" numFmtId="0">
      <sharedItems containsBlank="1"/>
    </cacheField>
    <cacheField name="Терраса2" numFmtId="0">
      <sharedItems containsString="0" containsBlank="1" containsNumber="1" minValue="2.2999999999999998" maxValue="5.5"/>
    </cacheField>
    <cacheField name="Терраса 2 с кф" numFmtId="0">
      <sharedItems containsString="0" containsBlank="1" containsNumber="1" minValue="0.7" maxValue="1.65"/>
    </cacheField>
    <cacheField name="Терраса 2 выход из" numFmtId="0">
      <sharedItems containsBlank="1"/>
    </cacheField>
    <cacheField name="Терраса 3" numFmtId="0">
      <sharedItems containsNonDate="0" containsString="0" containsBlank="1"/>
    </cacheField>
    <cacheField name="Терраса 3 с кф" numFmtId="0">
      <sharedItems containsNonDate="0" containsString="0" containsBlank="1"/>
    </cacheField>
    <cacheField name="Терраса 3 выход из" numFmtId="0">
      <sharedItems containsNonDate="0" containsString="0" containsBlank="1"/>
    </cacheField>
    <cacheField name="Двухуровневая" numFmtId="0">
      <sharedItems containsBlank="1"/>
    </cacheField>
    <cacheField name="Высота потолка " numFmtId="0">
      <sharedItems containsString="0" containsBlank="1" containsNumber="1" minValue="3" maxValue="6.3"/>
    </cacheField>
    <cacheField name="Хайфлэт" numFmtId="0">
      <sharedItems containsBlank="1"/>
    </cacheField>
    <cacheField name="Open space" numFmtId="0">
      <sharedItems containsBlank="1"/>
    </cacheField>
    <cacheField name="Угловая" numFmtId="0">
      <sharedItems containsBlank="1"/>
    </cacheField>
    <cacheField name="Распашонка" numFmtId="0">
      <sharedItems containsNonDate="0" containsString="0" containsBlank="1"/>
    </cacheField>
    <cacheField name="Торцевая" numFmtId="0">
      <sharedItems containsBlank="1"/>
    </cacheField>
    <cacheField name="Помещения с 2 и более окнами" numFmtId="0">
      <sharedItems containsBlank="1"/>
    </cacheField>
    <cacheField name="Количество сторон, на которое выходит квартира" numFmtId="0">
      <sharedItems containsString="0" containsBlank="1" containsNumber="1" containsInteger="1" minValue="1" maxValue="3"/>
    </cacheField>
    <cacheField name="Помещения неправильной формы" numFmtId="0">
      <sharedItems containsBlank="1"/>
    </cacheField>
    <cacheField name="Помещения с эркером" numFmtId="0">
      <sharedItems containsNonDate="0" containsString="0" containsBlank="1"/>
    </cacheField>
    <cacheField name="Прочие особенности" numFmtId="0">
      <sharedItems containsBlank="1"/>
    </cacheField>
    <cacheField name="Граничит с лестничной клеткой" numFmtId="0">
      <sharedItems containsBlank="1"/>
    </cacheField>
    <cacheField name="Граничит с лифтовой шахтой" numFmtId="0">
      <sharedItems containsBlank="1"/>
    </cacheField>
    <cacheField name="Коммерческие помещения (где)" numFmtId="0">
      <sharedItems containsBlank="1"/>
    </cacheField>
    <cacheField name="Граничит с коммерческими помещениями" numFmtId="0">
      <sharedItems containsBlank="1"/>
    </cacheField>
    <cacheField name="Входная группа/тамбур/колясочная/МОП (где)" numFmtId="0">
      <sharedItems containsBlank="1"/>
    </cacheField>
    <cacheField name="Граничит с входной группой/тамбуром/колясочной/МОП" numFmtId="0">
      <sharedItems containsBlank="1"/>
    </cacheField>
    <cacheField name="Прочие особенности2" numFmtId="0">
      <sharedItems containsNonDate="0" containsString="0" containsBlank="1"/>
    </cacheField>
    <cacheField name="Видовые характеристики" numFmtId="0">
      <sharedItems containsBlank="1"/>
    </cacheField>
    <cacheField name="Сторона света" numFmtId="0">
      <sharedItems containsBlank="1"/>
    </cacheField>
    <cacheField name="Средняя S, кв.м." numFmtId="0" formula="#NAME?/COUNT('Кол-во комнат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80">
  <r>
    <x v="0"/>
    <x v="0"/>
    <x v="0"/>
    <n v="1"/>
    <x v="0"/>
    <n v="4"/>
    <x v="0"/>
    <n v="31.099999999999998"/>
    <n v="65.400000000000006"/>
    <n v="65.400000000000006"/>
    <x v="0"/>
    <m/>
    <s v="ниша"/>
    <n v="9.9"/>
    <s v="ниша"/>
    <m/>
    <m/>
    <m/>
    <m/>
    <m/>
    <m/>
    <m/>
    <m/>
    <s v="Кухня-гостиная с нишей"/>
    <n v="17.2"/>
    <m/>
    <s v="Комната стандарт"/>
    <n v="11.2"/>
    <m/>
    <m/>
    <s v="Комната стандарт"/>
    <n v="10.199999999999999"/>
    <m/>
    <m/>
    <s v="Комната стандарт"/>
    <n v="9.6999999999999993"/>
    <m/>
    <m/>
    <m/>
    <m/>
    <m/>
    <m/>
    <m/>
    <m/>
    <m/>
    <m/>
    <n v="3.8"/>
    <n v="3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17"/>
    <m/>
    <m/>
    <s v="да"/>
    <m/>
    <m/>
    <m/>
    <n v="2"/>
    <m/>
    <m/>
    <m/>
    <s v="кухня"/>
    <m/>
    <m/>
    <m/>
    <m/>
    <m/>
    <m/>
    <s v="Свой ЖК, Двор"/>
    <s v="С, В"/>
  </r>
  <r>
    <x v="0"/>
    <x v="0"/>
    <x v="0"/>
    <n v="2"/>
    <x v="1"/>
    <n v="4"/>
    <x v="1"/>
    <n v="19.8"/>
    <n v="49.599999999999994"/>
    <n v="49.599999999999994"/>
    <x v="1"/>
    <m/>
    <m/>
    <n v="5.4"/>
    <s v="ниша"/>
    <m/>
    <m/>
    <m/>
    <m/>
    <m/>
    <m/>
    <m/>
    <m/>
    <s v="Кухня-гостиная с нишей"/>
    <n v="18.100000000000001"/>
    <m/>
    <s v="Комната стандарт"/>
    <n v="10"/>
    <m/>
    <m/>
    <s v="Мастер-спальня"/>
    <n v="9.8000000000000007"/>
    <m/>
    <m/>
    <m/>
    <m/>
    <m/>
    <m/>
    <m/>
    <m/>
    <m/>
    <m/>
    <m/>
    <m/>
    <m/>
    <m/>
    <n v="3.8"/>
    <n v="2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17"/>
    <m/>
    <m/>
    <s v="да"/>
    <m/>
    <m/>
    <s v="кухня"/>
    <n v="2"/>
    <m/>
    <m/>
    <m/>
    <m/>
    <m/>
    <m/>
    <m/>
    <m/>
    <m/>
    <m/>
    <s v="Свой ЖК"/>
    <s v="Ю, В"/>
  </r>
  <r>
    <x v="0"/>
    <x v="0"/>
    <x v="0"/>
    <n v="3"/>
    <x v="2"/>
    <n v="4"/>
    <x v="2"/>
    <n v="11"/>
    <n v="37.4"/>
    <n v="37.4"/>
    <x v="2"/>
    <m/>
    <m/>
    <n v="5.4"/>
    <m/>
    <m/>
    <m/>
    <m/>
    <m/>
    <m/>
    <m/>
    <m/>
    <m/>
    <s v="Кухня-гостиная с нишей"/>
    <n v="16.600000000000001"/>
    <m/>
    <s v="Комната стандарт"/>
    <n v="11"/>
    <m/>
    <m/>
    <m/>
    <m/>
    <m/>
    <m/>
    <m/>
    <m/>
    <m/>
    <m/>
    <m/>
    <m/>
    <m/>
    <m/>
    <m/>
    <m/>
    <m/>
    <m/>
    <n v="4.4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17"/>
    <m/>
    <m/>
    <m/>
    <m/>
    <m/>
    <m/>
    <n v="1"/>
    <m/>
    <m/>
    <m/>
    <m/>
    <m/>
    <m/>
    <m/>
    <m/>
    <m/>
    <m/>
    <s v="Свой ЖК"/>
    <s v="Ю"/>
  </r>
  <r>
    <x v="0"/>
    <x v="0"/>
    <x v="0"/>
    <n v="4"/>
    <x v="3"/>
    <n v="4"/>
    <x v="2"/>
    <n v="13.2"/>
    <n v="35.900000000000006"/>
    <n v="35.900000000000006"/>
    <x v="3"/>
    <m/>
    <m/>
    <n v="3.9"/>
    <s v="ниша"/>
    <m/>
    <m/>
    <m/>
    <m/>
    <m/>
    <m/>
    <m/>
    <m/>
    <s v="Кухня-столовая"/>
    <n v="12"/>
    <m/>
    <s v="Комната стандарт"/>
    <n v="13.2"/>
    <s v="гардероб"/>
    <n v="3.1"/>
    <m/>
    <m/>
    <m/>
    <m/>
    <m/>
    <m/>
    <m/>
    <m/>
    <m/>
    <m/>
    <m/>
    <m/>
    <m/>
    <m/>
    <m/>
    <m/>
    <n v="3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17"/>
    <m/>
    <m/>
    <m/>
    <m/>
    <m/>
    <m/>
    <n v="1"/>
    <m/>
    <m/>
    <m/>
    <m/>
    <m/>
    <m/>
    <m/>
    <s v="сбоку"/>
    <s v="комната"/>
    <m/>
    <s v="Свой ЖК"/>
    <s v="Ю"/>
  </r>
  <r>
    <x v="0"/>
    <x v="0"/>
    <x v="1"/>
    <n v="5"/>
    <x v="0"/>
    <n v="5"/>
    <x v="0"/>
    <n v="31.099999999999998"/>
    <n v="65.400000000000006"/>
    <n v="68.300000000000011"/>
    <x v="4"/>
    <m/>
    <m/>
    <n v="9.9"/>
    <s v="ниша"/>
    <m/>
    <m/>
    <m/>
    <m/>
    <m/>
    <m/>
    <m/>
    <m/>
    <s v="Кухня-гостиная с нишей"/>
    <n v="17.2"/>
    <m/>
    <s v="Комната стандарт"/>
    <n v="11.2"/>
    <m/>
    <m/>
    <s v="Комната стандарт"/>
    <n v="10.199999999999999"/>
    <m/>
    <m/>
    <s v="Комната стандарт"/>
    <n v="9.6999999999999993"/>
    <m/>
    <m/>
    <m/>
    <m/>
    <m/>
    <m/>
    <m/>
    <m/>
    <m/>
    <m/>
    <n v="3.8"/>
    <n v="3.4"/>
    <m/>
    <m/>
    <m/>
    <m/>
    <m/>
    <n v="2.9"/>
    <n v="0.87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s v="кухня"/>
    <m/>
    <m/>
    <m/>
    <m/>
    <m/>
    <m/>
    <s v="Свой ЖК, Двор"/>
    <s v="С, В"/>
  </r>
  <r>
    <x v="0"/>
    <x v="0"/>
    <x v="1"/>
    <n v="6"/>
    <x v="1"/>
    <n v="5"/>
    <x v="1"/>
    <n v="19.8"/>
    <n v="49.599999999999994"/>
    <n v="49.599999999999994"/>
    <x v="1"/>
    <m/>
    <m/>
    <n v="5.4"/>
    <s v="ниша"/>
    <m/>
    <m/>
    <m/>
    <m/>
    <m/>
    <m/>
    <m/>
    <m/>
    <s v="Кухня-гостиная с нишей"/>
    <n v="18.100000000000001"/>
    <m/>
    <s v="Комната стандарт"/>
    <n v="10"/>
    <m/>
    <m/>
    <s v="Мастер-спальня"/>
    <n v="9.8000000000000007"/>
    <m/>
    <m/>
    <m/>
    <m/>
    <m/>
    <m/>
    <m/>
    <m/>
    <m/>
    <m/>
    <m/>
    <m/>
    <m/>
    <m/>
    <n v="3.8"/>
    <n v="2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s v="кухня"/>
    <n v="2"/>
    <m/>
    <m/>
    <m/>
    <m/>
    <m/>
    <m/>
    <m/>
    <m/>
    <m/>
    <m/>
    <s v="Свой ЖК"/>
    <s v="Ю, В"/>
  </r>
  <r>
    <x v="0"/>
    <x v="0"/>
    <x v="1"/>
    <n v="7"/>
    <x v="2"/>
    <n v="5"/>
    <x v="2"/>
    <n v="11"/>
    <n v="37.299999999999997"/>
    <n v="37.299999999999997"/>
    <x v="5"/>
    <m/>
    <m/>
    <n v="5.4"/>
    <m/>
    <m/>
    <m/>
    <m/>
    <m/>
    <m/>
    <m/>
    <m/>
    <m/>
    <s v="Кухня-гостиная с нишей"/>
    <n v="16.5"/>
    <m/>
    <s v="Комната стандарт"/>
    <n v="11"/>
    <m/>
    <m/>
    <m/>
    <m/>
    <m/>
    <m/>
    <m/>
    <m/>
    <m/>
    <m/>
    <m/>
    <m/>
    <m/>
    <m/>
    <m/>
    <m/>
    <m/>
    <m/>
    <n v="4.4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"/>
    <s v="Ю"/>
  </r>
  <r>
    <x v="0"/>
    <x v="0"/>
    <x v="1"/>
    <n v="8"/>
    <x v="3"/>
    <n v="5"/>
    <x v="2"/>
    <n v="13.2"/>
    <n v="35.900000000000006"/>
    <n v="35.900000000000006"/>
    <x v="3"/>
    <m/>
    <m/>
    <n v="3.9"/>
    <s v="ниша"/>
    <m/>
    <m/>
    <m/>
    <m/>
    <m/>
    <m/>
    <m/>
    <m/>
    <s v="Кухня-столовая"/>
    <n v="12"/>
    <m/>
    <s v="Комната стандарт"/>
    <n v="13.2"/>
    <s v="гардероб"/>
    <n v="3.1"/>
    <m/>
    <m/>
    <m/>
    <m/>
    <m/>
    <m/>
    <m/>
    <m/>
    <m/>
    <m/>
    <m/>
    <m/>
    <m/>
    <m/>
    <m/>
    <m/>
    <n v="3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"/>
    <s v="Ю"/>
  </r>
  <r>
    <x v="0"/>
    <x v="0"/>
    <x v="1"/>
    <n v="9"/>
    <x v="4"/>
    <n v="5"/>
    <x v="1"/>
    <n v="25.8"/>
    <n v="52.2"/>
    <n v="58.7"/>
    <x v="6"/>
    <m/>
    <m/>
    <n v="7.7"/>
    <m/>
    <m/>
    <m/>
    <m/>
    <m/>
    <m/>
    <m/>
    <m/>
    <m/>
    <s v="Кухня-столовая"/>
    <n v="12"/>
    <m/>
    <s v="Комната стандарт"/>
    <n v="14"/>
    <m/>
    <m/>
    <s v="Комната стандарт"/>
    <n v="11.8"/>
    <m/>
    <m/>
    <m/>
    <m/>
    <m/>
    <m/>
    <m/>
    <m/>
    <m/>
    <m/>
    <m/>
    <m/>
    <m/>
    <m/>
    <n v="4.5"/>
    <n v="2.2000000000000002"/>
    <m/>
    <m/>
    <m/>
    <m/>
    <m/>
    <n v="2.7"/>
    <n v="0.81"/>
    <m/>
    <s v="кухня"/>
    <m/>
    <m/>
    <m/>
    <m/>
    <m/>
    <m/>
    <m/>
    <m/>
    <n v="3.8"/>
    <n v="3.8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m/>
    <s v="кухня"/>
    <m/>
    <m/>
    <s v="снизу"/>
    <s v="кухня, коридор, с/у, две комнаты"/>
    <m/>
    <s v="Свой ЖК, Двор"/>
    <s v="С,Ю"/>
  </r>
  <r>
    <x v="0"/>
    <x v="0"/>
    <x v="2"/>
    <n v="10"/>
    <x v="0"/>
    <n v="5"/>
    <x v="0"/>
    <n v="31.099999999999998"/>
    <n v="65.400000000000006"/>
    <n v="68.300000000000011"/>
    <x v="4"/>
    <m/>
    <m/>
    <n v="9.9"/>
    <s v="ниша"/>
    <m/>
    <m/>
    <m/>
    <m/>
    <m/>
    <m/>
    <m/>
    <m/>
    <s v="Кухня-гостиная с нишей"/>
    <n v="17.2"/>
    <m/>
    <s v="Комната стандарт"/>
    <n v="11.2"/>
    <m/>
    <m/>
    <s v="Комната стандарт"/>
    <n v="10.199999999999999"/>
    <m/>
    <m/>
    <s v="Комната стандарт"/>
    <n v="9.6999999999999993"/>
    <m/>
    <m/>
    <m/>
    <m/>
    <m/>
    <m/>
    <m/>
    <m/>
    <m/>
    <m/>
    <n v="3.8"/>
    <n v="3.4"/>
    <m/>
    <m/>
    <m/>
    <m/>
    <m/>
    <n v="2.9"/>
    <n v="0.87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s v="кухня"/>
    <m/>
    <m/>
    <m/>
    <m/>
    <m/>
    <m/>
    <s v="Свой ЖК, Двор"/>
    <s v="С, В"/>
  </r>
  <r>
    <x v="0"/>
    <x v="0"/>
    <x v="2"/>
    <n v="11"/>
    <x v="1"/>
    <n v="5"/>
    <x v="1"/>
    <n v="19.8"/>
    <n v="49.599999999999994"/>
    <n v="49.599999999999994"/>
    <x v="1"/>
    <m/>
    <m/>
    <n v="5.4"/>
    <s v="ниша"/>
    <m/>
    <m/>
    <m/>
    <m/>
    <m/>
    <m/>
    <m/>
    <m/>
    <s v="Кухня-гостиная с нишей"/>
    <n v="18.100000000000001"/>
    <m/>
    <s v="Комната стандарт"/>
    <n v="10"/>
    <m/>
    <m/>
    <s v="Мастер-спальня"/>
    <n v="9.8000000000000007"/>
    <m/>
    <m/>
    <m/>
    <m/>
    <m/>
    <m/>
    <m/>
    <m/>
    <m/>
    <m/>
    <m/>
    <m/>
    <m/>
    <m/>
    <n v="3.8"/>
    <n v="2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s v="кухня"/>
    <n v="2"/>
    <m/>
    <m/>
    <m/>
    <m/>
    <m/>
    <m/>
    <m/>
    <m/>
    <m/>
    <m/>
    <s v="Свой ЖК"/>
    <s v="Ю, В"/>
  </r>
  <r>
    <x v="0"/>
    <x v="0"/>
    <x v="2"/>
    <n v="12"/>
    <x v="2"/>
    <n v="5"/>
    <x v="2"/>
    <n v="11"/>
    <n v="37.299999999999997"/>
    <n v="37.299999999999997"/>
    <x v="5"/>
    <m/>
    <m/>
    <n v="5.4"/>
    <m/>
    <m/>
    <m/>
    <m/>
    <m/>
    <m/>
    <m/>
    <m/>
    <m/>
    <s v="Кухня-гостиная с нишей"/>
    <n v="16.5"/>
    <m/>
    <s v="Комната стандарт"/>
    <n v="11"/>
    <m/>
    <m/>
    <m/>
    <m/>
    <m/>
    <m/>
    <m/>
    <m/>
    <m/>
    <m/>
    <m/>
    <m/>
    <m/>
    <m/>
    <m/>
    <m/>
    <m/>
    <m/>
    <n v="4.4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"/>
    <s v="Ю"/>
  </r>
  <r>
    <x v="0"/>
    <x v="0"/>
    <x v="2"/>
    <n v="13"/>
    <x v="3"/>
    <n v="5"/>
    <x v="2"/>
    <n v="13.2"/>
    <n v="35.900000000000006"/>
    <n v="35.900000000000006"/>
    <x v="3"/>
    <m/>
    <m/>
    <n v="3.9"/>
    <s v="ниша"/>
    <m/>
    <m/>
    <m/>
    <m/>
    <m/>
    <m/>
    <m/>
    <m/>
    <s v="Кухня-столовая"/>
    <n v="12"/>
    <m/>
    <s v="Комната стандарт"/>
    <n v="13.2"/>
    <s v="гардероб"/>
    <n v="3.1"/>
    <m/>
    <m/>
    <m/>
    <m/>
    <m/>
    <m/>
    <m/>
    <m/>
    <m/>
    <m/>
    <m/>
    <m/>
    <m/>
    <m/>
    <m/>
    <m/>
    <n v="3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"/>
    <s v="Ю"/>
  </r>
  <r>
    <x v="0"/>
    <x v="0"/>
    <x v="2"/>
    <n v="14"/>
    <x v="4"/>
    <n v="5"/>
    <x v="1"/>
    <n v="25.8"/>
    <n v="52.2"/>
    <n v="58.7"/>
    <x v="6"/>
    <m/>
    <m/>
    <n v="7.7"/>
    <m/>
    <m/>
    <m/>
    <m/>
    <m/>
    <m/>
    <m/>
    <m/>
    <m/>
    <s v="Кухня-столовая"/>
    <n v="12"/>
    <m/>
    <s v="Комната стандарт"/>
    <n v="14"/>
    <m/>
    <m/>
    <s v="Комната стандарт"/>
    <n v="11.8"/>
    <m/>
    <m/>
    <m/>
    <m/>
    <m/>
    <m/>
    <m/>
    <m/>
    <m/>
    <m/>
    <m/>
    <m/>
    <m/>
    <m/>
    <n v="4.5"/>
    <n v="2.2000000000000002"/>
    <m/>
    <m/>
    <m/>
    <m/>
    <m/>
    <n v="2.7"/>
    <n v="0.81"/>
    <m/>
    <s v="кухня"/>
    <m/>
    <m/>
    <m/>
    <m/>
    <m/>
    <m/>
    <m/>
    <m/>
    <n v="3.8"/>
    <n v="3.8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m/>
    <s v="кухня"/>
    <m/>
    <m/>
    <m/>
    <m/>
    <m/>
    <s v="Свой ЖК, Двор"/>
    <s v="С,Ю"/>
  </r>
  <r>
    <x v="0"/>
    <x v="0"/>
    <x v="3"/>
    <n v="15"/>
    <x v="0"/>
    <n v="5"/>
    <x v="0"/>
    <n v="31.099999999999998"/>
    <n v="65.400000000000006"/>
    <n v="68.300000000000011"/>
    <x v="4"/>
    <m/>
    <m/>
    <n v="9.6"/>
    <s v="ниша"/>
    <m/>
    <m/>
    <m/>
    <m/>
    <m/>
    <m/>
    <m/>
    <m/>
    <s v="Кухня-гостиная с нишей"/>
    <n v="17.5"/>
    <m/>
    <s v="Комната стандарт"/>
    <n v="11.2"/>
    <m/>
    <m/>
    <s v="Комната стандарт"/>
    <n v="10.199999999999999"/>
    <m/>
    <m/>
    <s v="Комната стандарт"/>
    <n v="9.6999999999999993"/>
    <m/>
    <m/>
    <m/>
    <m/>
    <m/>
    <m/>
    <m/>
    <m/>
    <m/>
    <m/>
    <n v="3.8"/>
    <n v="3.4"/>
    <m/>
    <m/>
    <m/>
    <m/>
    <m/>
    <n v="2.9"/>
    <n v="0.87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s v="кухня"/>
    <m/>
    <m/>
    <m/>
    <m/>
    <m/>
    <m/>
    <s v="Свой ЖК, Двор"/>
    <s v="С, В"/>
  </r>
  <r>
    <x v="0"/>
    <x v="0"/>
    <x v="3"/>
    <n v="16"/>
    <x v="1"/>
    <n v="5"/>
    <x v="1"/>
    <n v="19.8"/>
    <n v="49.599999999999994"/>
    <n v="49.599999999999994"/>
    <x v="1"/>
    <m/>
    <m/>
    <n v="5.4"/>
    <s v="ниша"/>
    <m/>
    <m/>
    <m/>
    <m/>
    <m/>
    <m/>
    <m/>
    <m/>
    <s v="Кухня-гостиная с нишей"/>
    <n v="18.100000000000001"/>
    <m/>
    <s v="Комната стандарт"/>
    <n v="10"/>
    <m/>
    <m/>
    <s v="Мастер-спальня"/>
    <n v="9.8000000000000007"/>
    <m/>
    <m/>
    <m/>
    <m/>
    <m/>
    <m/>
    <m/>
    <m/>
    <m/>
    <m/>
    <m/>
    <m/>
    <m/>
    <m/>
    <n v="3.8"/>
    <n v="2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s v="кухня"/>
    <n v="2"/>
    <m/>
    <m/>
    <m/>
    <m/>
    <m/>
    <m/>
    <m/>
    <m/>
    <m/>
    <m/>
    <s v="Свой ЖК"/>
    <s v="Ю, В"/>
  </r>
  <r>
    <x v="0"/>
    <x v="0"/>
    <x v="3"/>
    <n v="17"/>
    <x v="2"/>
    <n v="5"/>
    <x v="2"/>
    <n v="11"/>
    <n v="37.299999999999997"/>
    <n v="37.299999999999997"/>
    <x v="5"/>
    <m/>
    <m/>
    <n v="5.4"/>
    <m/>
    <m/>
    <m/>
    <m/>
    <m/>
    <m/>
    <m/>
    <m/>
    <m/>
    <s v="Кухня-гостиная с нишей"/>
    <n v="16.5"/>
    <m/>
    <s v="Комната стандарт"/>
    <n v="11"/>
    <m/>
    <m/>
    <m/>
    <m/>
    <m/>
    <m/>
    <m/>
    <m/>
    <m/>
    <m/>
    <m/>
    <m/>
    <m/>
    <m/>
    <m/>
    <m/>
    <m/>
    <m/>
    <n v="4.4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"/>
    <s v="Ю"/>
  </r>
  <r>
    <x v="0"/>
    <x v="0"/>
    <x v="3"/>
    <n v="18"/>
    <x v="3"/>
    <n v="5"/>
    <x v="2"/>
    <n v="13.2"/>
    <n v="35.700000000000003"/>
    <n v="35.700000000000003"/>
    <x v="7"/>
    <m/>
    <m/>
    <n v="3.9"/>
    <s v="ниша"/>
    <m/>
    <m/>
    <m/>
    <m/>
    <m/>
    <m/>
    <m/>
    <m/>
    <s v="Кухня-столовая"/>
    <n v="11.9"/>
    <m/>
    <s v="Комната стандарт"/>
    <n v="13.2"/>
    <s v="гардероб"/>
    <n v="3"/>
    <m/>
    <m/>
    <m/>
    <m/>
    <m/>
    <m/>
    <m/>
    <m/>
    <m/>
    <m/>
    <m/>
    <m/>
    <m/>
    <m/>
    <m/>
    <m/>
    <n v="3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"/>
    <s v="Ю"/>
  </r>
  <r>
    <x v="0"/>
    <x v="0"/>
    <x v="3"/>
    <n v="19"/>
    <x v="4"/>
    <n v="5"/>
    <x v="1"/>
    <n v="25.8"/>
    <n v="52.2"/>
    <n v="58.7"/>
    <x v="6"/>
    <m/>
    <m/>
    <n v="6.9"/>
    <m/>
    <m/>
    <m/>
    <m/>
    <m/>
    <m/>
    <m/>
    <m/>
    <m/>
    <s v="Кухня-столовая"/>
    <n v="12.8"/>
    <m/>
    <s v="Комната стандарт"/>
    <n v="14"/>
    <m/>
    <m/>
    <s v="Комната стандарт"/>
    <n v="11.8"/>
    <m/>
    <m/>
    <m/>
    <m/>
    <m/>
    <m/>
    <m/>
    <m/>
    <m/>
    <m/>
    <m/>
    <m/>
    <m/>
    <m/>
    <n v="4.5"/>
    <n v="2.2000000000000002"/>
    <m/>
    <m/>
    <m/>
    <m/>
    <m/>
    <n v="2.7"/>
    <n v="0.81"/>
    <m/>
    <s v="кухня"/>
    <m/>
    <m/>
    <m/>
    <m/>
    <m/>
    <m/>
    <m/>
    <m/>
    <n v="3.8"/>
    <n v="3.8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m/>
    <s v="кухня"/>
    <m/>
    <m/>
    <m/>
    <m/>
    <m/>
    <s v="Свой ЖК, Двор"/>
    <s v="С,Ю"/>
  </r>
  <r>
    <x v="0"/>
    <x v="0"/>
    <x v="4"/>
    <n v="20"/>
    <x v="0"/>
    <n v="5"/>
    <x v="0"/>
    <n v="31.099999999999998"/>
    <n v="65.400000000000006"/>
    <n v="68"/>
    <x v="8"/>
    <m/>
    <m/>
    <n v="9.6"/>
    <s v="ниша"/>
    <m/>
    <m/>
    <m/>
    <m/>
    <m/>
    <m/>
    <m/>
    <m/>
    <s v="Кухня-гостиная с нишей"/>
    <n v="17.5"/>
    <m/>
    <s v="Комната стандарт"/>
    <n v="11.2"/>
    <m/>
    <m/>
    <s v="Комната стандарт"/>
    <n v="10.199999999999999"/>
    <m/>
    <m/>
    <s v="Комната стандарт"/>
    <n v="9.6999999999999993"/>
    <m/>
    <m/>
    <m/>
    <m/>
    <m/>
    <m/>
    <m/>
    <m/>
    <m/>
    <m/>
    <n v="3.8"/>
    <n v="3.4"/>
    <m/>
    <m/>
    <m/>
    <m/>
    <m/>
    <n v="2.6"/>
    <n v="0.78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m/>
    <n v="2"/>
    <m/>
    <m/>
    <m/>
    <s v="кухня"/>
    <m/>
    <m/>
    <m/>
    <m/>
    <m/>
    <m/>
    <s v="Свой ЖК, Двор"/>
    <s v="С, В"/>
  </r>
  <r>
    <x v="0"/>
    <x v="0"/>
    <x v="4"/>
    <n v="21"/>
    <x v="1"/>
    <n v="5"/>
    <x v="1"/>
    <n v="19.8"/>
    <n v="49.599999999999994"/>
    <n v="49.599999999999994"/>
    <x v="1"/>
    <m/>
    <m/>
    <n v="5.4"/>
    <s v="ниша"/>
    <m/>
    <m/>
    <m/>
    <m/>
    <m/>
    <m/>
    <m/>
    <m/>
    <s v="Кухня-гостиная с нишей"/>
    <n v="18.100000000000001"/>
    <m/>
    <s v="Комната стандарт"/>
    <n v="10"/>
    <m/>
    <m/>
    <s v="Мастер-спальня"/>
    <n v="9.8000000000000007"/>
    <m/>
    <m/>
    <m/>
    <m/>
    <m/>
    <m/>
    <m/>
    <m/>
    <m/>
    <m/>
    <m/>
    <m/>
    <m/>
    <m/>
    <n v="3.8"/>
    <n v="2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s v="кухня"/>
    <n v="2"/>
    <m/>
    <m/>
    <m/>
    <m/>
    <m/>
    <m/>
    <m/>
    <m/>
    <m/>
    <m/>
    <s v="Свой ЖК"/>
    <s v="Ю, В"/>
  </r>
  <r>
    <x v="0"/>
    <x v="0"/>
    <x v="4"/>
    <n v="22"/>
    <x v="2"/>
    <n v="5"/>
    <x v="2"/>
    <n v="11"/>
    <n v="37.299999999999997"/>
    <n v="37.299999999999997"/>
    <x v="5"/>
    <m/>
    <m/>
    <n v="5.4"/>
    <m/>
    <m/>
    <m/>
    <m/>
    <m/>
    <m/>
    <m/>
    <m/>
    <m/>
    <s v="Кухня-гостиная с нишей"/>
    <n v="16.5"/>
    <m/>
    <s v="Комната стандарт"/>
    <n v="11"/>
    <m/>
    <m/>
    <m/>
    <m/>
    <m/>
    <m/>
    <m/>
    <m/>
    <m/>
    <m/>
    <m/>
    <m/>
    <m/>
    <m/>
    <m/>
    <m/>
    <m/>
    <m/>
    <n v="4.4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"/>
    <s v="Ю"/>
  </r>
  <r>
    <x v="0"/>
    <x v="0"/>
    <x v="4"/>
    <n v="23"/>
    <x v="3"/>
    <n v="5"/>
    <x v="2"/>
    <n v="13.2"/>
    <n v="35.900000000000006"/>
    <n v="35.900000000000006"/>
    <x v="3"/>
    <m/>
    <m/>
    <n v="3.9"/>
    <s v="ниша"/>
    <m/>
    <m/>
    <m/>
    <m/>
    <m/>
    <m/>
    <m/>
    <m/>
    <s v="Кухня-столовая"/>
    <n v="12"/>
    <m/>
    <s v="Комната стандарт"/>
    <n v="13.2"/>
    <s v="гардероб"/>
    <n v="3.1"/>
    <m/>
    <m/>
    <m/>
    <m/>
    <m/>
    <m/>
    <m/>
    <m/>
    <m/>
    <m/>
    <m/>
    <m/>
    <m/>
    <m/>
    <m/>
    <m/>
    <n v="3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"/>
    <s v="Ю"/>
  </r>
  <r>
    <x v="0"/>
    <x v="0"/>
    <x v="4"/>
    <n v="24"/>
    <x v="4"/>
    <n v="5"/>
    <x v="1"/>
    <n v="25.8"/>
    <n v="52.2"/>
    <n v="58.7"/>
    <x v="6"/>
    <m/>
    <m/>
    <n v="6.9"/>
    <m/>
    <m/>
    <m/>
    <m/>
    <m/>
    <m/>
    <m/>
    <m/>
    <m/>
    <s v="Кухня-столовая"/>
    <n v="12.8"/>
    <m/>
    <s v="Комната стандарт"/>
    <n v="14"/>
    <m/>
    <m/>
    <s v="Комната стандарт"/>
    <n v="11.8"/>
    <m/>
    <m/>
    <m/>
    <m/>
    <m/>
    <m/>
    <m/>
    <m/>
    <m/>
    <m/>
    <m/>
    <m/>
    <m/>
    <m/>
    <n v="4.5"/>
    <n v="2.2000000000000002"/>
    <m/>
    <m/>
    <m/>
    <m/>
    <m/>
    <n v="2.7"/>
    <n v="0.81"/>
    <m/>
    <s v="кухня"/>
    <m/>
    <m/>
    <m/>
    <m/>
    <m/>
    <m/>
    <m/>
    <m/>
    <n v="3.8"/>
    <n v="3.8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3"/>
    <m/>
    <m/>
    <m/>
    <s v="да"/>
    <m/>
    <m/>
    <n v="2"/>
    <m/>
    <m/>
    <m/>
    <m/>
    <s v="кухня"/>
    <m/>
    <m/>
    <m/>
    <m/>
    <m/>
    <s v="Свой ЖК, Двор"/>
    <s v="С,Ю"/>
  </r>
  <r>
    <x v="0"/>
    <x v="1"/>
    <x v="0"/>
    <n v="25"/>
    <x v="5"/>
    <n v="4"/>
    <x v="1"/>
    <n v="26.4"/>
    <n v="51.800000000000004"/>
    <n v="55.800000000000004"/>
    <x v="9"/>
    <m/>
    <m/>
    <n v="4.9000000000000004"/>
    <m/>
    <m/>
    <m/>
    <m/>
    <m/>
    <m/>
    <m/>
    <m/>
    <m/>
    <s v="Кухня-столовая"/>
    <n v="13.2"/>
    <m/>
    <s v="Мастер-спальня"/>
    <n v="14.3"/>
    <m/>
    <m/>
    <s v="Комната стандарт"/>
    <n v="12.1"/>
    <m/>
    <m/>
    <m/>
    <m/>
    <m/>
    <m/>
    <m/>
    <m/>
    <m/>
    <m/>
    <m/>
    <m/>
    <m/>
    <m/>
    <n v="4"/>
    <n v="3.3"/>
    <m/>
    <m/>
    <m/>
    <m/>
    <m/>
    <m/>
    <m/>
    <m/>
    <m/>
    <m/>
    <m/>
    <m/>
    <m/>
    <m/>
    <m/>
    <m/>
    <m/>
    <n v="4"/>
    <n v="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3.32"/>
    <m/>
    <m/>
    <m/>
    <s v="да"/>
    <m/>
    <m/>
    <n v="2"/>
    <m/>
    <m/>
    <m/>
    <s v="кухня"/>
    <m/>
    <m/>
    <m/>
    <s v="сбоку"/>
    <s v="кухня"/>
    <m/>
    <s v="Свой ЖК, Двор"/>
    <s v="С, Ю"/>
  </r>
  <r>
    <x v="0"/>
    <x v="1"/>
    <x v="0"/>
    <n v="26"/>
    <x v="6"/>
    <n v="4"/>
    <x v="1"/>
    <n v="24.9"/>
    <n v="55.199999999999996"/>
    <n v="59.099999999999994"/>
    <x v="10"/>
    <m/>
    <m/>
    <n v="5"/>
    <m/>
    <m/>
    <m/>
    <m/>
    <m/>
    <m/>
    <m/>
    <m/>
    <m/>
    <s v="Проходная кухня-гостиная с нишей"/>
    <n v="17.2"/>
    <m/>
    <s v="Мастер-спальня"/>
    <n v="13.1"/>
    <m/>
    <m/>
    <s v="Комната стандарт"/>
    <n v="11.8"/>
    <m/>
    <m/>
    <m/>
    <m/>
    <m/>
    <m/>
    <m/>
    <m/>
    <m/>
    <m/>
    <m/>
    <m/>
    <m/>
    <m/>
    <n v="4.5"/>
    <n v="3.6"/>
    <m/>
    <m/>
    <m/>
    <m/>
    <m/>
    <m/>
    <m/>
    <m/>
    <m/>
    <m/>
    <m/>
    <m/>
    <m/>
    <m/>
    <m/>
    <m/>
    <m/>
    <n v="3.9"/>
    <n v="3.9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3.32"/>
    <m/>
    <m/>
    <m/>
    <m/>
    <m/>
    <m/>
    <n v="1"/>
    <m/>
    <m/>
    <m/>
    <m/>
    <m/>
    <m/>
    <m/>
    <m/>
    <m/>
    <m/>
    <s v="Свой ЖК"/>
    <s v="Ю"/>
  </r>
  <r>
    <x v="0"/>
    <x v="1"/>
    <x v="0"/>
    <n v="27"/>
    <x v="7"/>
    <n v="4"/>
    <x v="1"/>
    <n v="21.4"/>
    <n v="55"/>
    <n v="55"/>
    <x v="11"/>
    <m/>
    <m/>
    <n v="7.9"/>
    <m/>
    <m/>
    <m/>
    <m/>
    <m/>
    <m/>
    <m/>
    <m/>
    <m/>
    <s v="Кухня-гостиная с нишей"/>
    <n v="19.2"/>
    <m/>
    <s v="Комната стандарт"/>
    <n v="11.4"/>
    <s v="ниша"/>
    <m/>
    <s v="Комната стандарт"/>
    <n v="10"/>
    <m/>
    <m/>
    <m/>
    <m/>
    <m/>
    <m/>
    <m/>
    <m/>
    <m/>
    <m/>
    <m/>
    <m/>
    <m/>
    <m/>
    <n v="4.5999999999999996"/>
    <n v="1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2"/>
    <m/>
    <m/>
    <s v="да"/>
    <m/>
    <m/>
    <s v="кухня"/>
    <n v="2"/>
    <m/>
    <m/>
    <m/>
    <m/>
    <m/>
    <m/>
    <m/>
    <s v="сбоку"/>
    <s v="с/у, комната"/>
    <m/>
    <s v="Частный сектор"/>
    <s v="Ю-З"/>
  </r>
  <r>
    <x v="0"/>
    <x v="1"/>
    <x v="0"/>
    <n v="28"/>
    <x v="8"/>
    <n v="4"/>
    <x v="0"/>
    <n v="37.5"/>
    <n v="72.899999999999991"/>
    <n v="72.899999999999991"/>
    <x v="12"/>
    <m/>
    <m/>
    <n v="11.6"/>
    <m/>
    <m/>
    <m/>
    <m/>
    <m/>
    <m/>
    <m/>
    <m/>
    <m/>
    <s v="Кухня-гостиная"/>
    <n v="15.5"/>
    <m/>
    <s v="Комната стандарт"/>
    <n v="15.4"/>
    <m/>
    <m/>
    <s v="Комната стандарт"/>
    <n v="11.9"/>
    <s v="ниша"/>
    <m/>
    <s v="Комната стандарт"/>
    <n v="10.199999999999999"/>
    <m/>
    <m/>
    <m/>
    <m/>
    <m/>
    <m/>
    <m/>
    <m/>
    <m/>
    <m/>
    <n v="5.0999999999999996"/>
    <n v="3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2"/>
    <m/>
    <m/>
    <m/>
    <s v="да"/>
    <m/>
    <m/>
    <n v="2"/>
    <m/>
    <m/>
    <m/>
    <s v="комната"/>
    <m/>
    <m/>
    <m/>
    <s v="сбоку"/>
    <s v="кухня, с/у, комната"/>
    <m/>
    <s v="Свой ЖК, Двор, Частный сектор"/>
    <s v="З, В"/>
  </r>
  <r>
    <x v="0"/>
    <x v="1"/>
    <x v="1"/>
    <s v="29"/>
    <x v="5"/>
    <n v="5"/>
    <x v="1"/>
    <n v="26.4"/>
    <n v="51.800000000000004"/>
    <n v="58.400000000000006"/>
    <x v="13"/>
    <m/>
    <m/>
    <n v="4.9000000000000004"/>
    <m/>
    <m/>
    <m/>
    <m/>
    <m/>
    <m/>
    <m/>
    <m/>
    <m/>
    <s v="Кухня-столовая"/>
    <n v="13.2"/>
    <m/>
    <s v="Мастер-спальня"/>
    <n v="14.3"/>
    <m/>
    <m/>
    <s v="Комната стандарт"/>
    <n v="12.1"/>
    <m/>
    <m/>
    <m/>
    <m/>
    <m/>
    <m/>
    <m/>
    <m/>
    <m/>
    <m/>
    <m/>
    <m/>
    <m/>
    <m/>
    <n v="4"/>
    <n v="3.3"/>
    <m/>
    <m/>
    <m/>
    <m/>
    <m/>
    <n v="2.6"/>
    <n v="0.78"/>
    <m/>
    <s v="кухня"/>
    <m/>
    <m/>
    <m/>
    <m/>
    <m/>
    <m/>
    <m/>
    <m/>
    <n v="4"/>
    <n v="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m/>
    <m/>
    <m/>
    <m/>
    <s v="сбоку"/>
    <s v="кухня"/>
    <m/>
    <s v="Свой ЖК, Двор, Частный сектор"/>
    <s v="С, Ю"/>
  </r>
  <r>
    <x v="0"/>
    <x v="1"/>
    <x v="1"/>
    <s v="30"/>
    <x v="6"/>
    <n v="5"/>
    <x v="1"/>
    <n v="24.9"/>
    <n v="55.099999999999994"/>
    <n v="58.999999999999993"/>
    <x v="14"/>
    <m/>
    <m/>
    <n v="5"/>
    <m/>
    <m/>
    <m/>
    <m/>
    <m/>
    <m/>
    <m/>
    <m/>
    <m/>
    <s v="Проходная кухня-гостиная с нишей"/>
    <n v="17.2"/>
    <m/>
    <s v="Мастер-спальня"/>
    <n v="13.1"/>
    <m/>
    <m/>
    <s v="Комната стандарт"/>
    <n v="11.8"/>
    <m/>
    <m/>
    <m/>
    <m/>
    <m/>
    <m/>
    <m/>
    <m/>
    <m/>
    <m/>
    <m/>
    <m/>
    <m/>
    <m/>
    <n v="4.4000000000000004"/>
    <n v="3.6"/>
    <m/>
    <m/>
    <m/>
    <m/>
    <m/>
    <m/>
    <m/>
    <m/>
    <m/>
    <m/>
    <m/>
    <m/>
    <m/>
    <m/>
    <m/>
    <m/>
    <m/>
    <n v="3.9"/>
    <n v="3.9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"/>
    <s v="Ю"/>
  </r>
  <r>
    <x v="0"/>
    <x v="1"/>
    <x v="1"/>
    <s v="31"/>
    <x v="7"/>
    <n v="5"/>
    <x v="1"/>
    <n v="21.4"/>
    <n v="54.9"/>
    <n v="54.9"/>
    <x v="15"/>
    <m/>
    <m/>
    <n v="7.9"/>
    <m/>
    <m/>
    <m/>
    <m/>
    <m/>
    <m/>
    <m/>
    <m/>
    <m/>
    <s v="Кухня-гостиная с нишей"/>
    <n v="19.2"/>
    <m/>
    <s v="Комната стандарт"/>
    <n v="11.4"/>
    <s v="ниша"/>
    <m/>
    <s v="Комната стандарт"/>
    <n v="10"/>
    <m/>
    <m/>
    <m/>
    <m/>
    <m/>
    <m/>
    <m/>
    <m/>
    <m/>
    <m/>
    <m/>
    <m/>
    <m/>
    <m/>
    <n v="4.5"/>
    <n v="1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s v="кухня"/>
    <n v="2"/>
    <m/>
    <m/>
    <m/>
    <m/>
    <m/>
    <m/>
    <m/>
    <s v="снизу"/>
    <s v="кухня, коридор, с/у, комната"/>
    <m/>
    <s v="Частный сектор"/>
    <s v="Ю-З"/>
  </r>
  <r>
    <x v="0"/>
    <x v="1"/>
    <x v="1"/>
    <s v="32"/>
    <x v="8"/>
    <n v="5"/>
    <x v="2"/>
    <n v="14.1"/>
    <n v="37.299999999999997"/>
    <n v="37.299999999999997"/>
    <x v="5"/>
    <m/>
    <m/>
    <n v="5.6"/>
    <m/>
    <m/>
    <m/>
    <m/>
    <m/>
    <m/>
    <m/>
    <m/>
    <m/>
    <s v="Кухня-гостиная"/>
    <n v="14.1"/>
    <m/>
    <s v="Комната стандарт"/>
    <n v="14.1"/>
    <s v="ниша"/>
    <m/>
    <m/>
    <m/>
    <m/>
    <m/>
    <m/>
    <m/>
    <m/>
    <m/>
    <m/>
    <m/>
    <m/>
    <m/>
    <m/>
    <m/>
    <m/>
    <m/>
    <n v="3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2"/>
    <m/>
    <m/>
    <m/>
    <m/>
    <m/>
    <m/>
    <m/>
    <m/>
    <m/>
    <m/>
    <s v="Частный сектор"/>
    <s v="З, В"/>
  </r>
  <r>
    <x v="0"/>
    <x v="1"/>
    <x v="1"/>
    <s v="33"/>
    <x v="9"/>
    <n v="5"/>
    <x v="0"/>
    <n v="48"/>
    <n v="84.700000000000017"/>
    <n v="87.300000000000011"/>
    <x v="16"/>
    <m/>
    <m/>
    <n v="13.3"/>
    <m/>
    <m/>
    <m/>
    <m/>
    <m/>
    <m/>
    <m/>
    <m/>
    <m/>
    <s v="Кухня-гостиная"/>
    <n v="15.5"/>
    <m/>
    <s v="Комната стандарт"/>
    <n v="20.7"/>
    <m/>
    <m/>
    <s v="Комната стандарт"/>
    <n v="15.4"/>
    <m/>
    <m/>
    <s v="Комната стандарт"/>
    <n v="11.9"/>
    <s v="ниша"/>
    <m/>
    <m/>
    <m/>
    <m/>
    <m/>
    <m/>
    <m/>
    <m/>
    <m/>
    <n v="5"/>
    <n v="2.9"/>
    <m/>
    <m/>
    <m/>
    <m/>
    <m/>
    <n v="2.6"/>
    <n v="0.78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омната"/>
    <m/>
    <m/>
    <m/>
    <s v="снизу"/>
    <s v="комната"/>
    <m/>
    <s v="Свой ЖК, Двор, Частный сектор"/>
    <s v="З, В"/>
  </r>
  <r>
    <x v="0"/>
    <x v="1"/>
    <x v="2"/>
    <s v="34"/>
    <x v="5"/>
    <n v="5"/>
    <x v="1"/>
    <n v="26.4"/>
    <n v="51.800000000000004"/>
    <n v="58.400000000000006"/>
    <x v="13"/>
    <m/>
    <m/>
    <n v="4.9000000000000004"/>
    <m/>
    <m/>
    <m/>
    <m/>
    <m/>
    <m/>
    <m/>
    <m/>
    <m/>
    <s v="Кухня-столовая"/>
    <n v="13.2"/>
    <m/>
    <s v="Мастер-спальня"/>
    <n v="14.3"/>
    <m/>
    <m/>
    <s v="Комната стандарт"/>
    <n v="12.1"/>
    <m/>
    <m/>
    <m/>
    <m/>
    <m/>
    <m/>
    <m/>
    <m/>
    <m/>
    <m/>
    <m/>
    <m/>
    <m/>
    <m/>
    <n v="4"/>
    <n v="3.3"/>
    <m/>
    <m/>
    <m/>
    <m/>
    <m/>
    <n v="2.6"/>
    <n v="0.78"/>
    <m/>
    <s v="кухня"/>
    <m/>
    <m/>
    <m/>
    <m/>
    <m/>
    <m/>
    <m/>
    <m/>
    <n v="4"/>
    <n v="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m/>
    <m/>
    <m/>
    <m/>
    <s v="сбоку"/>
    <s v="кухня"/>
    <m/>
    <s v="Свой ЖК, Двор, Частный сектор"/>
    <s v="С, Ю"/>
  </r>
  <r>
    <x v="0"/>
    <x v="1"/>
    <x v="2"/>
    <s v="35"/>
    <x v="6"/>
    <n v="5"/>
    <x v="1"/>
    <n v="24.9"/>
    <n v="55.099999999999994"/>
    <n v="58.999999999999993"/>
    <x v="14"/>
    <m/>
    <m/>
    <n v="5"/>
    <m/>
    <m/>
    <m/>
    <m/>
    <m/>
    <m/>
    <m/>
    <m/>
    <m/>
    <s v="Проходная кухня-гостиная с нишей"/>
    <n v="17.2"/>
    <m/>
    <s v="Мастер-спальня"/>
    <n v="13.1"/>
    <m/>
    <m/>
    <s v="Комната стандарт"/>
    <n v="11.8"/>
    <m/>
    <m/>
    <m/>
    <m/>
    <m/>
    <m/>
    <m/>
    <m/>
    <m/>
    <m/>
    <m/>
    <m/>
    <m/>
    <m/>
    <n v="4.4000000000000004"/>
    <n v="3.6"/>
    <m/>
    <m/>
    <m/>
    <m/>
    <m/>
    <m/>
    <m/>
    <m/>
    <m/>
    <m/>
    <m/>
    <m/>
    <m/>
    <m/>
    <m/>
    <m/>
    <m/>
    <n v="3.9"/>
    <n v="3.9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"/>
    <s v="Ю"/>
  </r>
  <r>
    <x v="0"/>
    <x v="1"/>
    <x v="2"/>
    <s v="36"/>
    <x v="7"/>
    <n v="5"/>
    <x v="1"/>
    <n v="21.4"/>
    <n v="54.9"/>
    <n v="54.9"/>
    <x v="15"/>
    <m/>
    <m/>
    <n v="7.9"/>
    <m/>
    <m/>
    <m/>
    <m/>
    <m/>
    <m/>
    <m/>
    <m/>
    <m/>
    <s v="Кухня-гостиная с нишей"/>
    <n v="19.2"/>
    <m/>
    <s v="Комната стандарт"/>
    <n v="11.4"/>
    <s v="ниша"/>
    <m/>
    <s v="Комната стандарт"/>
    <n v="10"/>
    <m/>
    <m/>
    <m/>
    <m/>
    <m/>
    <m/>
    <m/>
    <m/>
    <m/>
    <m/>
    <m/>
    <m/>
    <m/>
    <m/>
    <n v="4.5"/>
    <n v="1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s v="кухня"/>
    <n v="2"/>
    <m/>
    <m/>
    <m/>
    <m/>
    <m/>
    <m/>
    <m/>
    <s v="снизу"/>
    <s v="кухня, коридор, с/у, комната"/>
    <m/>
    <s v="Частный сектор"/>
    <s v="Ю-З"/>
  </r>
  <r>
    <x v="0"/>
    <x v="1"/>
    <x v="2"/>
    <s v="37"/>
    <x v="8"/>
    <n v="5"/>
    <x v="2"/>
    <n v="14.1"/>
    <n v="37.299999999999997"/>
    <n v="37.299999999999997"/>
    <x v="5"/>
    <m/>
    <m/>
    <n v="5.6"/>
    <m/>
    <m/>
    <m/>
    <m/>
    <m/>
    <m/>
    <m/>
    <m/>
    <m/>
    <s v="Кухня-гостиная"/>
    <n v="14.1"/>
    <m/>
    <s v="Комната стандарт"/>
    <n v="14.1"/>
    <s v="ниша"/>
    <m/>
    <m/>
    <m/>
    <m/>
    <m/>
    <m/>
    <m/>
    <m/>
    <m/>
    <m/>
    <m/>
    <m/>
    <m/>
    <m/>
    <m/>
    <m/>
    <m/>
    <n v="3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2"/>
    <m/>
    <m/>
    <m/>
    <m/>
    <m/>
    <m/>
    <m/>
    <m/>
    <m/>
    <m/>
    <s v="Частный сектор"/>
    <s v="З, В"/>
  </r>
  <r>
    <x v="0"/>
    <x v="1"/>
    <x v="2"/>
    <s v="38"/>
    <x v="9"/>
    <n v="5"/>
    <x v="0"/>
    <n v="48"/>
    <n v="84.700000000000017"/>
    <n v="87.300000000000011"/>
    <x v="16"/>
    <m/>
    <m/>
    <n v="13.3"/>
    <m/>
    <m/>
    <m/>
    <m/>
    <m/>
    <m/>
    <m/>
    <m/>
    <m/>
    <s v="Кухня-гостиная"/>
    <n v="15.5"/>
    <m/>
    <s v="Комната стандарт"/>
    <n v="20.7"/>
    <m/>
    <m/>
    <s v="Комната стандарт"/>
    <n v="15.4"/>
    <m/>
    <m/>
    <s v="Комната стандарт"/>
    <n v="11.9"/>
    <s v="ниша"/>
    <m/>
    <m/>
    <m/>
    <m/>
    <m/>
    <m/>
    <m/>
    <m/>
    <m/>
    <n v="5"/>
    <n v="2.9"/>
    <m/>
    <m/>
    <m/>
    <m/>
    <m/>
    <n v="2.6"/>
    <n v="0.78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омната"/>
    <m/>
    <m/>
    <m/>
    <s v="снизу"/>
    <s v="комната"/>
    <m/>
    <s v="Свой ЖК, Двор, Частный сектор"/>
    <s v="З, В"/>
  </r>
  <r>
    <x v="0"/>
    <x v="1"/>
    <x v="3"/>
    <s v="39"/>
    <x v="5"/>
    <n v="5"/>
    <x v="1"/>
    <n v="26.5"/>
    <n v="51.9"/>
    <n v="58.4"/>
    <x v="17"/>
    <m/>
    <m/>
    <n v="4.9000000000000004"/>
    <m/>
    <m/>
    <m/>
    <m/>
    <m/>
    <m/>
    <m/>
    <m/>
    <m/>
    <s v="Кухня-столовая"/>
    <n v="13.2"/>
    <m/>
    <s v="Мастер-спальня"/>
    <n v="14.4"/>
    <m/>
    <m/>
    <s v="Комната стандарт"/>
    <n v="12.1"/>
    <m/>
    <m/>
    <m/>
    <m/>
    <m/>
    <m/>
    <m/>
    <m/>
    <m/>
    <m/>
    <m/>
    <m/>
    <m/>
    <m/>
    <n v="4"/>
    <n v="3.3"/>
    <m/>
    <m/>
    <m/>
    <m/>
    <m/>
    <n v="2.5"/>
    <n v="0.75"/>
    <m/>
    <s v="кухня"/>
    <m/>
    <m/>
    <m/>
    <m/>
    <m/>
    <m/>
    <m/>
    <m/>
    <n v="4"/>
    <n v="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m/>
    <m/>
    <m/>
    <m/>
    <s v="сбоку"/>
    <s v="кухня"/>
    <m/>
    <s v="Свой ЖК, Двор, Частный сектор"/>
    <s v="С, Ю"/>
  </r>
  <r>
    <x v="0"/>
    <x v="1"/>
    <x v="3"/>
    <s v="40"/>
    <x v="6"/>
    <n v="5"/>
    <x v="1"/>
    <n v="24.9"/>
    <n v="55.199999999999996"/>
    <n v="59.099999999999994"/>
    <x v="10"/>
    <m/>
    <m/>
    <n v="5"/>
    <m/>
    <m/>
    <m/>
    <m/>
    <m/>
    <m/>
    <m/>
    <m/>
    <m/>
    <s v="Проходная кухня-гостиная с нишей"/>
    <n v="17.2"/>
    <m/>
    <s v="Мастер-спальня"/>
    <n v="13.1"/>
    <m/>
    <m/>
    <s v="Комната стандарт"/>
    <n v="11.8"/>
    <m/>
    <m/>
    <m/>
    <m/>
    <m/>
    <m/>
    <m/>
    <m/>
    <m/>
    <m/>
    <m/>
    <m/>
    <m/>
    <m/>
    <n v="4.5"/>
    <n v="3.6"/>
    <m/>
    <m/>
    <m/>
    <m/>
    <m/>
    <m/>
    <m/>
    <m/>
    <m/>
    <m/>
    <m/>
    <m/>
    <m/>
    <m/>
    <m/>
    <m/>
    <m/>
    <n v="3.9"/>
    <n v="3.9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"/>
    <s v="Ю"/>
  </r>
  <r>
    <x v="0"/>
    <x v="1"/>
    <x v="3"/>
    <s v="41"/>
    <x v="7"/>
    <n v="5"/>
    <x v="1"/>
    <n v="21.4"/>
    <n v="55"/>
    <n v="55"/>
    <x v="11"/>
    <m/>
    <m/>
    <n v="7.9"/>
    <m/>
    <m/>
    <m/>
    <m/>
    <m/>
    <m/>
    <m/>
    <m/>
    <m/>
    <s v="Кухня-гостиная с нишей"/>
    <n v="19.2"/>
    <m/>
    <s v="Комната стандарт"/>
    <n v="11.4"/>
    <s v="ниша"/>
    <m/>
    <s v="Комната стандарт"/>
    <n v="10"/>
    <m/>
    <m/>
    <m/>
    <m/>
    <m/>
    <m/>
    <m/>
    <m/>
    <m/>
    <m/>
    <m/>
    <m/>
    <m/>
    <m/>
    <n v="4.5999999999999996"/>
    <n v="1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s v="кухня"/>
    <n v="2"/>
    <m/>
    <m/>
    <m/>
    <m/>
    <m/>
    <m/>
    <m/>
    <m/>
    <m/>
    <m/>
    <s v="Частный сектор"/>
    <s v="Ю-З"/>
  </r>
  <r>
    <x v="0"/>
    <x v="1"/>
    <x v="3"/>
    <s v="42"/>
    <x v="8"/>
    <n v="5"/>
    <x v="2"/>
    <n v="14.1"/>
    <n v="37.200000000000003"/>
    <n v="37.200000000000003"/>
    <x v="18"/>
    <m/>
    <m/>
    <n v="5.5"/>
    <m/>
    <m/>
    <m/>
    <m/>
    <m/>
    <m/>
    <m/>
    <m/>
    <m/>
    <s v="Кухня-гостиная"/>
    <n v="14.1"/>
    <m/>
    <s v="Комната стандарт"/>
    <n v="14.1"/>
    <s v="ниша"/>
    <m/>
    <m/>
    <m/>
    <m/>
    <m/>
    <m/>
    <m/>
    <m/>
    <m/>
    <m/>
    <m/>
    <m/>
    <m/>
    <m/>
    <m/>
    <m/>
    <m/>
    <n v="3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2"/>
    <m/>
    <m/>
    <m/>
    <m/>
    <m/>
    <m/>
    <m/>
    <m/>
    <m/>
    <m/>
    <s v="Частный сектор"/>
    <s v="З, В"/>
  </r>
  <r>
    <x v="0"/>
    <x v="1"/>
    <x v="3"/>
    <s v="43"/>
    <x v="9"/>
    <n v="5"/>
    <x v="0"/>
    <n v="48"/>
    <n v="84.700000000000017"/>
    <n v="87.300000000000011"/>
    <x v="16"/>
    <m/>
    <m/>
    <n v="13.3"/>
    <m/>
    <m/>
    <m/>
    <m/>
    <m/>
    <m/>
    <m/>
    <m/>
    <m/>
    <s v="Кухня-гостиная"/>
    <n v="15.5"/>
    <m/>
    <s v="Комната стандарт"/>
    <n v="20.7"/>
    <m/>
    <m/>
    <s v="Комната стандарт"/>
    <n v="15.4"/>
    <m/>
    <m/>
    <s v="Комната стандарт"/>
    <n v="11.9"/>
    <s v="ниша"/>
    <m/>
    <m/>
    <m/>
    <m/>
    <m/>
    <m/>
    <m/>
    <m/>
    <m/>
    <n v="5"/>
    <n v="2.9"/>
    <m/>
    <m/>
    <m/>
    <m/>
    <m/>
    <n v="2.6"/>
    <n v="0.78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омната"/>
    <m/>
    <m/>
    <m/>
    <m/>
    <m/>
    <m/>
    <s v="Свой ЖК, Двор, Частный сектор"/>
    <s v="З, В"/>
  </r>
  <r>
    <x v="0"/>
    <x v="1"/>
    <x v="4"/>
    <s v="44"/>
    <x v="5"/>
    <n v="5"/>
    <x v="1"/>
    <n v="26.5"/>
    <n v="51.9"/>
    <n v="58.4"/>
    <x v="17"/>
    <m/>
    <m/>
    <n v="4.9000000000000004"/>
    <m/>
    <m/>
    <m/>
    <m/>
    <m/>
    <m/>
    <m/>
    <m/>
    <m/>
    <s v="Кухня-столовая"/>
    <n v="13.2"/>
    <m/>
    <s v="Мастер-спальня"/>
    <n v="14.4"/>
    <m/>
    <m/>
    <s v="Комната стандарт"/>
    <n v="12.1"/>
    <m/>
    <m/>
    <m/>
    <m/>
    <m/>
    <m/>
    <m/>
    <m/>
    <m/>
    <m/>
    <m/>
    <m/>
    <m/>
    <m/>
    <n v="4"/>
    <n v="3.3"/>
    <m/>
    <m/>
    <m/>
    <m/>
    <m/>
    <n v="2.5"/>
    <n v="0.75"/>
    <m/>
    <s v="кухня"/>
    <m/>
    <m/>
    <m/>
    <m/>
    <m/>
    <m/>
    <m/>
    <m/>
    <n v="4"/>
    <n v="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m/>
    <m/>
    <m/>
    <m/>
    <s v="сбоку"/>
    <s v="кухня"/>
    <m/>
    <s v="Свой ЖК, Двор, Частный сектор"/>
    <s v="С, Ю"/>
  </r>
  <r>
    <x v="0"/>
    <x v="1"/>
    <x v="4"/>
    <s v="45"/>
    <x v="6"/>
    <n v="5"/>
    <x v="1"/>
    <n v="24.9"/>
    <n v="55.199999999999996"/>
    <n v="59.099999999999994"/>
    <x v="10"/>
    <m/>
    <m/>
    <n v="5"/>
    <m/>
    <m/>
    <m/>
    <m/>
    <m/>
    <m/>
    <m/>
    <m/>
    <m/>
    <s v="Проходная кухня-гостиная с нишей"/>
    <n v="17.2"/>
    <m/>
    <s v="Мастер-спальня"/>
    <n v="13.1"/>
    <m/>
    <m/>
    <s v="Комната стандарт"/>
    <n v="11.8"/>
    <m/>
    <m/>
    <m/>
    <m/>
    <m/>
    <m/>
    <m/>
    <m/>
    <m/>
    <m/>
    <m/>
    <m/>
    <m/>
    <m/>
    <n v="4.5"/>
    <n v="3.6"/>
    <m/>
    <m/>
    <m/>
    <m/>
    <m/>
    <m/>
    <m/>
    <m/>
    <m/>
    <m/>
    <m/>
    <m/>
    <m/>
    <m/>
    <m/>
    <m/>
    <m/>
    <n v="3.9"/>
    <n v="3.9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"/>
    <s v="Ю"/>
  </r>
  <r>
    <x v="0"/>
    <x v="1"/>
    <x v="4"/>
    <s v="46"/>
    <x v="7"/>
    <n v="5"/>
    <x v="1"/>
    <n v="21.4"/>
    <n v="54.9"/>
    <n v="54.9"/>
    <x v="15"/>
    <m/>
    <m/>
    <n v="7.9"/>
    <m/>
    <m/>
    <m/>
    <m/>
    <m/>
    <m/>
    <m/>
    <m/>
    <m/>
    <s v="Кухня-гостиная с нишей"/>
    <n v="19.2"/>
    <m/>
    <s v="Комната стандарт"/>
    <n v="11.4"/>
    <s v="ниша"/>
    <m/>
    <s v="Комната стандарт"/>
    <n v="10"/>
    <m/>
    <m/>
    <m/>
    <m/>
    <m/>
    <m/>
    <m/>
    <m/>
    <m/>
    <m/>
    <m/>
    <m/>
    <m/>
    <m/>
    <n v="4.5"/>
    <n v="1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s v="кухня"/>
    <n v="2"/>
    <m/>
    <m/>
    <m/>
    <m/>
    <m/>
    <m/>
    <m/>
    <m/>
    <m/>
    <m/>
    <s v="Частный сектор"/>
    <s v="Ю-З"/>
  </r>
  <r>
    <x v="0"/>
    <x v="1"/>
    <x v="4"/>
    <s v="47"/>
    <x v="8"/>
    <n v="5"/>
    <x v="2"/>
    <n v="14.1"/>
    <n v="37.200000000000003"/>
    <n v="37.200000000000003"/>
    <x v="18"/>
    <m/>
    <m/>
    <n v="5.5"/>
    <m/>
    <m/>
    <m/>
    <m/>
    <m/>
    <m/>
    <m/>
    <m/>
    <m/>
    <s v="Кухня-гостиная"/>
    <n v="14.1"/>
    <m/>
    <s v="Комната стандарт"/>
    <n v="14.1"/>
    <s v="ниша"/>
    <m/>
    <m/>
    <m/>
    <m/>
    <m/>
    <m/>
    <m/>
    <m/>
    <m/>
    <m/>
    <m/>
    <m/>
    <m/>
    <m/>
    <m/>
    <m/>
    <m/>
    <n v="3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2"/>
    <m/>
    <m/>
    <m/>
    <m/>
    <m/>
    <m/>
    <m/>
    <m/>
    <m/>
    <m/>
    <s v="Частный сектор"/>
    <s v="З, В"/>
  </r>
  <r>
    <x v="0"/>
    <x v="1"/>
    <x v="4"/>
    <s v="48"/>
    <x v="9"/>
    <n v="5"/>
    <x v="0"/>
    <n v="48"/>
    <n v="84.700000000000017"/>
    <n v="87.300000000000011"/>
    <x v="16"/>
    <m/>
    <m/>
    <n v="13.3"/>
    <m/>
    <m/>
    <m/>
    <m/>
    <m/>
    <m/>
    <m/>
    <m/>
    <m/>
    <s v="Кухня-гостиная"/>
    <n v="15.5"/>
    <m/>
    <s v="Комната стандарт"/>
    <n v="20.7"/>
    <m/>
    <m/>
    <s v="Комната стандарт"/>
    <n v="15.4"/>
    <m/>
    <m/>
    <s v="Комната стандарт"/>
    <n v="11.9"/>
    <s v="ниша"/>
    <m/>
    <m/>
    <m/>
    <m/>
    <m/>
    <m/>
    <m/>
    <m/>
    <m/>
    <n v="5"/>
    <n v="2.9"/>
    <m/>
    <m/>
    <m/>
    <m/>
    <m/>
    <n v="2.6"/>
    <n v="0.78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омната"/>
    <m/>
    <m/>
    <m/>
    <m/>
    <m/>
    <m/>
    <s v="Свой ЖК, Двор, Частный сектор"/>
    <s v="З, В"/>
  </r>
  <r>
    <x v="0"/>
    <x v="1"/>
    <x v="5"/>
    <s v="49"/>
    <x v="5"/>
    <n v="5"/>
    <x v="1"/>
    <n v="26.5"/>
    <n v="51.9"/>
    <n v="58.4"/>
    <x v="17"/>
    <m/>
    <m/>
    <n v="4.9000000000000004"/>
    <m/>
    <m/>
    <m/>
    <m/>
    <m/>
    <m/>
    <m/>
    <m/>
    <m/>
    <s v="Кухня-столовая"/>
    <n v="13.2"/>
    <m/>
    <s v="Мастер-спальня"/>
    <n v="14.4"/>
    <m/>
    <m/>
    <s v="Комната стандарт"/>
    <n v="12.1"/>
    <m/>
    <m/>
    <m/>
    <m/>
    <m/>
    <m/>
    <m/>
    <m/>
    <m/>
    <m/>
    <m/>
    <m/>
    <m/>
    <m/>
    <n v="4"/>
    <n v="3.3"/>
    <m/>
    <m/>
    <m/>
    <m/>
    <m/>
    <n v="2.5"/>
    <n v="0.75"/>
    <m/>
    <s v="кухня"/>
    <m/>
    <m/>
    <m/>
    <m/>
    <m/>
    <m/>
    <m/>
    <m/>
    <n v="4"/>
    <n v="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m/>
    <m/>
    <m/>
    <m/>
    <s v="сбоку"/>
    <s v="кухня"/>
    <m/>
    <s v="Свой ЖК, Двор, Частный сектор"/>
    <s v="С, Ю"/>
  </r>
  <r>
    <x v="0"/>
    <x v="1"/>
    <x v="5"/>
    <s v="50"/>
    <x v="6"/>
    <n v="5"/>
    <x v="1"/>
    <n v="24.9"/>
    <n v="55.199999999999996"/>
    <n v="59.099999999999994"/>
    <x v="10"/>
    <m/>
    <m/>
    <n v="5"/>
    <m/>
    <m/>
    <m/>
    <m/>
    <m/>
    <m/>
    <m/>
    <m/>
    <m/>
    <s v="Проходная кухня-гостиная с нишей"/>
    <n v="17.2"/>
    <m/>
    <s v="Мастер-спальня"/>
    <n v="13.1"/>
    <m/>
    <m/>
    <s v="Комната стандарт"/>
    <n v="11.8"/>
    <m/>
    <m/>
    <m/>
    <m/>
    <m/>
    <m/>
    <m/>
    <m/>
    <m/>
    <m/>
    <m/>
    <m/>
    <m/>
    <m/>
    <n v="4.5"/>
    <n v="3.6"/>
    <m/>
    <m/>
    <m/>
    <m/>
    <m/>
    <m/>
    <m/>
    <m/>
    <m/>
    <m/>
    <m/>
    <m/>
    <m/>
    <m/>
    <m/>
    <m/>
    <m/>
    <n v="3.9"/>
    <n v="3.9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"/>
    <s v="Ю"/>
  </r>
  <r>
    <x v="0"/>
    <x v="1"/>
    <x v="5"/>
    <s v="51"/>
    <x v="7"/>
    <n v="5"/>
    <x v="1"/>
    <n v="21.4"/>
    <n v="55"/>
    <n v="55"/>
    <x v="11"/>
    <m/>
    <m/>
    <n v="7.9"/>
    <m/>
    <m/>
    <m/>
    <m/>
    <m/>
    <m/>
    <m/>
    <m/>
    <m/>
    <s v="Кухня-гостиная с нишей"/>
    <n v="19.2"/>
    <m/>
    <s v="Комната стандарт"/>
    <n v="11.4"/>
    <s v="ниша"/>
    <m/>
    <s v="Комната стандарт"/>
    <n v="10"/>
    <m/>
    <m/>
    <m/>
    <m/>
    <m/>
    <m/>
    <m/>
    <m/>
    <m/>
    <m/>
    <m/>
    <m/>
    <m/>
    <m/>
    <n v="4.5999999999999996"/>
    <n v="1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s v="кухня"/>
    <n v="2"/>
    <m/>
    <m/>
    <m/>
    <m/>
    <m/>
    <m/>
    <m/>
    <m/>
    <m/>
    <m/>
    <s v="Частный сектор"/>
    <s v="Ю-З"/>
  </r>
  <r>
    <x v="0"/>
    <x v="1"/>
    <x v="5"/>
    <s v="52"/>
    <x v="8"/>
    <n v="5"/>
    <x v="2"/>
    <n v="14.1"/>
    <n v="37.200000000000003"/>
    <n v="37.200000000000003"/>
    <x v="18"/>
    <m/>
    <m/>
    <n v="5.5"/>
    <m/>
    <m/>
    <m/>
    <m/>
    <m/>
    <m/>
    <m/>
    <m/>
    <m/>
    <s v="Кухня-гостиная"/>
    <n v="14.1"/>
    <m/>
    <s v="Комната стандарт"/>
    <n v="14.1"/>
    <s v="ниша"/>
    <m/>
    <m/>
    <m/>
    <m/>
    <m/>
    <m/>
    <m/>
    <m/>
    <m/>
    <m/>
    <m/>
    <m/>
    <m/>
    <m/>
    <m/>
    <m/>
    <m/>
    <n v="3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2"/>
    <m/>
    <m/>
    <m/>
    <m/>
    <m/>
    <m/>
    <m/>
    <m/>
    <m/>
    <m/>
    <s v="Частный сектор"/>
    <s v="З, В"/>
  </r>
  <r>
    <x v="0"/>
    <x v="1"/>
    <x v="5"/>
    <s v="53"/>
    <x v="9"/>
    <n v="5"/>
    <x v="0"/>
    <n v="48"/>
    <n v="84.800000000000011"/>
    <n v="87.500000000000014"/>
    <x v="19"/>
    <m/>
    <m/>
    <n v="13.3"/>
    <m/>
    <m/>
    <m/>
    <m/>
    <m/>
    <m/>
    <m/>
    <m/>
    <m/>
    <s v="Кухня-гостиная"/>
    <n v="15.5"/>
    <m/>
    <s v="Комната стандарт"/>
    <n v="20.7"/>
    <m/>
    <m/>
    <s v="Комната стандарт"/>
    <n v="15.4"/>
    <m/>
    <m/>
    <s v="Комната стандарт"/>
    <n v="11.9"/>
    <s v="ниша"/>
    <m/>
    <m/>
    <m/>
    <m/>
    <m/>
    <m/>
    <m/>
    <m/>
    <m/>
    <n v="5.0999999999999996"/>
    <n v="2.9"/>
    <m/>
    <m/>
    <m/>
    <m/>
    <m/>
    <n v="2.7"/>
    <n v="0.81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омната"/>
    <m/>
    <m/>
    <m/>
    <m/>
    <m/>
    <m/>
    <s v="Свой ЖК, Двор, Частный сектор"/>
    <s v="З, В"/>
  </r>
  <r>
    <x v="0"/>
    <x v="1"/>
    <x v="6"/>
    <s v="54"/>
    <x v="5"/>
    <n v="5"/>
    <x v="1"/>
    <n v="26.5"/>
    <n v="51.9"/>
    <n v="58.4"/>
    <x v="17"/>
    <m/>
    <m/>
    <n v="4.9000000000000004"/>
    <m/>
    <m/>
    <m/>
    <m/>
    <m/>
    <m/>
    <m/>
    <m/>
    <m/>
    <s v="Кухня-столовая"/>
    <n v="13.2"/>
    <m/>
    <s v="Мастер-спальня"/>
    <n v="14.4"/>
    <m/>
    <m/>
    <s v="Комната стандарт"/>
    <n v="12.1"/>
    <m/>
    <m/>
    <m/>
    <m/>
    <m/>
    <m/>
    <m/>
    <m/>
    <m/>
    <m/>
    <m/>
    <m/>
    <m/>
    <m/>
    <n v="4"/>
    <n v="3.3"/>
    <m/>
    <m/>
    <m/>
    <m/>
    <m/>
    <n v="2.5"/>
    <n v="0.75"/>
    <m/>
    <s v="кухня"/>
    <m/>
    <m/>
    <m/>
    <m/>
    <m/>
    <m/>
    <m/>
    <m/>
    <n v="4"/>
    <n v="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m/>
    <m/>
    <m/>
    <m/>
    <s v="сбоку"/>
    <s v="кухня"/>
    <m/>
    <s v="Свой ЖК, Двор, Частный сектор"/>
    <s v="С, Ю"/>
  </r>
  <r>
    <x v="0"/>
    <x v="1"/>
    <x v="6"/>
    <s v="55"/>
    <x v="6"/>
    <n v="5"/>
    <x v="1"/>
    <n v="24.9"/>
    <n v="55.199999999999996"/>
    <n v="59.099999999999994"/>
    <x v="10"/>
    <m/>
    <m/>
    <n v="5"/>
    <m/>
    <m/>
    <m/>
    <m/>
    <m/>
    <m/>
    <m/>
    <m/>
    <m/>
    <s v="Проходная кухня-гостиная с нишей"/>
    <n v="17.2"/>
    <m/>
    <s v="Мастер-спальня"/>
    <n v="13.1"/>
    <m/>
    <m/>
    <s v="Комната стандарт"/>
    <n v="11.8"/>
    <m/>
    <m/>
    <m/>
    <m/>
    <m/>
    <m/>
    <m/>
    <m/>
    <m/>
    <m/>
    <m/>
    <m/>
    <m/>
    <m/>
    <n v="4.5"/>
    <n v="3.6"/>
    <m/>
    <m/>
    <m/>
    <m/>
    <m/>
    <m/>
    <m/>
    <m/>
    <m/>
    <m/>
    <m/>
    <m/>
    <m/>
    <m/>
    <m/>
    <m/>
    <m/>
    <n v="3.9"/>
    <n v="3.9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"/>
    <s v="Ю"/>
  </r>
  <r>
    <x v="0"/>
    <x v="1"/>
    <x v="6"/>
    <s v="56"/>
    <x v="7"/>
    <n v="5"/>
    <x v="1"/>
    <n v="21.4"/>
    <n v="55"/>
    <n v="55"/>
    <x v="11"/>
    <m/>
    <m/>
    <n v="7.9"/>
    <m/>
    <m/>
    <m/>
    <m/>
    <m/>
    <m/>
    <m/>
    <m/>
    <m/>
    <s v="Кухня-гостиная с нишей"/>
    <n v="19.2"/>
    <m/>
    <s v="Комната стандарт"/>
    <n v="11.4"/>
    <s v="ниша"/>
    <m/>
    <s v="Комната стандарт"/>
    <n v="10"/>
    <m/>
    <m/>
    <m/>
    <m/>
    <m/>
    <m/>
    <m/>
    <m/>
    <m/>
    <m/>
    <m/>
    <m/>
    <m/>
    <m/>
    <n v="4.5999999999999996"/>
    <n v="1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s v="кухня"/>
    <n v="2"/>
    <m/>
    <m/>
    <m/>
    <m/>
    <m/>
    <m/>
    <m/>
    <m/>
    <m/>
    <m/>
    <s v="Частный сектор"/>
    <s v="Ю-З"/>
  </r>
  <r>
    <x v="0"/>
    <x v="1"/>
    <x v="6"/>
    <s v="57"/>
    <x v="8"/>
    <n v="5"/>
    <x v="2"/>
    <n v="14.1"/>
    <n v="37.200000000000003"/>
    <n v="37.200000000000003"/>
    <x v="18"/>
    <m/>
    <m/>
    <n v="5.5"/>
    <m/>
    <m/>
    <m/>
    <m/>
    <m/>
    <m/>
    <m/>
    <m/>
    <m/>
    <s v="Кухня-гостиная"/>
    <n v="14.1"/>
    <m/>
    <s v="Комната стандарт"/>
    <n v="14.1"/>
    <s v="ниша"/>
    <m/>
    <m/>
    <m/>
    <m/>
    <m/>
    <m/>
    <m/>
    <m/>
    <m/>
    <m/>
    <m/>
    <m/>
    <m/>
    <m/>
    <m/>
    <m/>
    <m/>
    <n v="3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2"/>
    <m/>
    <m/>
    <m/>
    <m/>
    <m/>
    <m/>
    <m/>
    <m/>
    <m/>
    <m/>
    <s v="Частный сектор"/>
    <s v="З, В"/>
  </r>
  <r>
    <x v="0"/>
    <x v="1"/>
    <x v="6"/>
    <s v="58"/>
    <x v="9"/>
    <n v="5"/>
    <x v="0"/>
    <n v="48"/>
    <n v="84.800000000000011"/>
    <n v="87.500000000000014"/>
    <x v="19"/>
    <m/>
    <m/>
    <n v="13.3"/>
    <m/>
    <m/>
    <m/>
    <m/>
    <m/>
    <m/>
    <m/>
    <m/>
    <m/>
    <s v="Кухня-гостиная"/>
    <n v="15.5"/>
    <m/>
    <s v="Комната стандарт"/>
    <n v="20.7"/>
    <m/>
    <m/>
    <s v="Комната стандарт"/>
    <n v="15.4"/>
    <m/>
    <m/>
    <s v="Комната стандарт"/>
    <n v="11.9"/>
    <s v="ниша"/>
    <m/>
    <m/>
    <m/>
    <m/>
    <m/>
    <m/>
    <m/>
    <m/>
    <m/>
    <n v="5.0999999999999996"/>
    <n v="2.9"/>
    <m/>
    <m/>
    <m/>
    <m/>
    <m/>
    <n v="2.7"/>
    <n v="0.81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омната"/>
    <m/>
    <m/>
    <m/>
    <m/>
    <m/>
    <m/>
    <s v="Свой ЖК, Двор, Частный сектор"/>
    <s v="З, В"/>
  </r>
  <r>
    <x v="0"/>
    <x v="1"/>
    <x v="7"/>
    <s v="59"/>
    <x v="5"/>
    <n v="5"/>
    <x v="1"/>
    <n v="26.5"/>
    <n v="51.9"/>
    <n v="58.4"/>
    <x v="17"/>
    <m/>
    <m/>
    <n v="4.9000000000000004"/>
    <m/>
    <m/>
    <m/>
    <m/>
    <m/>
    <m/>
    <m/>
    <m/>
    <m/>
    <s v="Кухня-столовая"/>
    <n v="13.2"/>
    <m/>
    <s v="Мастер-спальня"/>
    <n v="14.4"/>
    <m/>
    <m/>
    <s v="Комната стандарт"/>
    <n v="12.1"/>
    <m/>
    <m/>
    <m/>
    <m/>
    <m/>
    <m/>
    <m/>
    <m/>
    <m/>
    <m/>
    <m/>
    <m/>
    <m/>
    <m/>
    <n v="4"/>
    <n v="3.3"/>
    <m/>
    <m/>
    <m/>
    <m/>
    <m/>
    <n v="2.5"/>
    <n v="0.75"/>
    <m/>
    <s v="кухня"/>
    <m/>
    <m/>
    <m/>
    <m/>
    <m/>
    <m/>
    <m/>
    <m/>
    <n v="4"/>
    <n v="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3"/>
    <m/>
    <m/>
    <m/>
    <s v="да"/>
    <m/>
    <m/>
    <n v="2"/>
    <m/>
    <m/>
    <m/>
    <m/>
    <m/>
    <m/>
    <m/>
    <s v="сбоку"/>
    <s v="кухня"/>
    <m/>
    <s v="Свой ЖК, Двор, Частный сектор"/>
    <s v="С, Ю"/>
  </r>
  <r>
    <x v="0"/>
    <x v="1"/>
    <x v="7"/>
    <s v="60"/>
    <x v="6"/>
    <n v="5"/>
    <x v="1"/>
    <n v="24.9"/>
    <n v="55.199999999999996"/>
    <n v="59.099999999999994"/>
    <x v="10"/>
    <m/>
    <m/>
    <n v="5"/>
    <m/>
    <m/>
    <m/>
    <m/>
    <m/>
    <m/>
    <m/>
    <m/>
    <m/>
    <s v="Проходная кухня-гостиная с нишей"/>
    <n v="17.2"/>
    <m/>
    <s v="Мастер-спальня"/>
    <n v="13.1"/>
    <m/>
    <m/>
    <s v="Комната стандарт"/>
    <n v="11.8"/>
    <m/>
    <m/>
    <m/>
    <m/>
    <m/>
    <m/>
    <m/>
    <m/>
    <m/>
    <m/>
    <m/>
    <m/>
    <m/>
    <m/>
    <n v="4.5"/>
    <n v="3.6"/>
    <m/>
    <m/>
    <m/>
    <m/>
    <m/>
    <m/>
    <m/>
    <m/>
    <m/>
    <m/>
    <m/>
    <m/>
    <m/>
    <m/>
    <m/>
    <m/>
    <m/>
    <n v="3.9"/>
    <n v="3.9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"/>
    <s v="Ю"/>
  </r>
  <r>
    <x v="0"/>
    <x v="1"/>
    <x v="7"/>
    <s v="61"/>
    <x v="7"/>
    <n v="5"/>
    <x v="1"/>
    <n v="21.4"/>
    <n v="55"/>
    <n v="55"/>
    <x v="11"/>
    <m/>
    <m/>
    <n v="7.9"/>
    <m/>
    <m/>
    <m/>
    <m/>
    <m/>
    <m/>
    <m/>
    <m/>
    <m/>
    <s v="Кухня-гостиная с нишей"/>
    <n v="19.2"/>
    <m/>
    <s v="Комната стандарт"/>
    <n v="11.4"/>
    <s v="ниша"/>
    <m/>
    <s v="Комната стандарт"/>
    <n v="10"/>
    <m/>
    <m/>
    <m/>
    <m/>
    <m/>
    <m/>
    <m/>
    <m/>
    <m/>
    <m/>
    <m/>
    <m/>
    <m/>
    <m/>
    <n v="4.5999999999999996"/>
    <n v="1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s v="кухня"/>
    <n v="2"/>
    <m/>
    <m/>
    <m/>
    <m/>
    <m/>
    <m/>
    <m/>
    <m/>
    <m/>
    <m/>
    <s v="Частный сектор"/>
    <s v="Ю-З"/>
  </r>
  <r>
    <x v="0"/>
    <x v="1"/>
    <x v="7"/>
    <s v="62"/>
    <x v="8"/>
    <n v="5"/>
    <x v="2"/>
    <n v="14.1"/>
    <n v="37.200000000000003"/>
    <n v="37.200000000000003"/>
    <x v="18"/>
    <m/>
    <m/>
    <n v="5.5"/>
    <m/>
    <m/>
    <m/>
    <m/>
    <m/>
    <m/>
    <m/>
    <m/>
    <m/>
    <s v="Кухня-гостиная"/>
    <n v="14.1"/>
    <m/>
    <s v="Комната стандарт"/>
    <n v="14.1"/>
    <s v="ниша"/>
    <m/>
    <m/>
    <m/>
    <m/>
    <m/>
    <m/>
    <m/>
    <m/>
    <m/>
    <m/>
    <m/>
    <m/>
    <m/>
    <m/>
    <m/>
    <m/>
    <m/>
    <n v="3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2"/>
    <m/>
    <m/>
    <m/>
    <m/>
    <m/>
    <m/>
    <m/>
    <m/>
    <m/>
    <m/>
    <s v="Частный сектор"/>
    <s v="З, В"/>
  </r>
  <r>
    <x v="0"/>
    <x v="1"/>
    <x v="7"/>
    <s v="63"/>
    <x v="9"/>
    <n v="5"/>
    <x v="0"/>
    <n v="48"/>
    <n v="84.800000000000011"/>
    <n v="87.500000000000014"/>
    <x v="19"/>
    <m/>
    <m/>
    <n v="13.3"/>
    <m/>
    <m/>
    <m/>
    <m/>
    <m/>
    <m/>
    <m/>
    <m/>
    <m/>
    <s v="Кухня-гостиная"/>
    <n v="15.5"/>
    <m/>
    <s v="Комната стандарт"/>
    <n v="20.7"/>
    <m/>
    <m/>
    <s v="Комната стандарт"/>
    <n v="15.4"/>
    <m/>
    <m/>
    <s v="Комната стандарт"/>
    <n v="11.9"/>
    <s v="ниша"/>
    <m/>
    <m/>
    <m/>
    <m/>
    <m/>
    <m/>
    <m/>
    <m/>
    <m/>
    <n v="5.0999999999999996"/>
    <n v="2.9"/>
    <m/>
    <m/>
    <m/>
    <m/>
    <m/>
    <n v="2.7"/>
    <n v="0.81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s v="да"/>
    <m/>
    <m/>
    <n v="2"/>
    <m/>
    <m/>
    <m/>
    <s v="комната"/>
    <m/>
    <m/>
    <m/>
    <m/>
    <m/>
    <m/>
    <s v="Свой ЖК, Двор, Частный сектор"/>
    <s v="З, В"/>
  </r>
  <r>
    <x v="0"/>
    <x v="2"/>
    <x v="0"/>
    <s v="64"/>
    <x v="10"/>
    <n v="5"/>
    <x v="1"/>
    <n v="25.6"/>
    <n v="54.499999999999993"/>
    <n v="58.29999999999999"/>
    <x v="20"/>
    <m/>
    <m/>
    <n v="8.1"/>
    <m/>
    <m/>
    <m/>
    <m/>
    <m/>
    <m/>
    <m/>
    <m/>
    <m/>
    <s v="Кухня-столовая с нишей"/>
    <n v="13.7"/>
    <m/>
    <s v="Мастер-спальня"/>
    <n v="14.8"/>
    <m/>
    <m/>
    <s v="Комната стандарт"/>
    <n v="10.8"/>
    <m/>
    <m/>
    <m/>
    <m/>
    <m/>
    <m/>
    <m/>
    <m/>
    <m/>
    <m/>
    <m/>
    <m/>
    <m/>
    <m/>
    <n v="4"/>
    <n v="3.1"/>
    <m/>
    <m/>
    <m/>
    <m/>
    <m/>
    <m/>
    <m/>
    <m/>
    <m/>
    <m/>
    <m/>
    <m/>
    <m/>
    <m/>
    <m/>
    <m/>
    <m/>
    <n v="3.8"/>
    <n v="3.8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3.62"/>
    <m/>
    <m/>
    <m/>
    <s v="да"/>
    <m/>
    <m/>
    <n v="2"/>
    <m/>
    <m/>
    <m/>
    <s v="кухня"/>
    <s v="кухня"/>
    <m/>
    <m/>
    <m/>
    <m/>
    <m/>
    <s v="Свой ЖК, Двор, Частный сектор"/>
    <s v="З, В"/>
  </r>
  <r>
    <x v="0"/>
    <x v="2"/>
    <x v="0"/>
    <s v="65"/>
    <x v="11"/>
    <n v="5"/>
    <x v="2"/>
    <n v="11.4"/>
    <n v="38.299999999999997"/>
    <n v="42.199999999999996"/>
    <x v="21"/>
    <m/>
    <m/>
    <n v="5.6"/>
    <s v="ниша"/>
    <m/>
    <m/>
    <m/>
    <m/>
    <m/>
    <m/>
    <m/>
    <m/>
    <s v="Кухня-гостиная с нишей"/>
    <n v="16.8"/>
    <m/>
    <s v="Комната стандарт"/>
    <n v="11.4"/>
    <m/>
    <m/>
    <m/>
    <m/>
    <m/>
    <m/>
    <m/>
    <m/>
    <m/>
    <m/>
    <m/>
    <m/>
    <m/>
    <m/>
    <m/>
    <m/>
    <m/>
    <m/>
    <n v="4.5"/>
    <m/>
    <m/>
    <m/>
    <m/>
    <m/>
    <m/>
    <m/>
    <m/>
    <m/>
    <m/>
    <m/>
    <m/>
    <m/>
    <m/>
    <m/>
    <m/>
    <m/>
    <m/>
    <n v="3.9"/>
    <n v="3.9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3.62"/>
    <m/>
    <m/>
    <m/>
    <m/>
    <m/>
    <m/>
    <n v="1"/>
    <m/>
    <m/>
    <m/>
    <m/>
    <m/>
    <m/>
    <m/>
    <m/>
    <m/>
    <m/>
    <s v="Частный сектор"/>
    <s v="З"/>
  </r>
  <r>
    <x v="0"/>
    <x v="2"/>
    <x v="0"/>
    <s v="66"/>
    <x v="12"/>
    <n v="5"/>
    <x v="2"/>
    <n v="13.6"/>
    <n v="40"/>
    <n v="40"/>
    <x v="22"/>
    <m/>
    <m/>
    <n v="6.2"/>
    <s v="ниша"/>
    <m/>
    <m/>
    <m/>
    <m/>
    <m/>
    <m/>
    <m/>
    <m/>
    <s v="Кухня-гостиная с нишей"/>
    <n v="16"/>
    <m/>
    <s v="Комната стандарт"/>
    <n v="13.6"/>
    <s v="ниша"/>
    <m/>
    <m/>
    <m/>
    <m/>
    <m/>
    <m/>
    <m/>
    <m/>
    <m/>
    <m/>
    <m/>
    <m/>
    <m/>
    <m/>
    <m/>
    <m/>
    <m/>
    <n v="4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62"/>
    <m/>
    <m/>
    <m/>
    <m/>
    <m/>
    <m/>
    <n v="1"/>
    <m/>
    <m/>
    <m/>
    <m/>
    <m/>
    <m/>
    <m/>
    <m/>
    <m/>
    <m/>
    <s v="Частный сектор"/>
    <s v="З"/>
  </r>
  <r>
    <x v="0"/>
    <x v="2"/>
    <x v="0"/>
    <s v="67"/>
    <x v="13"/>
    <n v="5"/>
    <x v="2"/>
    <n v="12.2"/>
    <n v="36.800000000000004"/>
    <n v="36.800000000000004"/>
    <x v="23"/>
    <m/>
    <m/>
    <n v="7.4"/>
    <m/>
    <m/>
    <m/>
    <m/>
    <m/>
    <m/>
    <m/>
    <m/>
    <m/>
    <s v="Кухня-столовая"/>
    <n v="13.1"/>
    <m/>
    <s v="Комната стандарт"/>
    <n v="12.2"/>
    <m/>
    <m/>
    <m/>
    <m/>
    <m/>
    <m/>
    <m/>
    <m/>
    <m/>
    <m/>
    <m/>
    <m/>
    <m/>
    <m/>
    <m/>
    <m/>
    <m/>
    <m/>
    <n v="4.099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62"/>
    <m/>
    <m/>
    <m/>
    <m/>
    <m/>
    <m/>
    <n v="1"/>
    <m/>
    <m/>
    <m/>
    <m/>
    <m/>
    <m/>
    <m/>
    <m/>
    <m/>
    <m/>
    <s v="Частный сектор"/>
    <s v="З"/>
  </r>
  <r>
    <x v="0"/>
    <x v="2"/>
    <x v="0"/>
    <s v="68"/>
    <x v="14"/>
    <n v="5"/>
    <x v="2"/>
    <n v="14.3"/>
    <n v="42.1"/>
    <n v="42.1"/>
    <x v="24"/>
    <m/>
    <m/>
    <n v="6.2"/>
    <m/>
    <m/>
    <m/>
    <m/>
    <m/>
    <m/>
    <m/>
    <m/>
    <m/>
    <s v="Кухня-гостиная с нишей"/>
    <n v="17.100000000000001"/>
    <m/>
    <s v="Комната стандарт"/>
    <n v="14.3"/>
    <m/>
    <m/>
    <m/>
    <m/>
    <m/>
    <m/>
    <m/>
    <m/>
    <m/>
    <m/>
    <m/>
    <m/>
    <m/>
    <m/>
    <m/>
    <m/>
    <m/>
    <m/>
    <n v="4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62"/>
    <m/>
    <m/>
    <m/>
    <m/>
    <m/>
    <m/>
    <n v="1"/>
    <m/>
    <m/>
    <m/>
    <m/>
    <m/>
    <m/>
    <m/>
    <s v="сбоку"/>
    <s v="кухня"/>
    <m/>
    <s v="Свой ЖК, Двор"/>
    <s v="В"/>
  </r>
  <r>
    <x v="0"/>
    <x v="2"/>
    <x v="1"/>
    <s v="69"/>
    <x v="10"/>
    <n v="6"/>
    <x v="1"/>
    <n v="25.6"/>
    <n v="54.499999999999993"/>
    <n v="60.899999999999991"/>
    <x v="25"/>
    <m/>
    <m/>
    <n v="8.1"/>
    <m/>
    <m/>
    <m/>
    <m/>
    <m/>
    <m/>
    <m/>
    <m/>
    <m/>
    <s v="Кухня-столовая"/>
    <n v="13.7"/>
    <m/>
    <s v="Мастер-спальня"/>
    <n v="14.8"/>
    <m/>
    <m/>
    <s v="Комната стандарт"/>
    <n v="10.8"/>
    <m/>
    <m/>
    <m/>
    <m/>
    <m/>
    <m/>
    <m/>
    <m/>
    <m/>
    <m/>
    <m/>
    <m/>
    <m/>
    <m/>
    <n v="4"/>
    <n v="3.1"/>
    <m/>
    <m/>
    <m/>
    <m/>
    <m/>
    <n v="2.6"/>
    <n v="0.78"/>
    <m/>
    <s v="кухня"/>
    <m/>
    <m/>
    <m/>
    <m/>
    <m/>
    <m/>
    <m/>
    <m/>
    <n v="3.8"/>
    <n v="3.8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s v="кухня"/>
    <m/>
    <m/>
    <m/>
    <m/>
    <m/>
    <s v="Свой ЖК, Двор, Частный сектор"/>
    <s v="З, В"/>
  </r>
  <r>
    <x v="0"/>
    <x v="2"/>
    <x v="1"/>
    <s v="70"/>
    <x v="11"/>
    <n v="6"/>
    <x v="2"/>
    <n v="11.4"/>
    <n v="38.299999999999997"/>
    <n v="42.199999999999996"/>
    <x v="21"/>
    <m/>
    <m/>
    <n v="5.6"/>
    <s v="ниша"/>
    <m/>
    <m/>
    <m/>
    <m/>
    <m/>
    <m/>
    <m/>
    <m/>
    <s v="Кухня-гостиная с нишей"/>
    <n v="16.8"/>
    <m/>
    <s v="Комната стандарт"/>
    <n v="11.4"/>
    <m/>
    <m/>
    <m/>
    <m/>
    <m/>
    <m/>
    <m/>
    <m/>
    <m/>
    <m/>
    <m/>
    <m/>
    <m/>
    <m/>
    <m/>
    <m/>
    <m/>
    <m/>
    <n v="4.5"/>
    <m/>
    <m/>
    <m/>
    <m/>
    <m/>
    <m/>
    <m/>
    <m/>
    <m/>
    <m/>
    <m/>
    <m/>
    <m/>
    <m/>
    <m/>
    <m/>
    <m/>
    <m/>
    <n v="3.9"/>
    <n v="3.9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</r>
  <r>
    <x v="0"/>
    <x v="2"/>
    <x v="1"/>
    <s v="71"/>
    <x v="12"/>
    <n v="6"/>
    <x v="1"/>
    <n v="27"/>
    <n v="58.1"/>
    <n v="58.1"/>
    <x v="26"/>
    <m/>
    <m/>
    <n v="7.7"/>
    <s v="ниша"/>
    <m/>
    <m/>
    <m/>
    <m/>
    <m/>
    <m/>
    <m/>
    <m/>
    <s v="Кухня-гостиная с нишей"/>
    <n v="15.9"/>
    <m/>
    <s v="Мастер-спальня с/у через гардероб"/>
    <n v="15.9"/>
    <s v="гардероб"/>
    <m/>
    <s v="Комната стандарт"/>
    <n v="11.1"/>
    <m/>
    <m/>
    <m/>
    <m/>
    <m/>
    <m/>
    <m/>
    <m/>
    <m/>
    <m/>
    <m/>
    <m/>
    <m/>
    <m/>
    <n v="4.0999999999999996"/>
    <n v="3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низу"/>
    <s v="с/у, комната"/>
    <m/>
    <s v="Частный сектор"/>
    <s v="З"/>
  </r>
  <r>
    <x v="0"/>
    <x v="2"/>
    <x v="1"/>
    <s v="72"/>
    <x v="13"/>
    <n v="6"/>
    <x v="2"/>
    <n v="12.2"/>
    <n v="36.800000000000004"/>
    <n v="36.800000000000004"/>
    <x v="23"/>
    <m/>
    <m/>
    <n v="7.4"/>
    <m/>
    <m/>
    <m/>
    <m/>
    <m/>
    <m/>
    <m/>
    <m/>
    <m/>
    <s v="Кухня-столовая"/>
    <n v="13.1"/>
    <m/>
    <s v="Комната стандарт"/>
    <n v="12.2"/>
    <m/>
    <m/>
    <m/>
    <m/>
    <m/>
    <m/>
    <m/>
    <m/>
    <m/>
    <m/>
    <m/>
    <m/>
    <m/>
    <m/>
    <m/>
    <m/>
    <m/>
    <m/>
    <n v="4.099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</r>
  <r>
    <x v="0"/>
    <x v="2"/>
    <x v="1"/>
    <s v="73"/>
    <x v="14"/>
    <n v="6"/>
    <x v="2"/>
    <n v="14.3"/>
    <n v="42"/>
    <n v="44.7"/>
    <x v="27"/>
    <m/>
    <m/>
    <n v="6.2"/>
    <m/>
    <m/>
    <m/>
    <m/>
    <m/>
    <m/>
    <m/>
    <m/>
    <m/>
    <s v="Кухня-гостиная с нишей"/>
    <n v="16.899999999999999"/>
    <m/>
    <s v="Комната стандарт"/>
    <n v="14.3"/>
    <m/>
    <m/>
    <m/>
    <m/>
    <m/>
    <m/>
    <m/>
    <m/>
    <m/>
    <m/>
    <m/>
    <m/>
    <m/>
    <m/>
    <m/>
    <m/>
    <m/>
    <m/>
    <n v="4.5999999999999996"/>
    <m/>
    <m/>
    <m/>
    <m/>
    <m/>
    <m/>
    <n v="2.7"/>
    <n v="0.81"/>
    <m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, Двор"/>
    <s v="В"/>
  </r>
  <r>
    <x v="0"/>
    <x v="2"/>
    <x v="1"/>
    <s v="74"/>
    <x v="15"/>
    <n v="6"/>
    <x v="2"/>
    <n v="10.9"/>
    <n v="32.200000000000003"/>
    <n v="34.900000000000006"/>
    <x v="28"/>
    <m/>
    <m/>
    <n v="3.8"/>
    <m/>
    <m/>
    <m/>
    <m/>
    <m/>
    <m/>
    <m/>
    <m/>
    <m/>
    <s v="Кухня-столовая с нишей"/>
    <n v="13.3"/>
    <m/>
    <s v="Комната стандарт"/>
    <n v="10.9"/>
    <m/>
    <m/>
    <m/>
    <m/>
    <m/>
    <m/>
    <m/>
    <m/>
    <m/>
    <m/>
    <m/>
    <m/>
    <m/>
    <m/>
    <m/>
    <m/>
    <m/>
    <m/>
    <n v="4.2"/>
    <m/>
    <m/>
    <m/>
    <m/>
    <m/>
    <m/>
    <n v="2.7"/>
    <n v="0.81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s v="комната"/>
    <m/>
    <m/>
    <m/>
    <s v="снизу"/>
    <s v="с/у, комната"/>
    <m/>
    <s v="Свой ЖК, Двор"/>
    <s v="В"/>
  </r>
  <r>
    <x v="0"/>
    <x v="2"/>
    <x v="2"/>
    <s v="75"/>
    <x v="10"/>
    <n v="6"/>
    <x v="1"/>
    <n v="25.6"/>
    <n v="54.499999999999993"/>
    <n v="60.899999999999991"/>
    <x v="25"/>
    <m/>
    <m/>
    <n v="8.1"/>
    <m/>
    <m/>
    <m/>
    <m/>
    <m/>
    <m/>
    <m/>
    <m/>
    <m/>
    <s v="Кухня-столовая"/>
    <n v="13.7"/>
    <m/>
    <s v="Мастер-спальня"/>
    <n v="14.8"/>
    <m/>
    <m/>
    <s v="Комната стандарт"/>
    <n v="10.8"/>
    <m/>
    <m/>
    <m/>
    <m/>
    <m/>
    <m/>
    <m/>
    <m/>
    <m/>
    <m/>
    <m/>
    <m/>
    <m/>
    <m/>
    <n v="4"/>
    <n v="3.1"/>
    <m/>
    <m/>
    <m/>
    <m/>
    <m/>
    <n v="2.6"/>
    <n v="0.78"/>
    <m/>
    <s v="кухня"/>
    <m/>
    <m/>
    <m/>
    <m/>
    <m/>
    <m/>
    <m/>
    <m/>
    <n v="3.8"/>
    <n v="3.8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s v="кухня"/>
    <m/>
    <m/>
    <m/>
    <m/>
    <m/>
    <s v="Свой ЖК, Двор, Частный сектор"/>
    <s v="З, В"/>
  </r>
  <r>
    <x v="0"/>
    <x v="2"/>
    <x v="2"/>
    <s v="76"/>
    <x v="11"/>
    <n v="6"/>
    <x v="2"/>
    <n v="11.4"/>
    <n v="38.299999999999997"/>
    <n v="42.199999999999996"/>
    <x v="21"/>
    <m/>
    <m/>
    <n v="5.6"/>
    <s v="ниша"/>
    <m/>
    <m/>
    <m/>
    <m/>
    <m/>
    <m/>
    <m/>
    <m/>
    <s v="Кухня-гостиная с нишей"/>
    <n v="16.8"/>
    <m/>
    <s v="Комната стандарт"/>
    <n v="11.4"/>
    <m/>
    <m/>
    <m/>
    <m/>
    <m/>
    <m/>
    <m/>
    <m/>
    <m/>
    <m/>
    <m/>
    <m/>
    <m/>
    <m/>
    <m/>
    <m/>
    <m/>
    <m/>
    <n v="4.5"/>
    <m/>
    <m/>
    <m/>
    <m/>
    <m/>
    <m/>
    <m/>
    <m/>
    <m/>
    <m/>
    <m/>
    <m/>
    <m/>
    <m/>
    <m/>
    <m/>
    <m/>
    <m/>
    <n v="3.9"/>
    <n v="3.9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</r>
  <r>
    <x v="0"/>
    <x v="2"/>
    <x v="2"/>
    <s v="77"/>
    <x v="12"/>
    <n v="6"/>
    <x v="1"/>
    <n v="27"/>
    <n v="58.1"/>
    <n v="58.1"/>
    <x v="26"/>
    <m/>
    <m/>
    <n v="7.7"/>
    <s v="ниша"/>
    <m/>
    <m/>
    <m/>
    <m/>
    <m/>
    <m/>
    <m/>
    <m/>
    <s v="Кухня-гостиная с нишей"/>
    <n v="15.9"/>
    <m/>
    <s v="Мастер-спальня с/у через гардероб"/>
    <n v="15.9"/>
    <s v="гардероб"/>
    <m/>
    <s v="Комната стандарт"/>
    <n v="11.1"/>
    <m/>
    <m/>
    <m/>
    <m/>
    <m/>
    <m/>
    <m/>
    <m/>
    <m/>
    <m/>
    <m/>
    <m/>
    <m/>
    <m/>
    <n v="4.0999999999999996"/>
    <n v="3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</r>
  <r>
    <x v="0"/>
    <x v="2"/>
    <x v="2"/>
    <s v="78"/>
    <x v="13"/>
    <n v="6"/>
    <x v="2"/>
    <n v="12.2"/>
    <n v="36.800000000000004"/>
    <n v="36.800000000000004"/>
    <x v="23"/>
    <m/>
    <m/>
    <n v="7.4"/>
    <m/>
    <m/>
    <m/>
    <m/>
    <m/>
    <m/>
    <m/>
    <m/>
    <m/>
    <s v="Кухня-столовая"/>
    <n v="13.1"/>
    <m/>
    <s v="Комната стандарт"/>
    <n v="12.2"/>
    <m/>
    <m/>
    <m/>
    <m/>
    <m/>
    <m/>
    <m/>
    <m/>
    <m/>
    <m/>
    <m/>
    <m/>
    <m/>
    <m/>
    <m/>
    <m/>
    <m/>
    <m/>
    <n v="4.099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</r>
  <r>
    <x v="0"/>
    <x v="2"/>
    <x v="2"/>
    <s v="79"/>
    <x v="14"/>
    <n v="6"/>
    <x v="2"/>
    <n v="14.3"/>
    <n v="42"/>
    <n v="44.7"/>
    <x v="27"/>
    <m/>
    <m/>
    <n v="6.2"/>
    <m/>
    <m/>
    <m/>
    <m/>
    <m/>
    <m/>
    <m/>
    <m/>
    <m/>
    <s v="Кухня-гостиная с нишей"/>
    <n v="16.899999999999999"/>
    <m/>
    <s v="Комната стандарт"/>
    <n v="14.3"/>
    <m/>
    <m/>
    <m/>
    <m/>
    <m/>
    <m/>
    <m/>
    <m/>
    <m/>
    <m/>
    <m/>
    <m/>
    <m/>
    <m/>
    <m/>
    <m/>
    <m/>
    <m/>
    <n v="4.5999999999999996"/>
    <m/>
    <m/>
    <m/>
    <m/>
    <m/>
    <m/>
    <n v="2.7"/>
    <n v="0.81"/>
    <m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, Двор"/>
    <s v="В"/>
  </r>
  <r>
    <x v="0"/>
    <x v="2"/>
    <x v="2"/>
    <s v="80"/>
    <x v="15"/>
    <n v="6"/>
    <x v="2"/>
    <n v="10.9"/>
    <n v="32.200000000000003"/>
    <n v="34.900000000000006"/>
    <x v="28"/>
    <m/>
    <m/>
    <n v="3.8"/>
    <m/>
    <m/>
    <m/>
    <m/>
    <m/>
    <m/>
    <m/>
    <m/>
    <m/>
    <s v="Кухня-столовая с нишей"/>
    <n v="13.3"/>
    <m/>
    <s v="Комната стандарт"/>
    <n v="10.9"/>
    <m/>
    <m/>
    <m/>
    <m/>
    <m/>
    <m/>
    <m/>
    <m/>
    <m/>
    <m/>
    <m/>
    <m/>
    <m/>
    <m/>
    <m/>
    <m/>
    <m/>
    <m/>
    <n v="4.2"/>
    <m/>
    <m/>
    <m/>
    <m/>
    <m/>
    <m/>
    <n v="2.7"/>
    <n v="0.81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s v="комната"/>
    <m/>
    <m/>
    <m/>
    <s v="сбоку"/>
    <s v="с/у"/>
    <m/>
    <s v="Свой ЖК, Двор"/>
    <s v="В"/>
  </r>
  <r>
    <x v="0"/>
    <x v="2"/>
    <x v="3"/>
    <s v="81"/>
    <x v="10"/>
    <n v="6"/>
    <x v="1"/>
    <n v="25.6"/>
    <n v="54.499999999999993"/>
    <n v="60.899999999999991"/>
    <x v="25"/>
    <m/>
    <m/>
    <n v="8.1"/>
    <m/>
    <m/>
    <m/>
    <m/>
    <m/>
    <m/>
    <m/>
    <m/>
    <m/>
    <s v="Кухня-столовая"/>
    <n v="13.7"/>
    <m/>
    <s v="Мастер-спальня"/>
    <n v="14.8"/>
    <m/>
    <m/>
    <s v="Комната стандарт"/>
    <n v="10.8"/>
    <m/>
    <m/>
    <m/>
    <m/>
    <m/>
    <m/>
    <m/>
    <m/>
    <m/>
    <m/>
    <m/>
    <m/>
    <m/>
    <m/>
    <n v="4"/>
    <n v="3.1"/>
    <m/>
    <m/>
    <m/>
    <m/>
    <m/>
    <n v="2.6"/>
    <n v="0.78"/>
    <m/>
    <s v="кухня"/>
    <m/>
    <m/>
    <m/>
    <m/>
    <m/>
    <m/>
    <m/>
    <m/>
    <n v="3.8"/>
    <n v="3.8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m/>
    <m/>
    <m/>
    <n v="2"/>
    <m/>
    <m/>
    <m/>
    <s v="кухня"/>
    <s v="кухня"/>
    <m/>
    <m/>
    <m/>
    <m/>
    <m/>
    <s v="Свой ЖК, Двор, Частный сектор"/>
    <s v="З, В"/>
  </r>
  <r>
    <x v="0"/>
    <x v="2"/>
    <x v="3"/>
    <s v="82"/>
    <x v="11"/>
    <n v="6"/>
    <x v="2"/>
    <n v="11.4"/>
    <n v="38.299999999999997"/>
    <n v="42.199999999999996"/>
    <x v="21"/>
    <m/>
    <m/>
    <n v="5.6"/>
    <s v="ниша"/>
    <m/>
    <m/>
    <m/>
    <m/>
    <m/>
    <m/>
    <m/>
    <m/>
    <s v="Кухня-гостиная с нишей"/>
    <n v="16.8"/>
    <m/>
    <s v="Комната стандарт"/>
    <n v="11.4"/>
    <m/>
    <m/>
    <m/>
    <m/>
    <m/>
    <m/>
    <m/>
    <m/>
    <m/>
    <m/>
    <m/>
    <m/>
    <m/>
    <m/>
    <m/>
    <m/>
    <m/>
    <m/>
    <n v="4.5"/>
    <m/>
    <m/>
    <m/>
    <m/>
    <m/>
    <m/>
    <m/>
    <m/>
    <m/>
    <m/>
    <m/>
    <m/>
    <m/>
    <m/>
    <m/>
    <m/>
    <m/>
    <m/>
    <n v="3.9"/>
    <n v="3.9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</r>
  <r>
    <x v="0"/>
    <x v="2"/>
    <x v="3"/>
    <s v="83"/>
    <x v="12"/>
    <n v="6"/>
    <x v="1"/>
    <n v="27"/>
    <n v="58.1"/>
    <n v="58.1"/>
    <x v="26"/>
    <m/>
    <m/>
    <n v="7.7"/>
    <s v="ниша"/>
    <m/>
    <m/>
    <m/>
    <m/>
    <m/>
    <m/>
    <m/>
    <m/>
    <s v="Кухня-гостиная с нишей"/>
    <n v="15.9"/>
    <m/>
    <s v="Мастер-спальня с/у через гардероб"/>
    <n v="15.9"/>
    <s v="гардероб"/>
    <m/>
    <s v="Комната стандарт"/>
    <n v="11.1"/>
    <m/>
    <m/>
    <m/>
    <m/>
    <m/>
    <m/>
    <m/>
    <m/>
    <m/>
    <m/>
    <m/>
    <m/>
    <m/>
    <m/>
    <n v="4.0999999999999996"/>
    <n v="3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</r>
  <r>
    <x v="0"/>
    <x v="2"/>
    <x v="3"/>
    <s v="84"/>
    <x v="13"/>
    <n v="6"/>
    <x v="2"/>
    <n v="12.2"/>
    <n v="36.800000000000004"/>
    <n v="36.800000000000004"/>
    <x v="23"/>
    <m/>
    <m/>
    <n v="7.4"/>
    <m/>
    <m/>
    <m/>
    <m/>
    <m/>
    <m/>
    <m/>
    <m/>
    <m/>
    <s v="Кухня-столовая"/>
    <n v="13.1"/>
    <m/>
    <s v="Комната стандарт"/>
    <n v="12.2"/>
    <m/>
    <m/>
    <m/>
    <m/>
    <m/>
    <m/>
    <m/>
    <m/>
    <m/>
    <m/>
    <m/>
    <m/>
    <m/>
    <m/>
    <m/>
    <m/>
    <m/>
    <m/>
    <n v="4.099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</r>
  <r>
    <x v="0"/>
    <x v="2"/>
    <x v="3"/>
    <s v="85"/>
    <x v="14"/>
    <n v="6"/>
    <x v="2"/>
    <n v="14.3"/>
    <n v="42"/>
    <n v="44.7"/>
    <x v="27"/>
    <m/>
    <m/>
    <n v="6.2"/>
    <m/>
    <m/>
    <m/>
    <m/>
    <m/>
    <m/>
    <m/>
    <m/>
    <m/>
    <s v="Кухня-гостиная с нишей"/>
    <n v="16.899999999999999"/>
    <m/>
    <s v="Комната стандарт"/>
    <n v="14.3"/>
    <m/>
    <m/>
    <m/>
    <m/>
    <m/>
    <m/>
    <m/>
    <m/>
    <m/>
    <m/>
    <m/>
    <m/>
    <m/>
    <m/>
    <m/>
    <m/>
    <m/>
    <m/>
    <n v="4.5999999999999996"/>
    <m/>
    <m/>
    <m/>
    <m/>
    <m/>
    <m/>
    <n v="2.7"/>
    <n v="0.81"/>
    <m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, Двор"/>
    <s v="В"/>
  </r>
  <r>
    <x v="0"/>
    <x v="2"/>
    <x v="3"/>
    <s v="86"/>
    <x v="15"/>
    <n v="6"/>
    <x v="2"/>
    <n v="10.9"/>
    <n v="32.1"/>
    <n v="34.800000000000004"/>
    <x v="29"/>
    <m/>
    <m/>
    <n v="3.7"/>
    <m/>
    <m/>
    <m/>
    <m/>
    <m/>
    <m/>
    <m/>
    <m/>
    <m/>
    <s v="Кухня-столовая с нишей"/>
    <n v="13.3"/>
    <m/>
    <s v="Комната стандарт"/>
    <n v="10.9"/>
    <m/>
    <m/>
    <m/>
    <m/>
    <m/>
    <m/>
    <m/>
    <m/>
    <m/>
    <m/>
    <m/>
    <m/>
    <m/>
    <m/>
    <m/>
    <m/>
    <m/>
    <m/>
    <n v="4.2"/>
    <m/>
    <m/>
    <m/>
    <m/>
    <m/>
    <m/>
    <n v="2.7"/>
    <n v="0.81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s v="комната"/>
    <m/>
    <m/>
    <m/>
    <s v="сбоку"/>
    <s v="с/у"/>
    <m/>
    <s v="Свой ЖК, Двор"/>
    <s v="В"/>
  </r>
  <r>
    <x v="0"/>
    <x v="2"/>
    <x v="4"/>
    <s v="87"/>
    <x v="10"/>
    <n v="6"/>
    <x v="1"/>
    <n v="25.6"/>
    <n v="54.499999999999993"/>
    <n v="60.899999999999991"/>
    <x v="25"/>
    <m/>
    <m/>
    <n v="8.1"/>
    <m/>
    <m/>
    <m/>
    <m/>
    <m/>
    <m/>
    <m/>
    <m/>
    <m/>
    <s v="Кухня-столовая"/>
    <n v="13.7"/>
    <m/>
    <s v="Мастер-спальня"/>
    <n v="14.8"/>
    <m/>
    <m/>
    <s v="Комната стандарт"/>
    <n v="10.8"/>
    <m/>
    <m/>
    <m/>
    <m/>
    <m/>
    <m/>
    <m/>
    <m/>
    <m/>
    <m/>
    <m/>
    <m/>
    <m/>
    <m/>
    <n v="4"/>
    <n v="3.1"/>
    <m/>
    <m/>
    <m/>
    <m/>
    <m/>
    <n v="2.6"/>
    <n v="0.78"/>
    <m/>
    <s v="кухня"/>
    <m/>
    <m/>
    <m/>
    <m/>
    <m/>
    <m/>
    <m/>
    <m/>
    <n v="3.8"/>
    <n v="3.8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m/>
    <m/>
    <m/>
    <n v="2"/>
    <m/>
    <m/>
    <m/>
    <s v="кухня"/>
    <s v="кухня"/>
    <m/>
    <m/>
    <m/>
    <m/>
    <m/>
    <s v="Свой ЖК, Двор, Частный сектор"/>
    <s v="З, В"/>
  </r>
  <r>
    <x v="0"/>
    <x v="2"/>
    <x v="4"/>
    <s v="88"/>
    <x v="11"/>
    <n v="6"/>
    <x v="2"/>
    <n v="11.4"/>
    <n v="38.299999999999997"/>
    <n v="42.199999999999996"/>
    <x v="21"/>
    <m/>
    <m/>
    <n v="5.6"/>
    <s v="ниша"/>
    <m/>
    <m/>
    <m/>
    <m/>
    <m/>
    <m/>
    <m/>
    <m/>
    <s v="Кухня-гостиная с нишей"/>
    <n v="16.8"/>
    <m/>
    <s v="Комната стандарт"/>
    <n v="11.4"/>
    <m/>
    <m/>
    <m/>
    <m/>
    <m/>
    <m/>
    <m/>
    <m/>
    <m/>
    <m/>
    <m/>
    <m/>
    <m/>
    <m/>
    <m/>
    <m/>
    <m/>
    <m/>
    <n v="4.5"/>
    <m/>
    <m/>
    <m/>
    <m/>
    <m/>
    <m/>
    <m/>
    <m/>
    <m/>
    <m/>
    <m/>
    <m/>
    <m/>
    <m/>
    <m/>
    <m/>
    <m/>
    <m/>
    <n v="3.9"/>
    <n v="3.9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</r>
  <r>
    <x v="0"/>
    <x v="2"/>
    <x v="4"/>
    <s v="89"/>
    <x v="12"/>
    <n v="6"/>
    <x v="1"/>
    <n v="27"/>
    <n v="58.1"/>
    <n v="58.1"/>
    <x v="26"/>
    <m/>
    <m/>
    <n v="7.7"/>
    <s v="ниша"/>
    <m/>
    <m/>
    <m/>
    <m/>
    <m/>
    <m/>
    <m/>
    <m/>
    <s v="Кухня-гостиная с нишей"/>
    <n v="15.9"/>
    <m/>
    <s v="Мастер-спальня с/у через гардероб"/>
    <n v="15.9"/>
    <s v="гардероб"/>
    <m/>
    <s v="Комната стандарт"/>
    <n v="11.1"/>
    <m/>
    <m/>
    <m/>
    <m/>
    <m/>
    <m/>
    <m/>
    <m/>
    <m/>
    <m/>
    <m/>
    <m/>
    <m/>
    <m/>
    <n v="4.0999999999999996"/>
    <n v="3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</r>
  <r>
    <x v="0"/>
    <x v="2"/>
    <x v="4"/>
    <s v="90"/>
    <x v="13"/>
    <n v="6"/>
    <x v="2"/>
    <n v="12.2"/>
    <n v="36.800000000000004"/>
    <n v="36.800000000000004"/>
    <x v="23"/>
    <m/>
    <m/>
    <n v="7.4"/>
    <m/>
    <m/>
    <m/>
    <m/>
    <m/>
    <m/>
    <m/>
    <m/>
    <m/>
    <s v="Кухня-столовая"/>
    <n v="13.1"/>
    <m/>
    <s v="Комната стандарт"/>
    <n v="12.2"/>
    <m/>
    <m/>
    <m/>
    <m/>
    <m/>
    <m/>
    <m/>
    <m/>
    <m/>
    <m/>
    <m/>
    <m/>
    <m/>
    <m/>
    <m/>
    <m/>
    <m/>
    <m/>
    <n v="4.099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</r>
  <r>
    <x v="0"/>
    <x v="2"/>
    <x v="4"/>
    <s v="91"/>
    <x v="14"/>
    <n v="6"/>
    <x v="2"/>
    <n v="14.3"/>
    <n v="42"/>
    <n v="44.7"/>
    <x v="27"/>
    <m/>
    <m/>
    <n v="6.2"/>
    <m/>
    <m/>
    <m/>
    <m/>
    <m/>
    <m/>
    <m/>
    <m/>
    <m/>
    <s v="Кухня-гостиная с нишей"/>
    <n v="16.899999999999999"/>
    <m/>
    <s v="Комната стандарт"/>
    <n v="14.3"/>
    <m/>
    <m/>
    <m/>
    <m/>
    <m/>
    <m/>
    <m/>
    <m/>
    <m/>
    <m/>
    <m/>
    <m/>
    <m/>
    <m/>
    <m/>
    <m/>
    <m/>
    <m/>
    <n v="4.5999999999999996"/>
    <m/>
    <m/>
    <m/>
    <m/>
    <m/>
    <m/>
    <n v="2.7"/>
    <n v="0.81"/>
    <m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, Двор"/>
    <s v="В"/>
  </r>
  <r>
    <x v="0"/>
    <x v="2"/>
    <x v="4"/>
    <s v="92"/>
    <x v="15"/>
    <n v="6"/>
    <x v="2"/>
    <n v="10.9"/>
    <n v="32.1"/>
    <n v="34.800000000000004"/>
    <x v="29"/>
    <m/>
    <m/>
    <n v="3.7"/>
    <m/>
    <m/>
    <m/>
    <m/>
    <m/>
    <m/>
    <m/>
    <m/>
    <m/>
    <s v="Кухня-столовая с нишей"/>
    <n v="13.3"/>
    <m/>
    <s v="Комната стандарт"/>
    <n v="10.9"/>
    <m/>
    <m/>
    <m/>
    <m/>
    <m/>
    <m/>
    <m/>
    <m/>
    <m/>
    <m/>
    <m/>
    <m/>
    <m/>
    <m/>
    <m/>
    <m/>
    <m/>
    <m/>
    <n v="4.2"/>
    <m/>
    <m/>
    <m/>
    <m/>
    <m/>
    <m/>
    <n v="2.7"/>
    <n v="0.81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s v="комната"/>
    <m/>
    <m/>
    <m/>
    <s v="сбоку"/>
    <s v="с/у"/>
    <m/>
    <s v="Свой ЖК, Двор"/>
    <s v="В"/>
  </r>
  <r>
    <x v="0"/>
    <x v="2"/>
    <x v="5"/>
    <s v="93"/>
    <x v="10"/>
    <n v="6"/>
    <x v="1"/>
    <n v="25.6"/>
    <n v="54.499999999999993"/>
    <n v="60.899999999999991"/>
    <x v="25"/>
    <m/>
    <m/>
    <n v="8.1"/>
    <m/>
    <m/>
    <m/>
    <m/>
    <m/>
    <m/>
    <m/>
    <m/>
    <m/>
    <s v="Кухня-столовая"/>
    <n v="13.7"/>
    <m/>
    <s v="Мастер-спальня"/>
    <n v="14.8"/>
    <m/>
    <m/>
    <s v="Комната стандарт"/>
    <n v="10.8"/>
    <m/>
    <m/>
    <m/>
    <m/>
    <m/>
    <m/>
    <m/>
    <m/>
    <m/>
    <m/>
    <m/>
    <m/>
    <m/>
    <m/>
    <n v="4"/>
    <n v="3.1"/>
    <m/>
    <m/>
    <m/>
    <m/>
    <m/>
    <n v="2.6"/>
    <n v="0.78"/>
    <m/>
    <s v="кухня"/>
    <m/>
    <m/>
    <m/>
    <m/>
    <m/>
    <m/>
    <m/>
    <m/>
    <n v="3.8"/>
    <n v="3.8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m/>
    <m/>
    <m/>
    <n v="2"/>
    <m/>
    <m/>
    <m/>
    <s v="кухня"/>
    <s v="кухня"/>
    <m/>
    <m/>
    <m/>
    <m/>
    <m/>
    <s v="Свой ЖК, Двор, Частный сектор"/>
    <s v="З, В"/>
  </r>
  <r>
    <x v="0"/>
    <x v="2"/>
    <x v="5"/>
    <s v="94"/>
    <x v="11"/>
    <n v="6"/>
    <x v="2"/>
    <n v="11.4"/>
    <n v="38.299999999999997"/>
    <n v="42.199999999999996"/>
    <x v="21"/>
    <m/>
    <m/>
    <n v="5.6"/>
    <s v="ниша"/>
    <m/>
    <m/>
    <m/>
    <m/>
    <m/>
    <m/>
    <m/>
    <m/>
    <s v="Кухня-гостиная с нишей"/>
    <n v="16.8"/>
    <m/>
    <s v="Комната стандарт"/>
    <n v="11.4"/>
    <m/>
    <m/>
    <m/>
    <m/>
    <m/>
    <m/>
    <m/>
    <m/>
    <m/>
    <m/>
    <m/>
    <m/>
    <m/>
    <m/>
    <m/>
    <m/>
    <m/>
    <m/>
    <n v="4.5"/>
    <m/>
    <m/>
    <m/>
    <m/>
    <m/>
    <m/>
    <m/>
    <m/>
    <m/>
    <m/>
    <m/>
    <m/>
    <m/>
    <m/>
    <m/>
    <m/>
    <m/>
    <m/>
    <n v="3.9"/>
    <n v="3.9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</r>
  <r>
    <x v="0"/>
    <x v="2"/>
    <x v="5"/>
    <s v="95"/>
    <x v="12"/>
    <n v="6"/>
    <x v="1"/>
    <n v="27"/>
    <n v="58.1"/>
    <n v="58.1"/>
    <x v="26"/>
    <m/>
    <m/>
    <n v="7.7"/>
    <s v="ниша"/>
    <m/>
    <m/>
    <m/>
    <m/>
    <m/>
    <m/>
    <m/>
    <m/>
    <s v="Кухня-гостиная с нишей"/>
    <n v="15.9"/>
    <m/>
    <s v="Мастер-спальня с/у через гардероб"/>
    <n v="15.9"/>
    <s v="гардероб"/>
    <m/>
    <s v="Комната стандарт"/>
    <n v="11.1"/>
    <m/>
    <m/>
    <m/>
    <m/>
    <m/>
    <m/>
    <m/>
    <m/>
    <m/>
    <m/>
    <m/>
    <m/>
    <m/>
    <m/>
    <n v="4.0999999999999996"/>
    <n v="3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</r>
  <r>
    <x v="0"/>
    <x v="2"/>
    <x v="5"/>
    <s v="96"/>
    <x v="13"/>
    <n v="6"/>
    <x v="2"/>
    <n v="12.2"/>
    <n v="36.800000000000004"/>
    <n v="36.800000000000004"/>
    <x v="23"/>
    <m/>
    <m/>
    <n v="7.4"/>
    <m/>
    <m/>
    <m/>
    <m/>
    <m/>
    <m/>
    <m/>
    <m/>
    <m/>
    <s v="Кухня-столовая"/>
    <n v="13.1"/>
    <m/>
    <s v="Комната стандарт"/>
    <n v="12.2"/>
    <m/>
    <m/>
    <m/>
    <m/>
    <m/>
    <m/>
    <m/>
    <m/>
    <m/>
    <m/>
    <m/>
    <m/>
    <m/>
    <m/>
    <m/>
    <m/>
    <m/>
    <m/>
    <n v="4.099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</r>
  <r>
    <x v="0"/>
    <x v="2"/>
    <x v="5"/>
    <s v="97"/>
    <x v="14"/>
    <n v="6"/>
    <x v="2"/>
    <n v="14.3"/>
    <n v="42"/>
    <n v="44.7"/>
    <x v="27"/>
    <m/>
    <m/>
    <n v="6.2"/>
    <m/>
    <m/>
    <m/>
    <m/>
    <m/>
    <m/>
    <m/>
    <m/>
    <m/>
    <s v="Кухня-гостиная с нишей"/>
    <n v="16.899999999999999"/>
    <m/>
    <s v="Комната стандарт"/>
    <n v="14.3"/>
    <m/>
    <m/>
    <m/>
    <m/>
    <m/>
    <m/>
    <m/>
    <m/>
    <m/>
    <m/>
    <m/>
    <m/>
    <m/>
    <m/>
    <m/>
    <m/>
    <m/>
    <m/>
    <n v="4.5999999999999996"/>
    <m/>
    <m/>
    <m/>
    <m/>
    <m/>
    <m/>
    <n v="2.7"/>
    <n v="0.81"/>
    <m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, Двор"/>
    <s v="В"/>
  </r>
  <r>
    <x v="0"/>
    <x v="2"/>
    <x v="5"/>
    <s v="98"/>
    <x v="15"/>
    <n v="6"/>
    <x v="2"/>
    <n v="10.9"/>
    <n v="32.1"/>
    <n v="34.800000000000004"/>
    <x v="29"/>
    <m/>
    <m/>
    <n v="3.7"/>
    <m/>
    <m/>
    <m/>
    <m/>
    <m/>
    <m/>
    <m/>
    <m/>
    <m/>
    <s v="Кухня-столовая с нишей"/>
    <n v="13.3"/>
    <m/>
    <s v="Комната стандарт"/>
    <n v="10.9"/>
    <m/>
    <m/>
    <m/>
    <m/>
    <m/>
    <m/>
    <m/>
    <m/>
    <m/>
    <m/>
    <m/>
    <m/>
    <m/>
    <m/>
    <m/>
    <m/>
    <m/>
    <m/>
    <n v="4.2"/>
    <m/>
    <m/>
    <m/>
    <m/>
    <m/>
    <m/>
    <n v="2.7"/>
    <n v="0.81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s v="комната"/>
    <m/>
    <m/>
    <m/>
    <s v="сбоку"/>
    <s v="с/у"/>
    <m/>
    <s v="Свой ЖК, Двор"/>
    <s v="В"/>
  </r>
  <r>
    <x v="0"/>
    <x v="2"/>
    <x v="6"/>
    <s v="99"/>
    <x v="10"/>
    <n v="6"/>
    <x v="1"/>
    <n v="25.6"/>
    <n v="54.499999999999993"/>
    <n v="60.899999999999991"/>
    <x v="25"/>
    <m/>
    <m/>
    <n v="8.1"/>
    <m/>
    <m/>
    <m/>
    <m/>
    <m/>
    <m/>
    <m/>
    <m/>
    <m/>
    <s v="Кухня-столовая"/>
    <n v="13.7"/>
    <m/>
    <s v="Мастер-спальня"/>
    <n v="14.8"/>
    <m/>
    <m/>
    <s v="Комната стандарт"/>
    <n v="10.8"/>
    <m/>
    <m/>
    <m/>
    <m/>
    <m/>
    <m/>
    <m/>
    <m/>
    <m/>
    <m/>
    <m/>
    <m/>
    <m/>
    <m/>
    <n v="4"/>
    <n v="3.1"/>
    <m/>
    <m/>
    <m/>
    <m/>
    <m/>
    <n v="2.6"/>
    <n v="0.78"/>
    <m/>
    <s v="кухня"/>
    <m/>
    <m/>
    <m/>
    <m/>
    <m/>
    <m/>
    <m/>
    <m/>
    <n v="3.8"/>
    <n v="3.8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m/>
    <m/>
    <m/>
    <n v="2"/>
    <m/>
    <m/>
    <m/>
    <s v="кухня"/>
    <s v="кухня"/>
    <m/>
    <m/>
    <m/>
    <m/>
    <m/>
    <s v="Свой ЖК, Двор, Частный сектор"/>
    <s v="З, В"/>
  </r>
  <r>
    <x v="0"/>
    <x v="2"/>
    <x v="6"/>
    <s v="100"/>
    <x v="11"/>
    <n v="6"/>
    <x v="2"/>
    <n v="11.4"/>
    <n v="38.299999999999997"/>
    <n v="42.199999999999996"/>
    <x v="21"/>
    <m/>
    <m/>
    <n v="5.6"/>
    <m/>
    <m/>
    <m/>
    <m/>
    <m/>
    <m/>
    <m/>
    <m/>
    <m/>
    <s v="Кухня-гостиная с нишей"/>
    <n v="16.8"/>
    <m/>
    <s v="Комната стандарт"/>
    <n v="11.4"/>
    <m/>
    <m/>
    <m/>
    <m/>
    <m/>
    <m/>
    <m/>
    <m/>
    <m/>
    <m/>
    <m/>
    <m/>
    <m/>
    <m/>
    <m/>
    <m/>
    <m/>
    <m/>
    <n v="4.5"/>
    <m/>
    <m/>
    <m/>
    <m/>
    <m/>
    <m/>
    <m/>
    <m/>
    <m/>
    <m/>
    <m/>
    <m/>
    <m/>
    <m/>
    <m/>
    <m/>
    <m/>
    <m/>
    <n v="3.9"/>
    <n v="3.9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</r>
  <r>
    <x v="0"/>
    <x v="2"/>
    <x v="6"/>
    <s v="101"/>
    <x v="12"/>
    <n v="6"/>
    <x v="1"/>
    <n v="27"/>
    <n v="58.1"/>
    <n v="58.1"/>
    <x v="26"/>
    <m/>
    <m/>
    <n v="7.7"/>
    <m/>
    <m/>
    <m/>
    <m/>
    <m/>
    <m/>
    <m/>
    <m/>
    <m/>
    <s v="Кухня-гостиная с нишей"/>
    <n v="15.9"/>
    <m/>
    <s v="Мастер-спальня с/у через гардероб"/>
    <n v="15.9"/>
    <s v="гардероб"/>
    <m/>
    <s v="Комната стандарт"/>
    <n v="11.1"/>
    <m/>
    <m/>
    <m/>
    <m/>
    <m/>
    <m/>
    <m/>
    <m/>
    <m/>
    <m/>
    <m/>
    <m/>
    <m/>
    <m/>
    <n v="4.0999999999999996"/>
    <n v="3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</r>
  <r>
    <x v="0"/>
    <x v="2"/>
    <x v="6"/>
    <s v="102"/>
    <x v="13"/>
    <n v="6"/>
    <x v="2"/>
    <n v="12.2"/>
    <n v="36.800000000000004"/>
    <n v="36.800000000000004"/>
    <x v="23"/>
    <m/>
    <m/>
    <n v="7.4"/>
    <m/>
    <m/>
    <m/>
    <m/>
    <m/>
    <m/>
    <m/>
    <m/>
    <m/>
    <s v="Кухня-столовая"/>
    <n v="13.1"/>
    <m/>
    <s v="Комната стандарт"/>
    <n v="12.2"/>
    <m/>
    <m/>
    <m/>
    <m/>
    <m/>
    <m/>
    <m/>
    <m/>
    <m/>
    <m/>
    <m/>
    <m/>
    <m/>
    <m/>
    <m/>
    <m/>
    <m/>
    <m/>
    <n v="4.099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</r>
  <r>
    <x v="0"/>
    <x v="2"/>
    <x v="6"/>
    <s v="103"/>
    <x v="14"/>
    <n v="6"/>
    <x v="2"/>
    <n v="14.3"/>
    <n v="42"/>
    <n v="44.7"/>
    <x v="27"/>
    <m/>
    <m/>
    <n v="6.2"/>
    <m/>
    <m/>
    <m/>
    <m/>
    <m/>
    <m/>
    <m/>
    <m/>
    <m/>
    <s v="Кухня-гостиная с нишей"/>
    <n v="16.899999999999999"/>
    <m/>
    <s v="Комната стандарт"/>
    <n v="14.3"/>
    <m/>
    <m/>
    <m/>
    <m/>
    <m/>
    <m/>
    <m/>
    <m/>
    <m/>
    <m/>
    <m/>
    <m/>
    <m/>
    <m/>
    <m/>
    <m/>
    <m/>
    <m/>
    <n v="4.5999999999999996"/>
    <m/>
    <m/>
    <m/>
    <m/>
    <m/>
    <m/>
    <n v="2.7"/>
    <n v="0.81"/>
    <m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, Двор"/>
    <s v="В"/>
  </r>
  <r>
    <x v="0"/>
    <x v="2"/>
    <x v="6"/>
    <s v="104"/>
    <x v="15"/>
    <n v="6"/>
    <x v="2"/>
    <n v="10.9"/>
    <n v="32.1"/>
    <n v="34.800000000000004"/>
    <x v="29"/>
    <m/>
    <m/>
    <n v="3.7"/>
    <m/>
    <m/>
    <m/>
    <m/>
    <m/>
    <m/>
    <m/>
    <m/>
    <m/>
    <s v="Кухня-столовая с нишей"/>
    <n v="13.3"/>
    <m/>
    <s v="Комната стандарт"/>
    <n v="10.9"/>
    <m/>
    <m/>
    <m/>
    <m/>
    <m/>
    <m/>
    <m/>
    <m/>
    <m/>
    <m/>
    <m/>
    <m/>
    <m/>
    <m/>
    <m/>
    <m/>
    <m/>
    <m/>
    <n v="4.2"/>
    <m/>
    <m/>
    <m/>
    <m/>
    <m/>
    <m/>
    <n v="2.7"/>
    <n v="0.81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s v="комната"/>
    <m/>
    <m/>
    <m/>
    <s v="сбоку"/>
    <s v="с/у"/>
    <m/>
    <s v="Свой ЖК, Двор"/>
    <s v="В"/>
  </r>
  <r>
    <x v="0"/>
    <x v="2"/>
    <x v="7"/>
    <s v="105"/>
    <x v="10"/>
    <n v="6"/>
    <x v="1"/>
    <n v="25.6"/>
    <n v="54.499999999999993"/>
    <n v="60.899999999999991"/>
    <x v="25"/>
    <m/>
    <m/>
    <n v="8.1"/>
    <m/>
    <m/>
    <m/>
    <m/>
    <m/>
    <m/>
    <m/>
    <m/>
    <m/>
    <s v="Кухня-столовая"/>
    <n v="13.7"/>
    <m/>
    <s v="Мастер-спальня"/>
    <n v="14.8"/>
    <m/>
    <m/>
    <s v="Комната стандарт"/>
    <n v="10.8"/>
    <m/>
    <m/>
    <m/>
    <m/>
    <m/>
    <m/>
    <m/>
    <m/>
    <m/>
    <m/>
    <m/>
    <m/>
    <m/>
    <m/>
    <n v="4"/>
    <n v="3.1"/>
    <m/>
    <m/>
    <m/>
    <m/>
    <m/>
    <n v="2.6"/>
    <n v="0.78"/>
    <m/>
    <s v="кухня"/>
    <m/>
    <m/>
    <m/>
    <m/>
    <m/>
    <m/>
    <m/>
    <m/>
    <n v="3.8"/>
    <n v="3.8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m/>
    <m/>
    <m/>
    <n v="2"/>
    <m/>
    <m/>
    <m/>
    <s v="кухня"/>
    <s v="кухня"/>
    <m/>
    <m/>
    <m/>
    <m/>
    <m/>
    <s v="Свой ЖК, Двор, Частный сектор"/>
    <s v="З, В"/>
  </r>
  <r>
    <x v="0"/>
    <x v="2"/>
    <x v="7"/>
    <s v="106"/>
    <x v="11"/>
    <n v="6"/>
    <x v="2"/>
    <n v="11.4"/>
    <n v="38.299999999999997"/>
    <n v="42.199999999999996"/>
    <x v="21"/>
    <m/>
    <m/>
    <n v="5.6"/>
    <s v="ниша"/>
    <m/>
    <m/>
    <m/>
    <m/>
    <m/>
    <m/>
    <m/>
    <m/>
    <s v="Кухня-гостиная с нишей"/>
    <n v="16.8"/>
    <m/>
    <s v="Комната стандарт"/>
    <n v="11.4"/>
    <m/>
    <m/>
    <m/>
    <m/>
    <m/>
    <m/>
    <m/>
    <m/>
    <m/>
    <m/>
    <m/>
    <m/>
    <m/>
    <m/>
    <m/>
    <m/>
    <m/>
    <m/>
    <n v="4.5"/>
    <m/>
    <m/>
    <m/>
    <m/>
    <m/>
    <m/>
    <m/>
    <m/>
    <m/>
    <m/>
    <m/>
    <m/>
    <m/>
    <m/>
    <m/>
    <m/>
    <m/>
    <m/>
    <n v="3.9"/>
    <n v="3.9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</r>
  <r>
    <x v="0"/>
    <x v="2"/>
    <x v="7"/>
    <s v="107"/>
    <x v="12"/>
    <n v="6"/>
    <x v="1"/>
    <n v="27"/>
    <n v="58.1"/>
    <n v="58.1"/>
    <x v="26"/>
    <m/>
    <m/>
    <n v="7.7"/>
    <s v="ниша"/>
    <m/>
    <m/>
    <m/>
    <m/>
    <m/>
    <m/>
    <m/>
    <m/>
    <s v="Кухня-гостиная с нишей"/>
    <n v="15.9"/>
    <m/>
    <s v="Мастер-спальня с/у через гардероб"/>
    <n v="15.9"/>
    <s v="гардероб"/>
    <m/>
    <s v="Комната стандарт"/>
    <n v="11.1"/>
    <m/>
    <m/>
    <m/>
    <m/>
    <m/>
    <m/>
    <m/>
    <m/>
    <m/>
    <m/>
    <m/>
    <m/>
    <m/>
    <m/>
    <n v="4.0999999999999996"/>
    <n v="3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</r>
  <r>
    <x v="0"/>
    <x v="2"/>
    <x v="7"/>
    <s v="108"/>
    <x v="13"/>
    <n v="6"/>
    <x v="2"/>
    <n v="12.2"/>
    <n v="36.800000000000004"/>
    <n v="36.800000000000004"/>
    <x v="23"/>
    <m/>
    <m/>
    <n v="7.4"/>
    <m/>
    <m/>
    <m/>
    <m/>
    <m/>
    <m/>
    <m/>
    <m/>
    <m/>
    <s v="Кухня-столовая"/>
    <n v="13.1"/>
    <m/>
    <s v="Комната стандарт"/>
    <n v="12.2"/>
    <m/>
    <m/>
    <m/>
    <m/>
    <m/>
    <m/>
    <m/>
    <m/>
    <m/>
    <m/>
    <m/>
    <m/>
    <m/>
    <m/>
    <m/>
    <m/>
    <m/>
    <m/>
    <n v="4.099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</r>
  <r>
    <x v="0"/>
    <x v="2"/>
    <x v="7"/>
    <s v="109"/>
    <x v="14"/>
    <n v="6"/>
    <x v="2"/>
    <n v="14.3"/>
    <n v="42"/>
    <n v="44.7"/>
    <x v="27"/>
    <m/>
    <m/>
    <n v="6.2"/>
    <m/>
    <m/>
    <m/>
    <m/>
    <m/>
    <m/>
    <m/>
    <m/>
    <m/>
    <s v="Кухня-гостиная с нишей"/>
    <n v="16.899999999999999"/>
    <m/>
    <s v="Комната стандарт"/>
    <n v="14.3"/>
    <m/>
    <m/>
    <m/>
    <m/>
    <m/>
    <m/>
    <m/>
    <m/>
    <m/>
    <m/>
    <m/>
    <m/>
    <m/>
    <m/>
    <m/>
    <m/>
    <m/>
    <m/>
    <n v="4.5999999999999996"/>
    <m/>
    <m/>
    <m/>
    <m/>
    <m/>
    <m/>
    <n v="2.7"/>
    <n v="0.81"/>
    <m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, Двор"/>
    <s v="В"/>
  </r>
  <r>
    <x v="0"/>
    <x v="2"/>
    <x v="7"/>
    <s v="110"/>
    <x v="15"/>
    <n v="6"/>
    <x v="2"/>
    <n v="10.9"/>
    <n v="32.1"/>
    <n v="34.800000000000004"/>
    <x v="29"/>
    <m/>
    <m/>
    <n v="3.7"/>
    <m/>
    <m/>
    <m/>
    <m/>
    <m/>
    <m/>
    <m/>
    <m/>
    <m/>
    <s v="Кухня-столовая с нишей"/>
    <n v="13.3"/>
    <m/>
    <s v="Комната стандарт"/>
    <n v="10.9"/>
    <m/>
    <m/>
    <m/>
    <m/>
    <m/>
    <m/>
    <m/>
    <m/>
    <m/>
    <m/>
    <m/>
    <m/>
    <m/>
    <m/>
    <m/>
    <m/>
    <m/>
    <m/>
    <n v="4.2"/>
    <m/>
    <m/>
    <m/>
    <m/>
    <m/>
    <m/>
    <n v="2.7"/>
    <n v="0.81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s v="комната"/>
    <m/>
    <m/>
    <m/>
    <s v="сбоку"/>
    <s v="с/у"/>
    <m/>
    <s v="Свой ЖК, Двор"/>
    <s v="В"/>
  </r>
  <r>
    <x v="0"/>
    <x v="2"/>
    <x v="8"/>
    <s v="111"/>
    <x v="10"/>
    <n v="6"/>
    <x v="1"/>
    <n v="25.6"/>
    <n v="54.499999999999993"/>
    <n v="60.899999999999991"/>
    <x v="25"/>
    <m/>
    <m/>
    <n v="8.1"/>
    <m/>
    <m/>
    <m/>
    <m/>
    <m/>
    <m/>
    <m/>
    <m/>
    <m/>
    <s v="Кухня-столовая"/>
    <n v="13.7"/>
    <m/>
    <s v="Мастер-спальня"/>
    <n v="14.8"/>
    <m/>
    <m/>
    <s v="Комната стандарт"/>
    <n v="10.8"/>
    <m/>
    <m/>
    <m/>
    <m/>
    <m/>
    <m/>
    <m/>
    <m/>
    <m/>
    <m/>
    <m/>
    <m/>
    <m/>
    <m/>
    <n v="4"/>
    <n v="3.1"/>
    <m/>
    <m/>
    <m/>
    <m/>
    <m/>
    <n v="2.6"/>
    <n v="0.78"/>
    <m/>
    <s v="кухня"/>
    <m/>
    <m/>
    <m/>
    <m/>
    <m/>
    <m/>
    <m/>
    <m/>
    <n v="3.8"/>
    <n v="3.8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3"/>
    <m/>
    <m/>
    <m/>
    <m/>
    <m/>
    <m/>
    <n v="2"/>
    <m/>
    <m/>
    <m/>
    <s v="кухня"/>
    <s v="кухня"/>
    <m/>
    <m/>
    <m/>
    <m/>
    <m/>
    <s v="Свой ЖК, Двор, Частный сектор"/>
    <s v="З, В"/>
  </r>
  <r>
    <x v="0"/>
    <x v="2"/>
    <x v="8"/>
    <s v="112"/>
    <x v="11"/>
    <n v="6"/>
    <x v="2"/>
    <n v="11.4"/>
    <n v="38.299999999999997"/>
    <n v="42.199999999999996"/>
    <x v="21"/>
    <m/>
    <m/>
    <n v="5.6"/>
    <s v="ниша"/>
    <m/>
    <m/>
    <m/>
    <m/>
    <m/>
    <m/>
    <m/>
    <m/>
    <s v="Кухня-гостиная с нишей"/>
    <n v="16.8"/>
    <m/>
    <s v="Комната стандарт"/>
    <n v="11.4"/>
    <m/>
    <m/>
    <m/>
    <m/>
    <m/>
    <m/>
    <m/>
    <m/>
    <m/>
    <m/>
    <m/>
    <m/>
    <m/>
    <m/>
    <m/>
    <m/>
    <m/>
    <m/>
    <n v="4.5"/>
    <m/>
    <m/>
    <m/>
    <m/>
    <m/>
    <m/>
    <m/>
    <m/>
    <m/>
    <m/>
    <m/>
    <m/>
    <m/>
    <m/>
    <m/>
    <m/>
    <m/>
    <m/>
    <n v="3.9"/>
    <n v="3.9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Частный сектор"/>
    <s v="З"/>
  </r>
  <r>
    <x v="0"/>
    <x v="2"/>
    <x v="8"/>
    <s v="113"/>
    <x v="12"/>
    <n v="6"/>
    <x v="1"/>
    <n v="27"/>
    <n v="58.1"/>
    <n v="58.1"/>
    <x v="26"/>
    <m/>
    <m/>
    <n v="7.7"/>
    <s v="ниша"/>
    <m/>
    <m/>
    <m/>
    <m/>
    <m/>
    <m/>
    <m/>
    <m/>
    <s v="Кухня-гостиная с нишей"/>
    <n v="15.9"/>
    <m/>
    <s v="Мастер-спальня с/у через гардероб"/>
    <n v="15.9"/>
    <s v="гардероб"/>
    <m/>
    <s v="Комната стандарт"/>
    <n v="11.1"/>
    <m/>
    <m/>
    <m/>
    <m/>
    <m/>
    <m/>
    <m/>
    <m/>
    <m/>
    <m/>
    <m/>
    <m/>
    <m/>
    <m/>
    <n v="4.0999999999999996"/>
    <n v="3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Частный сектор"/>
    <s v="З"/>
  </r>
  <r>
    <x v="0"/>
    <x v="2"/>
    <x v="8"/>
    <s v="114"/>
    <x v="13"/>
    <n v="6"/>
    <x v="2"/>
    <n v="12.2"/>
    <n v="36.800000000000004"/>
    <n v="36.800000000000004"/>
    <x v="23"/>
    <m/>
    <m/>
    <n v="7.4"/>
    <m/>
    <m/>
    <m/>
    <m/>
    <m/>
    <m/>
    <m/>
    <m/>
    <m/>
    <s v="Кухня-столовая"/>
    <n v="13.1"/>
    <m/>
    <s v="Комната стандарт"/>
    <n v="12.2"/>
    <m/>
    <m/>
    <m/>
    <m/>
    <m/>
    <m/>
    <m/>
    <m/>
    <m/>
    <m/>
    <m/>
    <m/>
    <m/>
    <m/>
    <m/>
    <m/>
    <m/>
    <m/>
    <n v="4.099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Частный сектор"/>
    <s v="З"/>
  </r>
  <r>
    <x v="0"/>
    <x v="2"/>
    <x v="8"/>
    <s v="115"/>
    <x v="14"/>
    <n v="6"/>
    <x v="2"/>
    <n v="14.3"/>
    <n v="42"/>
    <n v="44.7"/>
    <x v="27"/>
    <m/>
    <m/>
    <n v="6.2"/>
    <m/>
    <m/>
    <m/>
    <m/>
    <m/>
    <m/>
    <m/>
    <m/>
    <m/>
    <s v="Кухня-гостиная с нишей"/>
    <n v="16.899999999999999"/>
    <m/>
    <s v="Комната стандарт"/>
    <n v="14.3"/>
    <m/>
    <m/>
    <m/>
    <m/>
    <m/>
    <m/>
    <m/>
    <m/>
    <m/>
    <m/>
    <m/>
    <m/>
    <m/>
    <m/>
    <m/>
    <m/>
    <m/>
    <m/>
    <n v="4.5999999999999996"/>
    <m/>
    <m/>
    <m/>
    <m/>
    <m/>
    <m/>
    <n v="2.7"/>
    <n v="0.81"/>
    <m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В"/>
  </r>
  <r>
    <x v="0"/>
    <x v="2"/>
    <x v="8"/>
    <s v="116"/>
    <x v="15"/>
    <n v="6"/>
    <x v="2"/>
    <n v="10.9"/>
    <n v="32.1"/>
    <n v="34.800000000000004"/>
    <x v="29"/>
    <m/>
    <m/>
    <n v="3.7"/>
    <m/>
    <m/>
    <m/>
    <m/>
    <m/>
    <m/>
    <m/>
    <m/>
    <m/>
    <s v="Кухня-столовая с нишей"/>
    <n v="13.3"/>
    <m/>
    <s v="Комната стандарт"/>
    <n v="10.9"/>
    <m/>
    <m/>
    <m/>
    <m/>
    <m/>
    <m/>
    <m/>
    <m/>
    <m/>
    <m/>
    <m/>
    <m/>
    <m/>
    <m/>
    <m/>
    <m/>
    <m/>
    <m/>
    <n v="4.2"/>
    <m/>
    <m/>
    <m/>
    <m/>
    <m/>
    <m/>
    <n v="2.7"/>
    <n v="0.81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s v="комната"/>
    <m/>
    <m/>
    <m/>
    <s v="сбоку"/>
    <s v="с/у"/>
    <m/>
    <s v="Свой ЖК, Двор"/>
    <s v="В"/>
  </r>
  <r>
    <x v="0"/>
    <x v="3"/>
    <x v="0"/>
    <s v="117"/>
    <x v="16"/>
    <n v="2"/>
    <x v="3"/>
    <n v="16"/>
    <n v="28"/>
    <n v="28"/>
    <x v="30"/>
    <m/>
    <m/>
    <n v="4.0999999999999996"/>
    <m/>
    <m/>
    <m/>
    <m/>
    <m/>
    <m/>
    <m/>
    <m/>
    <m/>
    <s v="Студия"/>
    <n v="3.7"/>
    <m/>
    <s v="Студия"/>
    <n v="16"/>
    <m/>
    <m/>
    <m/>
    <m/>
    <m/>
    <m/>
    <m/>
    <m/>
    <m/>
    <m/>
    <m/>
    <m/>
    <m/>
    <m/>
    <m/>
    <m/>
    <m/>
    <m/>
    <n v="4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7699999999999996"/>
    <m/>
    <m/>
    <m/>
    <m/>
    <m/>
    <m/>
    <n v="1"/>
    <m/>
    <m/>
    <m/>
    <m/>
    <m/>
    <m/>
    <m/>
    <m/>
    <m/>
    <m/>
    <s v="Частный сектор"/>
    <s v="З"/>
  </r>
  <r>
    <x v="0"/>
    <x v="3"/>
    <x v="0"/>
    <s v="118"/>
    <x v="17"/>
    <n v="2"/>
    <x v="2"/>
    <n v="12.1"/>
    <n v="34.6"/>
    <n v="34.6"/>
    <x v="31"/>
    <m/>
    <m/>
    <n v="5.2"/>
    <s v="ниша"/>
    <m/>
    <m/>
    <m/>
    <m/>
    <m/>
    <m/>
    <m/>
    <m/>
    <s v="Кухня-столовая"/>
    <n v="12.9"/>
    <m/>
    <s v="Комната стандарт"/>
    <n v="12.1"/>
    <m/>
    <m/>
    <m/>
    <m/>
    <m/>
    <m/>
    <m/>
    <m/>
    <m/>
    <m/>
    <m/>
    <m/>
    <m/>
    <m/>
    <m/>
    <m/>
    <m/>
    <m/>
    <n v="4.4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7699999999999996"/>
    <m/>
    <m/>
    <m/>
    <m/>
    <m/>
    <m/>
    <n v="1"/>
    <m/>
    <m/>
    <m/>
    <m/>
    <m/>
    <m/>
    <m/>
    <s v="сбоку"/>
    <s v="с/у, комната"/>
    <m/>
    <s v="Частный сектор"/>
    <s v="З"/>
  </r>
  <r>
    <x v="0"/>
    <x v="3"/>
    <x v="1"/>
    <s v="119"/>
    <x v="16"/>
    <n v="4"/>
    <x v="0"/>
    <n v="40.599999999999994"/>
    <n v="67"/>
    <n v="73"/>
    <x v="32"/>
    <m/>
    <m/>
    <n v="7.5"/>
    <s v="ниша"/>
    <m/>
    <m/>
    <m/>
    <m/>
    <m/>
    <m/>
    <m/>
    <m/>
    <s v="Кухня-столовая"/>
    <n v="12.1"/>
    <m/>
    <s v="Комната стандарт"/>
    <n v="17.899999999999999"/>
    <m/>
    <m/>
    <s v="Мастер-спальня"/>
    <n v="12"/>
    <m/>
    <m/>
    <s v="Комната стандарт"/>
    <n v="10.7"/>
    <m/>
    <m/>
    <m/>
    <m/>
    <m/>
    <m/>
    <m/>
    <m/>
    <m/>
    <m/>
    <n v="4"/>
    <n v="2.8"/>
    <m/>
    <m/>
    <m/>
    <m/>
    <m/>
    <n v="2.7"/>
    <n v="0.81"/>
    <m/>
    <s v="кухня"/>
    <m/>
    <m/>
    <m/>
    <m/>
    <m/>
    <m/>
    <m/>
    <m/>
    <n v="3.3"/>
    <n v="3.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s v="кухня"/>
    <m/>
    <m/>
    <m/>
    <m/>
    <m/>
    <s v="Свой ЖК, Двор, Частный сектор"/>
    <s v="З, В"/>
  </r>
  <r>
    <x v="0"/>
    <x v="3"/>
    <x v="1"/>
    <s v="120"/>
    <x v="17"/>
    <n v="4"/>
    <x v="3"/>
    <n v="16"/>
    <n v="28"/>
    <n v="28"/>
    <x v="30"/>
    <m/>
    <m/>
    <n v="4.0999999999999996"/>
    <m/>
    <m/>
    <m/>
    <m/>
    <m/>
    <m/>
    <m/>
    <m/>
    <m/>
    <s v="Студия"/>
    <n v="3.7"/>
    <m/>
    <s v="Студия"/>
    <n v="16"/>
    <m/>
    <m/>
    <m/>
    <m/>
    <m/>
    <m/>
    <m/>
    <m/>
    <m/>
    <m/>
    <m/>
    <m/>
    <m/>
    <m/>
    <m/>
    <m/>
    <m/>
    <m/>
    <n v="4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</r>
  <r>
    <x v="0"/>
    <x v="3"/>
    <x v="1"/>
    <s v="121"/>
    <x v="18"/>
    <n v="4"/>
    <x v="2"/>
    <n v="12.1"/>
    <n v="34.6"/>
    <n v="34.6"/>
    <x v="31"/>
    <m/>
    <m/>
    <n v="5.2"/>
    <s v="ниша"/>
    <m/>
    <m/>
    <m/>
    <m/>
    <m/>
    <m/>
    <m/>
    <m/>
    <s v="Кухня-столовая"/>
    <n v="12.9"/>
    <m/>
    <s v="Комната стандарт"/>
    <n v="12.1"/>
    <m/>
    <m/>
    <m/>
    <m/>
    <m/>
    <m/>
    <m/>
    <m/>
    <m/>
    <m/>
    <m/>
    <m/>
    <m/>
    <m/>
    <m/>
    <m/>
    <m/>
    <m/>
    <n v="4.4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</r>
  <r>
    <x v="0"/>
    <x v="3"/>
    <x v="1"/>
    <s v="122"/>
    <x v="19"/>
    <n v="4"/>
    <x v="1"/>
    <n v="24.3"/>
    <n v="48.8"/>
    <n v="54.9"/>
    <x v="33"/>
    <m/>
    <m/>
    <n v="7.2"/>
    <m/>
    <m/>
    <m/>
    <m/>
    <m/>
    <m/>
    <m/>
    <m/>
    <m/>
    <s v="Кухня-столовая"/>
    <n v="11.1"/>
    <m/>
    <s v="Комната стандарт"/>
    <n v="12.8"/>
    <m/>
    <m/>
    <s v="Комната стандарт"/>
    <n v="11.5"/>
    <m/>
    <m/>
    <m/>
    <m/>
    <m/>
    <m/>
    <m/>
    <m/>
    <m/>
    <m/>
    <m/>
    <m/>
    <m/>
    <m/>
    <n v="4.3"/>
    <n v="1.9"/>
    <m/>
    <m/>
    <m/>
    <m/>
    <m/>
    <n v="2.7"/>
    <n v="0.81"/>
    <m/>
    <s v="кухня"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m/>
    <m/>
    <m/>
    <s v="снизу"/>
    <s v="кухня, коридор, с/у, две комнаты"/>
    <m/>
    <s v="Свой ЖК, Двор, Частный сектор"/>
    <s v="З, В"/>
  </r>
  <r>
    <x v="0"/>
    <x v="3"/>
    <x v="2"/>
    <s v="123"/>
    <x v="16"/>
    <n v="4"/>
    <x v="0"/>
    <n v="40.599999999999994"/>
    <n v="67"/>
    <n v="73"/>
    <x v="32"/>
    <m/>
    <m/>
    <n v="7.5"/>
    <s v="ниша"/>
    <m/>
    <m/>
    <m/>
    <m/>
    <m/>
    <m/>
    <m/>
    <m/>
    <s v="Кухня-столовая"/>
    <n v="12.1"/>
    <m/>
    <s v="Комната стандарт"/>
    <n v="17.899999999999999"/>
    <m/>
    <m/>
    <s v="Мастер-спальня"/>
    <n v="12"/>
    <m/>
    <m/>
    <s v="Комната стандарт"/>
    <n v="10.7"/>
    <m/>
    <m/>
    <m/>
    <m/>
    <m/>
    <m/>
    <m/>
    <m/>
    <m/>
    <m/>
    <n v="4"/>
    <n v="2.8"/>
    <m/>
    <m/>
    <m/>
    <m/>
    <m/>
    <n v="2.7"/>
    <n v="0.81"/>
    <m/>
    <s v="кухня"/>
    <m/>
    <m/>
    <m/>
    <m/>
    <m/>
    <m/>
    <m/>
    <m/>
    <n v="3.3"/>
    <n v="3.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s v="кухня"/>
    <m/>
    <m/>
    <m/>
    <m/>
    <m/>
    <s v="Свой ЖК, Двор, Частный сектор"/>
    <s v="З, В"/>
  </r>
  <r>
    <x v="0"/>
    <x v="3"/>
    <x v="2"/>
    <s v="124"/>
    <x v="17"/>
    <n v="4"/>
    <x v="3"/>
    <n v="16"/>
    <n v="28"/>
    <n v="28"/>
    <x v="30"/>
    <m/>
    <m/>
    <n v="4.0999999999999996"/>
    <m/>
    <m/>
    <m/>
    <m/>
    <m/>
    <m/>
    <m/>
    <m/>
    <m/>
    <s v="Студия"/>
    <n v="3.7"/>
    <m/>
    <s v="Студия"/>
    <n v="16"/>
    <m/>
    <m/>
    <m/>
    <m/>
    <m/>
    <m/>
    <m/>
    <m/>
    <m/>
    <m/>
    <m/>
    <m/>
    <m/>
    <m/>
    <m/>
    <m/>
    <m/>
    <m/>
    <n v="4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</r>
  <r>
    <x v="0"/>
    <x v="3"/>
    <x v="2"/>
    <s v="125"/>
    <x v="18"/>
    <n v="4"/>
    <x v="2"/>
    <n v="12.1"/>
    <n v="34.6"/>
    <n v="34.6"/>
    <x v="31"/>
    <m/>
    <m/>
    <n v="5.2"/>
    <s v="ниша"/>
    <m/>
    <m/>
    <m/>
    <m/>
    <m/>
    <m/>
    <m/>
    <m/>
    <s v="Кухня-столовая"/>
    <n v="12.9"/>
    <m/>
    <s v="Комната стандарт"/>
    <n v="12.1"/>
    <m/>
    <m/>
    <m/>
    <m/>
    <m/>
    <m/>
    <m/>
    <m/>
    <m/>
    <m/>
    <m/>
    <m/>
    <m/>
    <m/>
    <m/>
    <m/>
    <m/>
    <m/>
    <n v="4.4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</r>
  <r>
    <x v="0"/>
    <x v="3"/>
    <x v="2"/>
    <s v="126"/>
    <x v="19"/>
    <n v="4"/>
    <x v="1"/>
    <n v="24.3"/>
    <n v="48.8"/>
    <n v="54.9"/>
    <x v="33"/>
    <m/>
    <m/>
    <n v="7.2"/>
    <m/>
    <m/>
    <m/>
    <m/>
    <m/>
    <m/>
    <m/>
    <m/>
    <m/>
    <s v="Кухня-столовая"/>
    <n v="11.1"/>
    <m/>
    <s v="Комната стандарт"/>
    <n v="12.8"/>
    <m/>
    <m/>
    <s v="Комната стандарт"/>
    <n v="11.5"/>
    <m/>
    <m/>
    <m/>
    <m/>
    <m/>
    <m/>
    <m/>
    <m/>
    <m/>
    <m/>
    <m/>
    <m/>
    <m/>
    <m/>
    <n v="4.3"/>
    <n v="1.9"/>
    <m/>
    <m/>
    <m/>
    <m/>
    <m/>
    <n v="2.7"/>
    <n v="0.81"/>
    <m/>
    <s v="кухня"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m/>
    <m/>
    <m/>
    <s v="сбоку"/>
    <s v="кухня"/>
    <m/>
    <s v="Свой ЖК, Двор, Частный сектор"/>
    <s v="З, В"/>
  </r>
  <r>
    <x v="0"/>
    <x v="3"/>
    <x v="3"/>
    <s v="127"/>
    <x v="16"/>
    <n v="4"/>
    <x v="0"/>
    <n v="40.599999999999994"/>
    <n v="67"/>
    <n v="73"/>
    <x v="32"/>
    <m/>
    <m/>
    <n v="7.5"/>
    <m/>
    <m/>
    <m/>
    <m/>
    <m/>
    <m/>
    <m/>
    <m/>
    <m/>
    <s v="Кухня-столовая"/>
    <n v="12.1"/>
    <m/>
    <s v="Комната стандарт"/>
    <n v="17.899999999999999"/>
    <m/>
    <m/>
    <s v="Мастер-спальня"/>
    <n v="12"/>
    <m/>
    <m/>
    <s v="Комната стандарт"/>
    <n v="10.7"/>
    <m/>
    <m/>
    <m/>
    <m/>
    <m/>
    <m/>
    <m/>
    <m/>
    <m/>
    <m/>
    <n v="4"/>
    <n v="2.8"/>
    <m/>
    <m/>
    <m/>
    <m/>
    <m/>
    <n v="2.7"/>
    <n v="0.81"/>
    <m/>
    <s v="кухня"/>
    <m/>
    <m/>
    <m/>
    <m/>
    <m/>
    <m/>
    <m/>
    <m/>
    <n v="3.3"/>
    <n v="3.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s v="кухня"/>
    <m/>
    <m/>
    <m/>
    <m/>
    <m/>
    <s v="Свой ЖК, Двор, Частный сектор"/>
    <s v="З, В"/>
  </r>
  <r>
    <x v="0"/>
    <x v="3"/>
    <x v="3"/>
    <s v="128"/>
    <x v="17"/>
    <n v="4"/>
    <x v="3"/>
    <n v="16"/>
    <n v="28"/>
    <n v="28"/>
    <x v="30"/>
    <m/>
    <m/>
    <n v="4.0999999999999996"/>
    <m/>
    <m/>
    <m/>
    <m/>
    <m/>
    <m/>
    <m/>
    <m/>
    <m/>
    <s v="Студия"/>
    <n v="3.7"/>
    <m/>
    <s v="Студия"/>
    <n v="16"/>
    <m/>
    <m/>
    <m/>
    <m/>
    <m/>
    <m/>
    <m/>
    <m/>
    <m/>
    <m/>
    <m/>
    <m/>
    <m/>
    <m/>
    <m/>
    <m/>
    <m/>
    <m/>
    <n v="4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</r>
  <r>
    <x v="0"/>
    <x v="3"/>
    <x v="3"/>
    <s v="129"/>
    <x v="18"/>
    <n v="4"/>
    <x v="2"/>
    <n v="12.1"/>
    <n v="34.6"/>
    <n v="34.6"/>
    <x v="31"/>
    <m/>
    <m/>
    <n v="5.2"/>
    <s v="ниша"/>
    <m/>
    <m/>
    <m/>
    <m/>
    <m/>
    <m/>
    <m/>
    <m/>
    <s v="Кухня-столовая"/>
    <n v="12.9"/>
    <m/>
    <s v="Комната стандарт"/>
    <n v="12.1"/>
    <m/>
    <m/>
    <m/>
    <m/>
    <m/>
    <m/>
    <m/>
    <m/>
    <m/>
    <m/>
    <m/>
    <m/>
    <m/>
    <m/>
    <m/>
    <m/>
    <m/>
    <m/>
    <n v="4.4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</r>
  <r>
    <x v="0"/>
    <x v="3"/>
    <x v="3"/>
    <s v="130"/>
    <x v="19"/>
    <n v="4"/>
    <x v="1"/>
    <n v="24.3"/>
    <n v="48.8"/>
    <n v="54.9"/>
    <x v="33"/>
    <m/>
    <m/>
    <n v="7.2"/>
    <m/>
    <m/>
    <m/>
    <m/>
    <m/>
    <m/>
    <m/>
    <m/>
    <m/>
    <s v="Кухня-столовая"/>
    <n v="11.1"/>
    <m/>
    <s v="Комната стандарт"/>
    <n v="12.8"/>
    <m/>
    <m/>
    <s v="Комната стандарт"/>
    <n v="11.5"/>
    <m/>
    <m/>
    <m/>
    <m/>
    <m/>
    <m/>
    <m/>
    <m/>
    <m/>
    <m/>
    <m/>
    <m/>
    <m/>
    <m/>
    <n v="4.3"/>
    <n v="1.9"/>
    <m/>
    <m/>
    <m/>
    <m/>
    <m/>
    <n v="2.7"/>
    <n v="0.81"/>
    <m/>
    <s v="кухня"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m/>
    <m/>
    <m/>
    <s v="сбоку"/>
    <s v="кухня"/>
    <m/>
    <s v="Свой ЖК, Двор, Частный сектор"/>
    <s v="З, В"/>
  </r>
  <r>
    <x v="0"/>
    <x v="3"/>
    <x v="4"/>
    <s v="131"/>
    <x v="16"/>
    <n v="4"/>
    <x v="0"/>
    <n v="40.599999999999994"/>
    <n v="67"/>
    <n v="73"/>
    <x v="32"/>
    <m/>
    <m/>
    <n v="7.5"/>
    <m/>
    <m/>
    <m/>
    <m/>
    <m/>
    <m/>
    <m/>
    <m/>
    <m/>
    <s v="Кухня-столовая"/>
    <n v="12.1"/>
    <m/>
    <s v="Комната стандарт"/>
    <n v="17.899999999999999"/>
    <m/>
    <m/>
    <s v="Мастер-спальня"/>
    <n v="12"/>
    <m/>
    <m/>
    <s v="Комната стандарт"/>
    <n v="10.7"/>
    <m/>
    <m/>
    <m/>
    <m/>
    <m/>
    <m/>
    <m/>
    <m/>
    <m/>
    <m/>
    <n v="4"/>
    <n v="2.8"/>
    <m/>
    <m/>
    <m/>
    <m/>
    <m/>
    <n v="2.7"/>
    <n v="0.81"/>
    <m/>
    <s v="кухня"/>
    <m/>
    <m/>
    <m/>
    <m/>
    <m/>
    <m/>
    <m/>
    <m/>
    <n v="3.3"/>
    <n v="3.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s v="кухня"/>
    <m/>
    <m/>
    <m/>
    <m/>
    <m/>
    <s v="Свой ЖК, Двор, Частный сектор"/>
    <s v="З, В"/>
  </r>
  <r>
    <x v="0"/>
    <x v="3"/>
    <x v="4"/>
    <s v="132"/>
    <x v="17"/>
    <n v="4"/>
    <x v="3"/>
    <n v="16"/>
    <n v="28"/>
    <n v="28"/>
    <x v="30"/>
    <m/>
    <m/>
    <n v="4.0999999999999996"/>
    <m/>
    <m/>
    <m/>
    <m/>
    <m/>
    <m/>
    <m/>
    <m/>
    <m/>
    <s v="Студия"/>
    <n v="3.7"/>
    <m/>
    <s v="Студия"/>
    <n v="16"/>
    <m/>
    <m/>
    <m/>
    <m/>
    <m/>
    <m/>
    <m/>
    <m/>
    <m/>
    <m/>
    <m/>
    <m/>
    <m/>
    <m/>
    <m/>
    <m/>
    <m/>
    <m/>
    <n v="4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</r>
  <r>
    <x v="0"/>
    <x v="3"/>
    <x v="4"/>
    <s v="133"/>
    <x v="18"/>
    <n v="4"/>
    <x v="2"/>
    <n v="12.1"/>
    <n v="34.6"/>
    <n v="34.6"/>
    <x v="31"/>
    <m/>
    <m/>
    <n v="5.2"/>
    <s v="ниша"/>
    <m/>
    <m/>
    <m/>
    <m/>
    <m/>
    <m/>
    <m/>
    <m/>
    <s v="Кухня-столовая"/>
    <n v="12.9"/>
    <m/>
    <s v="Комната стандарт"/>
    <n v="12.1"/>
    <m/>
    <m/>
    <m/>
    <m/>
    <m/>
    <m/>
    <m/>
    <m/>
    <m/>
    <m/>
    <m/>
    <m/>
    <m/>
    <m/>
    <m/>
    <m/>
    <m/>
    <m/>
    <n v="4.4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</r>
  <r>
    <x v="0"/>
    <x v="3"/>
    <x v="4"/>
    <s v="134"/>
    <x v="19"/>
    <n v="4"/>
    <x v="1"/>
    <n v="24.3"/>
    <n v="48.8"/>
    <n v="54.9"/>
    <x v="33"/>
    <m/>
    <m/>
    <n v="7.2"/>
    <m/>
    <m/>
    <m/>
    <m/>
    <m/>
    <m/>
    <m/>
    <m/>
    <m/>
    <s v="Кухня-столовая"/>
    <n v="11.1"/>
    <m/>
    <s v="Комната стандарт"/>
    <n v="12.8"/>
    <m/>
    <m/>
    <s v="Комната стандарт"/>
    <n v="11.5"/>
    <m/>
    <m/>
    <m/>
    <m/>
    <m/>
    <m/>
    <m/>
    <m/>
    <m/>
    <m/>
    <m/>
    <m/>
    <m/>
    <m/>
    <n v="4.3"/>
    <n v="1.9"/>
    <m/>
    <m/>
    <m/>
    <m/>
    <m/>
    <n v="2.7"/>
    <n v="0.81"/>
    <m/>
    <s v="кухня"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m/>
    <m/>
    <m/>
    <s v="сбоку"/>
    <s v="кухня"/>
    <m/>
    <s v="Свой ЖК, Двор, Частный сектор"/>
    <s v="З, В"/>
  </r>
  <r>
    <x v="0"/>
    <x v="3"/>
    <x v="5"/>
    <s v="135"/>
    <x v="16"/>
    <n v="4"/>
    <x v="0"/>
    <n v="40.599999999999994"/>
    <n v="67"/>
    <n v="73"/>
    <x v="32"/>
    <m/>
    <m/>
    <n v="7.5"/>
    <m/>
    <m/>
    <m/>
    <m/>
    <m/>
    <m/>
    <m/>
    <m/>
    <m/>
    <s v="Кухня-столовая"/>
    <n v="12.1"/>
    <m/>
    <s v="Комната стандарт"/>
    <n v="17.899999999999999"/>
    <m/>
    <m/>
    <s v="Мастер-спальня"/>
    <n v="12"/>
    <m/>
    <m/>
    <s v="Комната стандарт"/>
    <n v="10.7"/>
    <m/>
    <m/>
    <m/>
    <m/>
    <m/>
    <m/>
    <m/>
    <m/>
    <m/>
    <m/>
    <n v="4"/>
    <n v="2.8"/>
    <m/>
    <m/>
    <m/>
    <m/>
    <m/>
    <n v="2.7"/>
    <n v="0.81"/>
    <m/>
    <s v="кухня"/>
    <m/>
    <m/>
    <m/>
    <m/>
    <m/>
    <m/>
    <m/>
    <m/>
    <n v="3.3"/>
    <n v="3.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s v="кухня"/>
    <m/>
    <m/>
    <m/>
    <m/>
    <m/>
    <s v="Свой ЖК, Двор, Частный сектор"/>
    <s v="З, В"/>
  </r>
  <r>
    <x v="0"/>
    <x v="3"/>
    <x v="5"/>
    <s v="136"/>
    <x v="17"/>
    <n v="4"/>
    <x v="3"/>
    <n v="16"/>
    <n v="28"/>
    <n v="28"/>
    <x v="30"/>
    <m/>
    <m/>
    <n v="4.0999999999999996"/>
    <m/>
    <m/>
    <m/>
    <m/>
    <m/>
    <m/>
    <m/>
    <m/>
    <m/>
    <s v="Студия"/>
    <n v="3.7"/>
    <m/>
    <s v="Студия"/>
    <n v="16"/>
    <m/>
    <m/>
    <m/>
    <m/>
    <m/>
    <m/>
    <m/>
    <m/>
    <m/>
    <m/>
    <m/>
    <m/>
    <m/>
    <m/>
    <m/>
    <m/>
    <m/>
    <m/>
    <n v="4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</r>
  <r>
    <x v="0"/>
    <x v="3"/>
    <x v="5"/>
    <s v="137"/>
    <x v="18"/>
    <n v="4"/>
    <x v="2"/>
    <n v="12.1"/>
    <n v="34.6"/>
    <n v="34.6"/>
    <x v="31"/>
    <m/>
    <m/>
    <n v="5.2"/>
    <s v="ниша"/>
    <m/>
    <m/>
    <m/>
    <m/>
    <m/>
    <m/>
    <m/>
    <m/>
    <s v="Кухня-столовая"/>
    <n v="12.9"/>
    <m/>
    <s v="Комната стандарт"/>
    <n v="12.1"/>
    <m/>
    <m/>
    <m/>
    <m/>
    <m/>
    <m/>
    <m/>
    <m/>
    <m/>
    <m/>
    <m/>
    <m/>
    <m/>
    <m/>
    <m/>
    <m/>
    <m/>
    <m/>
    <n v="4.4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</r>
  <r>
    <x v="0"/>
    <x v="3"/>
    <x v="5"/>
    <s v="138"/>
    <x v="19"/>
    <n v="4"/>
    <x v="1"/>
    <n v="24.3"/>
    <n v="48.8"/>
    <n v="54.9"/>
    <x v="33"/>
    <m/>
    <m/>
    <n v="7.2"/>
    <m/>
    <m/>
    <m/>
    <m/>
    <m/>
    <m/>
    <m/>
    <m/>
    <m/>
    <s v="Кухня-столовая"/>
    <n v="11.1"/>
    <m/>
    <s v="Комната стандарт"/>
    <n v="12.8"/>
    <m/>
    <m/>
    <s v="Комната стандарт"/>
    <n v="11.5"/>
    <m/>
    <m/>
    <m/>
    <m/>
    <m/>
    <m/>
    <m/>
    <m/>
    <m/>
    <m/>
    <m/>
    <m/>
    <m/>
    <m/>
    <n v="4.3"/>
    <n v="1.9"/>
    <m/>
    <m/>
    <m/>
    <m/>
    <m/>
    <n v="2.7"/>
    <n v="0.81"/>
    <m/>
    <s v="кухня"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m/>
    <m/>
    <m/>
    <s v="сбоку"/>
    <s v="кухня"/>
    <m/>
    <s v="Свой ЖК, Двор, Частный сектор"/>
    <s v="З, В"/>
  </r>
  <r>
    <x v="0"/>
    <x v="3"/>
    <x v="6"/>
    <s v="139"/>
    <x v="16"/>
    <n v="4"/>
    <x v="0"/>
    <n v="40.599999999999994"/>
    <n v="67"/>
    <n v="73"/>
    <x v="32"/>
    <m/>
    <m/>
    <n v="7.5"/>
    <m/>
    <m/>
    <m/>
    <m/>
    <m/>
    <m/>
    <m/>
    <m/>
    <m/>
    <s v="Кухня-столовая"/>
    <n v="12.1"/>
    <m/>
    <s v="Комната стандарт"/>
    <n v="17.899999999999999"/>
    <m/>
    <m/>
    <s v="Мастер-спальня"/>
    <n v="12"/>
    <m/>
    <m/>
    <s v="Комната стандарт"/>
    <n v="10.7"/>
    <m/>
    <m/>
    <m/>
    <m/>
    <m/>
    <m/>
    <m/>
    <m/>
    <m/>
    <m/>
    <n v="4"/>
    <n v="2.8"/>
    <m/>
    <m/>
    <m/>
    <m/>
    <m/>
    <n v="2.7"/>
    <n v="0.81"/>
    <m/>
    <s v="кухня"/>
    <m/>
    <m/>
    <m/>
    <m/>
    <m/>
    <m/>
    <m/>
    <m/>
    <n v="3.3"/>
    <n v="3.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s v="кухня"/>
    <m/>
    <m/>
    <m/>
    <m/>
    <m/>
    <s v="Свой ЖК, Двор, Частный сектор"/>
    <s v="З, В"/>
  </r>
  <r>
    <x v="0"/>
    <x v="3"/>
    <x v="6"/>
    <s v="140"/>
    <x v="17"/>
    <n v="4"/>
    <x v="3"/>
    <n v="16"/>
    <n v="28"/>
    <n v="28"/>
    <x v="30"/>
    <m/>
    <m/>
    <n v="4.0999999999999996"/>
    <m/>
    <m/>
    <m/>
    <m/>
    <m/>
    <m/>
    <m/>
    <m/>
    <m/>
    <s v="Студия"/>
    <n v="3.7"/>
    <m/>
    <s v="Студия"/>
    <n v="16"/>
    <m/>
    <m/>
    <m/>
    <m/>
    <m/>
    <m/>
    <m/>
    <m/>
    <m/>
    <m/>
    <m/>
    <m/>
    <m/>
    <m/>
    <m/>
    <m/>
    <m/>
    <m/>
    <n v="4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</r>
  <r>
    <x v="0"/>
    <x v="3"/>
    <x v="6"/>
    <s v="141"/>
    <x v="18"/>
    <n v="4"/>
    <x v="2"/>
    <n v="12.1"/>
    <n v="34.6"/>
    <n v="34.6"/>
    <x v="31"/>
    <m/>
    <m/>
    <n v="5.2"/>
    <s v="ниша"/>
    <m/>
    <m/>
    <m/>
    <m/>
    <m/>
    <m/>
    <m/>
    <m/>
    <s v="Кухня-столовая"/>
    <n v="12.9"/>
    <m/>
    <s v="Комната стандарт"/>
    <n v="12.1"/>
    <m/>
    <m/>
    <m/>
    <m/>
    <m/>
    <m/>
    <m/>
    <m/>
    <m/>
    <m/>
    <m/>
    <m/>
    <m/>
    <m/>
    <m/>
    <m/>
    <m/>
    <m/>
    <n v="4.4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</r>
  <r>
    <x v="0"/>
    <x v="3"/>
    <x v="6"/>
    <s v="142"/>
    <x v="19"/>
    <n v="4"/>
    <x v="1"/>
    <n v="24.3"/>
    <n v="48.8"/>
    <n v="54.9"/>
    <x v="33"/>
    <m/>
    <m/>
    <n v="7.2"/>
    <m/>
    <m/>
    <m/>
    <m/>
    <m/>
    <m/>
    <m/>
    <m/>
    <m/>
    <s v="Кухня-столовая"/>
    <n v="11.1"/>
    <m/>
    <s v="Комната стандарт"/>
    <n v="12.8"/>
    <m/>
    <m/>
    <s v="Комната стандарт"/>
    <n v="11.5"/>
    <m/>
    <m/>
    <m/>
    <m/>
    <m/>
    <m/>
    <m/>
    <m/>
    <m/>
    <m/>
    <m/>
    <m/>
    <m/>
    <m/>
    <n v="4.3"/>
    <n v="1.9"/>
    <m/>
    <m/>
    <m/>
    <m/>
    <m/>
    <n v="2.7"/>
    <n v="0.81"/>
    <m/>
    <s v="кухня"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m/>
    <m/>
    <m/>
    <s v="сбоку"/>
    <s v="кухня"/>
    <m/>
    <s v="Свой ЖК, Двор, Частный сектор"/>
    <s v="З, В"/>
  </r>
  <r>
    <x v="0"/>
    <x v="3"/>
    <x v="7"/>
    <s v="143"/>
    <x v="16"/>
    <n v="4"/>
    <x v="0"/>
    <n v="40.599999999999994"/>
    <n v="67"/>
    <n v="73"/>
    <x v="32"/>
    <m/>
    <m/>
    <n v="7.5"/>
    <m/>
    <m/>
    <m/>
    <m/>
    <m/>
    <m/>
    <m/>
    <m/>
    <m/>
    <s v="Кухня-столовая"/>
    <n v="12.1"/>
    <m/>
    <s v="Комната стандарт"/>
    <n v="17.899999999999999"/>
    <m/>
    <m/>
    <s v="Мастер-спальня"/>
    <n v="12"/>
    <m/>
    <m/>
    <s v="Комната стандарт"/>
    <n v="10.7"/>
    <m/>
    <m/>
    <m/>
    <m/>
    <m/>
    <m/>
    <m/>
    <m/>
    <m/>
    <m/>
    <n v="4"/>
    <n v="2.8"/>
    <m/>
    <m/>
    <m/>
    <m/>
    <m/>
    <n v="2.7"/>
    <n v="0.81"/>
    <m/>
    <s v="кухня"/>
    <m/>
    <m/>
    <m/>
    <m/>
    <m/>
    <m/>
    <m/>
    <m/>
    <n v="3.3"/>
    <n v="3.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s v="кухня"/>
    <m/>
    <m/>
    <m/>
    <m/>
    <m/>
    <s v="Свой ЖК, Двор, Частный сектор"/>
    <s v="З, В"/>
  </r>
  <r>
    <x v="0"/>
    <x v="3"/>
    <x v="7"/>
    <s v="144"/>
    <x v="17"/>
    <n v="4"/>
    <x v="3"/>
    <n v="16"/>
    <n v="28"/>
    <n v="28"/>
    <x v="30"/>
    <m/>
    <m/>
    <n v="4.0999999999999996"/>
    <m/>
    <m/>
    <m/>
    <m/>
    <m/>
    <m/>
    <m/>
    <m/>
    <m/>
    <s v="Студия"/>
    <n v="3.7"/>
    <m/>
    <s v="Студия"/>
    <n v="16"/>
    <m/>
    <m/>
    <m/>
    <m/>
    <m/>
    <m/>
    <m/>
    <m/>
    <m/>
    <m/>
    <m/>
    <m/>
    <m/>
    <m/>
    <m/>
    <m/>
    <m/>
    <m/>
    <n v="4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</r>
  <r>
    <x v="0"/>
    <x v="3"/>
    <x v="7"/>
    <s v="145"/>
    <x v="18"/>
    <n v="4"/>
    <x v="2"/>
    <n v="12.1"/>
    <n v="34.6"/>
    <n v="34.6"/>
    <x v="31"/>
    <m/>
    <m/>
    <n v="5.2"/>
    <s v="ниша"/>
    <m/>
    <m/>
    <m/>
    <m/>
    <m/>
    <m/>
    <m/>
    <m/>
    <s v="Кухня-столовая"/>
    <n v="12.9"/>
    <m/>
    <s v="Комната стандарт"/>
    <n v="12.1"/>
    <m/>
    <m/>
    <m/>
    <m/>
    <m/>
    <m/>
    <m/>
    <m/>
    <m/>
    <m/>
    <m/>
    <m/>
    <m/>
    <m/>
    <m/>
    <m/>
    <m/>
    <m/>
    <n v="4.4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</r>
  <r>
    <x v="0"/>
    <x v="3"/>
    <x v="7"/>
    <s v="146"/>
    <x v="19"/>
    <n v="4"/>
    <x v="1"/>
    <n v="24.3"/>
    <n v="48.8"/>
    <n v="54.9"/>
    <x v="33"/>
    <m/>
    <m/>
    <n v="7.2"/>
    <m/>
    <m/>
    <m/>
    <m/>
    <m/>
    <m/>
    <m/>
    <m/>
    <m/>
    <s v="Кухня-столовая"/>
    <n v="11.1"/>
    <m/>
    <s v="Комната стандарт"/>
    <n v="12.8"/>
    <m/>
    <m/>
    <s v="Комната стандарт"/>
    <n v="11.5"/>
    <m/>
    <m/>
    <m/>
    <m/>
    <m/>
    <m/>
    <m/>
    <m/>
    <m/>
    <m/>
    <m/>
    <m/>
    <m/>
    <m/>
    <n v="4.3"/>
    <n v="1.9"/>
    <m/>
    <m/>
    <m/>
    <m/>
    <m/>
    <n v="2.7"/>
    <n v="0.81"/>
    <m/>
    <s v="кухня"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m/>
    <m/>
    <m/>
    <s v="сбоку"/>
    <s v="кухня"/>
    <m/>
    <s v="Свой ЖК, Двор, Частный сектор"/>
    <s v="З, В"/>
  </r>
  <r>
    <x v="0"/>
    <x v="3"/>
    <x v="8"/>
    <s v="147"/>
    <x v="16"/>
    <n v="4"/>
    <x v="0"/>
    <n v="40.599999999999994"/>
    <n v="67"/>
    <n v="73"/>
    <x v="32"/>
    <m/>
    <m/>
    <n v="7.5"/>
    <m/>
    <m/>
    <m/>
    <m/>
    <m/>
    <m/>
    <m/>
    <m/>
    <m/>
    <s v="Кухня-столовая"/>
    <n v="12.1"/>
    <m/>
    <s v="Комната стандарт"/>
    <n v="17.899999999999999"/>
    <m/>
    <m/>
    <s v="Мастер-спальня"/>
    <n v="12"/>
    <m/>
    <m/>
    <s v="Комната стандарт"/>
    <n v="10.7"/>
    <m/>
    <m/>
    <m/>
    <m/>
    <m/>
    <m/>
    <m/>
    <m/>
    <m/>
    <m/>
    <n v="4"/>
    <n v="2.8"/>
    <m/>
    <m/>
    <m/>
    <m/>
    <m/>
    <n v="2.7"/>
    <n v="0.81"/>
    <m/>
    <s v="кухня"/>
    <m/>
    <m/>
    <m/>
    <m/>
    <m/>
    <m/>
    <m/>
    <m/>
    <n v="3.3"/>
    <n v="3.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3"/>
    <m/>
    <m/>
    <m/>
    <s v="да"/>
    <m/>
    <m/>
    <n v="2"/>
    <m/>
    <m/>
    <m/>
    <s v="кухня"/>
    <s v="кухня"/>
    <m/>
    <m/>
    <m/>
    <m/>
    <m/>
    <s v="Свой ЖК, Двор, Частный сектор"/>
    <s v="З, В"/>
  </r>
  <r>
    <x v="0"/>
    <x v="3"/>
    <x v="8"/>
    <s v="148"/>
    <x v="17"/>
    <n v="4"/>
    <x v="3"/>
    <n v="16"/>
    <n v="28"/>
    <n v="28"/>
    <x v="30"/>
    <m/>
    <m/>
    <n v="4.0999999999999996"/>
    <m/>
    <m/>
    <m/>
    <m/>
    <m/>
    <m/>
    <m/>
    <m/>
    <m/>
    <s v="Студия"/>
    <n v="3.7"/>
    <m/>
    <s v="Студия"/>
    <n v="16"/>
    <m/>
    <m/>
    <m/>
    <m/>
    <m/>
    <m/>
    <m/>
    <m/>
    <m/>
    <m/>
    <m/>
    <m/>
    <m/>
    <m/>
    <m/>
    <m/>
    <m/>
    <m/>
    <n v="4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Частный сектор"/>
    <s v="З"/>
  </r>
  <r>
    <x v="0"/>
    <x v="3"/>
    <x v="8"/>
    <s v="149"/>
    <x v="18"/>
    <n v="4"/>
    <x v="2"/>
    <n v="12.1"/>
    <n v="34.6"/>
    <n v="34.6"/>
    <x v="31"/>
    <m/>
    <m/>
    <n v="5.2"/>
    <s v="ниша"/>
    <m/>
    <m/>
    <m/>
    <m/>
    <m/>
    <m/>
    <m/>
    <m/>
    <s v="Кухня-столовая"/>
    <n v="12.9"/>
    <m/>
    <s v="Комната стандарт"/>
    <n v="12.1"/>
    <m/>
    <m/>
    <m/>
    <m/>
    <m/>
    <m/>
    <m/>
    <m/>
    <m/>
    <m/>
    <m/>
    <m/>
    <m/>
    <m/>
    <m/>
    <m/>
    <m/>
    <m/>
    <n v="4.4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Частный сектор"/>
    <s v="З"/>
  </r>
  <r>
    <x v="0"/>
    <x v="3"/>
    <x v="8"/>
    <s v="150"/>
    <x v="19"/>
    <n v="4"/>
    <x v="1"/>
    <n v="24.3"/>
    <n v="48.8"/>
    <n v="54.9"/>
    <x v="33"/>
    <m/>
    <m/>
    <n v="7.2"/>
    <m/>
    <m/>
    <m/>
    <m/>
    <m/>
    <m/>
    <m/>
    <m/>
    <m/>
    <s v="Кухня-столовая"/>
    <n v="11.1"/>
    <m/>
    <s v="Комната стандарт"/>
    <n v="12.8"/>
    <m/>
    <m/>
    <s v="Комната стандарт"/>
    <n v="11.5"/>
    <m/>
    <m/>
    <m/>
    <m/>
    <m/>
    <m/>
    <m/>
    <m/>
    <m/>
    <m/>
    <m/>
    <m/>
    <m/>
    <m/>
    <n v="4.3"/>
    <n v="1.9"/>
    <m/>
    <m/>
    <m/>
    <m/>
    <m/>
    <n v="2.7"/>
    <n v="0.81"/>
    <m/>
    <s v="кухня"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3"/>
    <m/>
    <m/>
    <m/>
    <s v="да"/>
    <m/>
    <m/>
    <n v="2"/>
    <m/>
    <m/>
    <m/>
    <s v="кухня"/>
    <m/>
    <m/>
    <m/>
    <s v="сбоку"/>
    <s v="кухня"/>
    <m/>
    <s v="Свой ЖК, Двор, Частный сектор"/>
    <s v="З, В"/>
  </r>
  <r>
    <x v="0"/>
    <x v="4"/>
    <x v="0"/>
    <s v="151"/>
    <x v="20"/>
    <n v="3"/>
    <x v="1"/>
    <n v="30.099999999999998"/>
    <n v="58.8"/>
    <n v="58.8"/>
    <x v="34"/>
    <m/>
    <m/>
    <n v="6.7"/>
    <m/>
    <m/>
    <m/>
    <m/>
    <m/>
    <m/>
    <m/>
    <m/>
    <m/>
    <s v="Кухня-гостиная с нишей"/>
    <n v="15.5"/>
    <m/>
    <s v="Комната стандарт"/>
    <n v="18.399999999999999"/>
    <m/>
    <m/>
    <s v="Мастер-спальня"/>
    <n v="11.7"/>
    <m/>
    <m/>
    <m/>
    <m/>
    <m/>
    <m/>
    <m/>
    <m/>
    <m/>
    <m/>
    <m/>
    <m/>
    <m/>
    <m/>
    <n v="3.8"/>
    <n v="2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7699999999999996"/>
    <m/>
    <m/>
    <m/>
    <s v="да"/>
    <m/>
    <m/>
    <n v="2"/>
    <m/>
    <m/>
    <m/>
    <s v="кухня"/>
    <s v="кухня"/>
    <m/>
    <m/>
    <m/>
    <m/>
    <m/>
    <s v="Свой ЖК, Двор, Частный сектор"/>
    <s v="З, В"/>
  </r>
  <r>
    <x v="0"/>
    <x v="4"/>
    <x v="0"/>
    <s v="152"/>
    <x v="21"/>
    <n v="3"/>
    <x v="2"/>
    <n v="15"/>
    <n v="35"/>
    <n v="35"/>
    <x v="35"/>
    <m/>
    <m/>
    <n v="4.2"/>
    <s v="ниша"/>
    <m/>
    <m/>
    <m/>
    <m/>
    <m/>
    <m/>
    <m/>
    <m/>
    <s v="Кухня-столовая"/>
    <n v="12"/>
    <m/>
    <s v="Комната стандарт"/>
    <n v="15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7699999999999996"/>
    <m/>
    <m/>
    <m/>
    <m/>
    <m/>
    <m/>
    <n v="1"/>
    <m/>
    <m/>
    <m/>
    <m/>
    <m/>
    <m/>
    <m/>
    <m/>
    <m/>
    <m/>
    <s v="Частный сектор"/>
    <s v="З"/>
  </r>
  <r>
    <x v="0"/>
    <x v="4"/>
    <x v="0"/>
    <s v="153"/>
    <x v="22"/>
    <n v="3"/>
    <x v="2"/>
    <n v="15.4"/>
    <n v="34.5"/>
    <n v="34.5"/>
    <x v="36"/>
    <m/>
    <m/>
    <n v="4"/>
    <s v="ниша"/>
    <m/>
    <m/>
    <m/>
    <m/>
    <m/>
    <m/>
    <m/>
    <m/>
    <s v="Кухня-столовая"/>
    <n v="11.3"/>
    <m/>
    <s v="Комната стандарт"/>
    <n v="15.4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7699999999999996"/>
    <m/>
    <m/>
    <m/>
    <m/>
    <m/>
    <m/>
    <n v="1"/>
    <m/>
    <m/>
    <m/>
    <m/>
    <m/>
    <m/>
    <m/>
    <m/>
    <m/>
    <m/>
    <s v="Частный сектор"/>
    <s v="З"/>
  </r>
  <r>
    <x v="0"/>
    <x v="4"/>
    <x v="1"/>
    <s v="154"/>
    <x v="20"/>
    <n v="4"/>
    <x v="1"/>
    <n v="30.099999999999998"/>
    <n v="58.8"/>
    <n v="61.4"/>
    <x v="37"/>
    <m/>
    <m/>
    <n v="6.7"/>
    <m/>
    <m/>
    <m/>
    <m/>
    <m/>
    <m/>
    <m/>
    <m/>
    <m/>
    <s v="Кухня-гостиная с нишей"/>
    <n v="15.5"/>
    <m/>
    <s v="Комната стандарт"/>
    <n v="18.399999999999999"/>
    <m/>
    <m/>
    <s v="Мастер-спальня"/>
    <n v="11.7"/>
    <m/>
    <m/>
    <m/>
    <m/>
    <m/>
    <m/>
    <m/>
    <m/>
    <m/>
    <m/>
    <m/>
    <m/>
    <m/>
    <m/>
    <n v="3.8"/>
    <n v="2.7"/>
    <m/>
    <m/>
    <m/>
    <m/>
    <m/>
    <n v="2.6"/>
    <n v="0.78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s v="кухня"/>
    <m/>
    <m/>
    <m/>
    <m/>
    <m/>
    <s v="Свой ЖК, Двор, Частный сектор"/>
    <s v="З, В"/>
  </r>
  <r>
    <x v="0"/>
    <x v="4"/>
    <x v="1"/>
    <s v="155"/>
    <x v="21"/>
    <n v="4"/>
    <x v="2"/>
    <n v="15"/>
    <n v="35"/>
    <n v="35"/>
    <x v="35"/>
    <m/>
    <m/>
    <n v="4.3"/>
    <s v="ниша"/>
    <m/>
    <m/>
    <m/>
    <m/>
    <m/>
    <m/>
    <m/>
    <m/>
    <s v="Кухня-столовая"/>
    <n v="11.9"/>
    <m/>
    <s v="Комната стандарт"/>
    <n v="15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</r>
  <r>
    <x v="0"/>
    <x v="4"/>
    <x v="1"/>
    <s v="156"/>
    <x v="22"/>
    <n v="4"/>
    <x v="2"/>
    <n v="15.4"/>
    <n v="34.5"/>
    <n v="34.5"/>
    <x v="36"/>
    <m/>
    <m/>
    <n v="4"/>
    <s v="ниша"/>
    <m/>
    <m/>
    <m/>
    <m/>
    <m/>
    <m/>
    <m/>
    <m/>
    <s v="Кухня-столовая"/>
    <n v="11.3"/>
    <m/>
    <s v="Комната стандарт"/>
    <n v="15.4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</r>
  <r>
    <x v="0"/>
    <x v="4"/>
    <x v="1"/>
    <s v="157"/>
    <x v="23"/>
    <n v="4"/>
    <x v="1"/>
    <n v="28.5"/>
    <n v="57.1"/>
    <n v="59.800000000000004"/>
    <x v="38"/>
    <m/>
    <m/>
    <n v="8"/>
    <m/>
    <m/>
    <m/>
    <m/>
    <m/>
    <m/>
    <m/>
    <m/>
    <m/>
    <s v="Кухня-гостиная"/>
    <n v="14.1"/>
    <m/>
    <s v="Комната стандарт"/>
    <n v="14.5"/>
    <m/>
    <m/>
    <s v="Комната стандарт"/>
    <n v="14"/>
    <m/>
    <m/>
    <m/>
    <m/>
    <m/>
    <m/>
    <m/>
    <m/>
    <m/>
    <m/>
    <m/>
    <m/>
    <m/>
    <m/>
    <n v="4.5"/>
    <n v="2"/>
    <m/>
    <m/>
    <m/>
    <m/>
    <m/>
    <n v="2.7"/>
    <n v="0.81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m/>
    <m/>
    <m/>
    <s v="снизу"/>
    <s v="кухня, коридор, с/у, две комнаты"/>
    <m/>
    <s v="Свой ЖК, Двор, Частный сектор"/>
    <s v="З, В"/>
  </r>
  <r>
    <x v="0"/>
    <x v="4"/>
    <x v="2"/>
    <s v="158"/>
    <x v="20"/>
    <n v="4"/>
    <x v="1"/>
    <n v="30.099999999999998"/>
    <n v="58.8"/>
    <n v="61.4"/>
    <x v="37"/>
    <m/>
    <m/>
    <n v="6.7"/>
    <m/>
    <m/>
    <m/>
    <m/>
    <m/>
    <m/>
    <m/>
    <m/>
    <m/>
    <s v="Кухня-гостиная с нишей"/>
    <n v="15.5"/>
    <m/>
    <s v="Комната стандарт"/>
    <n v="18.399999999999999"/>
    <m/>
    <m/>
    <s v="Мастер-спальня"/>
    <n v="11.7"/>
    <m/>
    <m/>
    <m/>
    <m/>
    <m/>
    <m/>
    <m/>
    <m/>
    <m/>
    <m/>
    <m/>
    <m/>
    <m/>
    <m/>
    <n v="3.8"/>
    <n v="2.7"/>
    <m/>
    <m/>
    <m/>
    <m/>
    <m/>
    <n v="2.6"/>
    <n v="0.78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s v="кухня"/>
    <m/>
    <m/>
    <m/>
    <m/>
    <m/>
    <s v="Свой ЖК, Двор, Частный сектор"/>
    <s v="З, В"/>
  </r>
  <r>
    <x v="0"/>
    <x v="4"/>
    <x v="2"/>
    <s v="159"/>
    <x v="21"/>
    <n v="4"/>
    <x v="2"/>
    <n v="15"/>
    <n v="35"/>
    <n v="35"/>
    <x v="35"/>
    <m/>
    <m/>
    <n v="4.3"/>
    <s v="ниша"/>
    <m/>
    <m/>
    <m/>
    <m/>
    <m/>
    <m/>
    <m/>
    <m/>
    <s v="Кухня-столовая"/>
    <n v="11.9"/>
    <m/>
    <s v="Комната стандарт"/>
    <n v="15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</r>
  <r>
    <x v="0"/>
    <x v="4"/>
    <x v="2"/>
    <s v="160"/>
    <x v="22"/>
    <n v="4"/>
    <x v="2"/>
    <n v="15.4"/>
    <n v="34.5"/>
    <n v="34.5"/>
    <x v="36"/>
    <m/>
    <m/>
    <n v="4"/>
    <s v="ниша"/>
    <m/>
    <m/>
    <m/>
    <m/>
    <m/>
    <m/>
    <m/>
    <m/>
    <s v="Кухня-столовая"/>
    <n v="11.3"/>
    <m/>
    <s v="Комната стандарт"/>
    <n v="15.4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</r>
  <r>
    <x v="0"/>
    <x v="4"/>
    <x v="2"/>
    <s v="161"/>
    <x v="23"/>
    <n v="4"/>
    <x v="1"/>
    <n v="28.5"/>
    <n v="57.1"/>
    <n v="59.800000000000004"/>
    <x v="38"/>
    <m/>
    <m/>
    <n v="8"/>
    <m/>
    <m/>
    <m/>
    <m/>
    <m/>
    <m/>
    <m/>
    <m/>
    <m/>
    <s v="Кухня-гостиная"/>
    <n v="14.1"/>
    <m/>
    <s v="Комната стандарт"/>
    <n v="14.5"/>
    <m/>
    <m/>
    <s v="Комната стандарт"/>
    <n v="14"/>
    <m/>
    <m/>
    <m/>
    <m/>
    <m/>
    <m/>
    <m/>
    <m/>
    <m/>
    <m/>
    <m/>
    <m/>
    <m/>
    <m/>
    <n v="4.5"/>
    <n v="2"/>
    <m/>
    <m/>
    <m/>
    <m/>
    <m/>
    <n v="2.7"/>
    <n v="0.81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m/>
    <m/>
    <m/>
    <s v="сбоку"/>
    <s v="кухня"/>
    <m/>
    <s v="Свой ЖК, Двор, Частный сектор"/>
    <s v="З, В"/>
  </r>
  <r>
    <x v="0"/>
    <x v="4"/>
    <x v="3"/>
    <s v="162"/>
    <x v="20"/>
    <n v="4"/>
    <x v="1"/>
    <n v="30.099999999999998"/>
    <n v="58.8"/>
    <n v="61.4"/>
    <x v="37"/>
    <m/>
    <m/>
    <n v="6.7"/>
    <m/>
    <m/>
    <m/>
    <m/>
    <m/>
    <m/>
    <m/>
    <m/>
    <m/>
    <s v="Кухня-гостиная с нишей"/>
    <n v="15.5"/>
    <m/>
    <s v="Комната стандарт"/>
    <n v="18.399999999999999"/>
    <m/>
    <m/>
    <s v="Мастер-спальня"/>
    <n v="11.7"/>
    <m/>
    <m/>
    <m/>
    <m/>
    <m/>
    <m/>
    <m/>
    <m/>
    <m/>
    <m/>
    <m/>
    <m/>
    <m/>
    <m/>
    <n v="3.8"/>
    <n v="2.7"/>
    <m/>
    <m/>
    <m/>
    <m/>
    <m/>
    <n v="2.6"/>
    <n v="0.78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s v="кухня"/>
    <m/>
    <m/>
    <m/>
    <m/>
    <m/>
    <s v="Свой ЖК, Двор, Частный сектор"/>
    <s v="З, В"/>
  </r>
  <r>
    <x v="0"/>
    <x v="4"/>
    <x v="3"/>
    <s v="163"/>
    <x v="21"/>
    <n v="4"/>
    <x v="2"/>
    <n v="15"/>
    <n v="35"/>
    <n v="35"/>
    <x v="35"/>
    <m/>
    <m/>
    <n v="4.3"/>
    <s v="ниша"/>
    <m/>
    <m/>
    <m/>
    <m/>
    <m/>
    <m/>
    <m/>
    <m/>
    <s v="Кухня-столовая"/>
    <n v="11.9"/>
    <m/>
    <s v="Комната стандарт"/>
    <n v="15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</r>
  <r>
    <x v="0"/>
    <x v="4"/>
    <x v="3"/>
    <s v="164"/>
    <x v="22"/>
    <n v="4"/>
    <x v="2"/>
    <n v="15.4"/>
    <n v="34.5"/>
    <n v="34.5"/>
    <x v="36"/>
    <m/>
    <m/>
    <n v="4"/>
    <s v="ниша"/>
    <m/>
    <m/>
    <m/>
    <m/>
    <m/>
    <m/>
    <m/>
    <m/>
    <s v="Кухня-столовая"/>
    <n v="11.3"/>
    <m/>
    <s v="Комната стандарт"/>
    <n v="15.4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</r>
  <r>
    <x v="0"/>
    <x v="4"/>
    <x v="3"/>
    <s v="165"/>
    <x v="23"/>
    <n v="4"/>
    <x v="1"/>
    <n v="28.5"/>
    <n v="57.1"/>
    <n v="59.800000000000004"/>
    <x v="38"/>
    <m/>
    <m/>
    <n v="8"/>
    <m/>
    <m/>
    <m/>
    <m/>
    <m/>
    <m/>
    <m/>
    <m/>
    <m/>
    <s v="Кухня-гостиная"/>
    <n v="14.1"/>
    <m/>
    <s v="Комната стандарт"/>
    <n v="14.5"/>
    <m/>
    <m/>
    <s v="Комната стандарт"/>
    <n v="14"/>
    <m/>
    <m/>
    <m/>
    <m/>
    <m/>
    <m/>
    <m/>
    <m/>
    <m/>
    <m/>
    <m/>
    <m/>
    <m/>
    <m/>
    <n v="4.5"/>
    <n v="2"/>
    <m/>
    <m/>
    <m/>
    <m/>
    <m/>
    <n v="2.7"/>
    <n v="0.81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m/>
    <m/>
    <m/>
    <s v="сбоку"/>
    <s v="кухня"/>
    <m/>
    <s v="Свой ЖК, Двор, Частный сектор"/>
    <s v="З, В"/>
  </r>
  <r>
    <x v="0"/>
    <x v="4"/>
    <x v="4"/>
    <s v="166"/>
    <x v="20"/>
    <n v="4"/>
    <x v="1"/>
    <n v="30.099999999999998"/>
    <n v="58.8"/>
    <n v="61.4"/>
    <x v="37"/>
    <m/>
    <m/>
    <n v="6.7"/>
    <m/>
    <m/>
    <m/>
    <m/>
    <m/>
    <m/>
    <m/>
    <m/>
    <m/>
    <s v="Кухня-гостиная с нишей"/>
    <n v="15.5"/>
    <m/>
    <s v="Комната стандарт"/>
    <n v="18.399999999999999"/>
    <m/>
    <m/>
    <s v="Мастер-спальня"/>
    <n v="11.7"/>
    <m/>
    <m/>
    <m/>
    <m/>
    <m/>
    <m/>
    <m/>
    <m/>
    <m/>
    <m/>
    <m/>
    <m/>
    <m/>
    <m/>
    <n v="3.8"/>
    <n v="2.7"/>
    <m/>
    <m/>
    <m/>
    <m/>
    <m/>
    <n v="2.6"/>
    <n v="0.78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s v="кухня"/>
    <m/>
    <m/>
    <m/>
    <m/>
    <m/>
    <s v="Свой ЖК, Двор, Частный сектор"/>
    <s v="З, В"/>
  </r>
  <r>
    <x v="0"/>
    <x v="4"/>
    <x v="4"/>
    <s v="167"/>
    <x v="21"/>
    <n v="4"/>
    <x v="2"/>
    <n v="15"/>
    <n v="35"/>
    <n v="35"/>
    <x v="35"/>
    <m/>
    <m/>
    <n v="4.3"/>
    <s v="ниша"/>
    <m/>
    <m/>
    <m/>
    <m/>
    <m/>
    <m/>
    <m/>
    <m/>
    <s v="Кухня-столовая"/>
    <n v="11.9"/>
    <m/>
    <s v="Комната стандарт"/>
    <n v="15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</r>
  <r>
    <x v="0"/>
    <x v="4"/>
    <x v="4"/>
    <s v="168"/>
    <x v="22"/>
    <n v="4"/>
    <x v="2"/>
    <n v="15.4"/>
    <n v="34.5"/>
    <n v="34.5"/>
    <x v="36"/>
    <m/>
    <m/>
    <n v="4"/>
    <s v="ниша"/>
    <m/>
    <m/>
    <m/>
    <m/>
    <m/>
    <m/>
    <m/>
    <m/>
    <s v="Кухня-столовая"/>
    <n v="11.3"/>
    <m/>
    <s v="Комната стандарт"/>
    <n v="15.4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</r>
  <r>
    <x v="0"/>
    <x v="4"/>
    <x v="4"/>
    <s v="169"/>
    <x v="23"/>
    <n v="4"/>
    <x v="1"/>
    <n v="28.5"/>
    <n v="57.1"/>
    <n v="59.800000000000004"/>
    <x v="38"/>
    <m/>
    <m/>
    <n v="8"/>
    <m/>
    <m/>
    <m/>
    <m/>
    <m/>
    <m/>
    <m/>
    <m/>
    <m/>
    <s v="Кухня-гостиная"/>
    <n v="14.1"/>
    <m/>
    <s v="Комната стандарт"/>
    <n v="14.5"/>
    <m/>
    <m/>
    <s v="Комната стандарт"/>
    <n v="14"/>
    <m/>
    <m/>
    <m/>
    <m/>
    <m/>
    <m/>
    <m/>
    <m/>
    <m/>
    <m/>
    <m/>
    <m/>
    <m/>
    <m/>
    <n v="4.5"/>
    <n v="2"/>
    <m/>
    <m/>
    <m/>
    <m/>
    <m/>
    <n v="2.7"/>
    <n v="0.81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m/>
    <m/>
    <m/>
    <s v="сбоку"/>
    <s v="кухня"/>
    <m/>
    <s v="Свой ЖК, Двор, Частный сектор"/>
    <s v="З, В"/>
  </r>
  <r>
    <x v="0"/>
    <x v="4"/>
    <x v="5"/>
    <s v="170"/>
    <x v="20"/>
    <n v="4"/>
    <x v="1"/>
    <n v="30.099999999999998"/>
    <n v="58.8"/>
    <n v="61.4"/>
    <x v="37"/>
    <m/>
    <m/>
    <n v="6.7"/>
    <m/>
    <m/>
    <m/>
    <m/>
    <m/>
    <m/>
    <m/>
    <m/>
    <m/>
    <s v="Кухня-гостиная с нишей"/>
    <n v="15.5"/>
    <m/>
    <s v="Комната стандарт"/>
    <n v="18.399999999999999"/>
    <m/>
    <m/>
    <s v="Мастер-спальня"/>
    <n v="11.7"/>
    <m/>
    <m/>
    <m/>
    <m/>
    <m/>
    <m/>
    <m/>
    <m/>
    <m/>
    <m/>
    <m/>
    <m/>
    <m/>
    <m/>
    <n v="3.8"/>
    <n v="2.7"/>
    <m/>
    <m/>
    <m/>
    <m/>
    <m/>
    <n v="2.6"/>
    <n v="0.78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s v="кухня"/>
    <m/>
    <m/>
    <m/>
    <m/>
    <m/>
    <s v="Свой ЖК, Двор, Частный сектор"/>
    <s v="З, В"/>
  </r>
  <r>
    <x v="0"/>
    <x v="4"/>
    <x v="5"/>
    <s v="171"/>
    <x v="21"/>
    <n v="4"/>
    <x v="2"/>
    <n v="15"/>
    <n v="35"/>
    <n v="35"/>
    <x v="35"/>
    <m/>
    <m/>
    <n v="4.3"/>
    <s v="ниша"/>
    <m/>
    <m/>
    <m/>
    <m/>
    <m/>
    <m/>
    <m/>
    <m/>
    <s v="Кухня-столовая"/>
    <n v="11.9"/>
    <m/>
    <s v="Комната стандарт"/>
    <n v="15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</r>
  <r>
    <x v="0"/>
    <x v="4"/>
    <x v="5"/>
    <s v="172"/>
    <x v="22"/>
    <n v="4"/>
    <x v="2"/>
    <n v="15.4"/>
    <n v="34.5"/>
    <n v="34.5"/>
    <x v="36"/>
    <m/>
    <m/>
    <n v="4"/>
    <s v="ниша"/>
    <m/>
    <m/>
    <m/>
    <m/>
    <m/>
    <m/>
    <m/>
    <m/>
    <s v="Кухня-столовая"/>
    <n v="11.3"/>
    <m/>
    <s v="Комната стандарт"/>
    <n v="15.4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</r>
  <r>
    <x v="0"/>
    <x v="4"/>
    <x v="5"/>
    <s v="173"/>
    <x v="23"/>
    <n v="4"/>
    <x v="1"/>
    <n v="28.5"/>
    <n v="57.1"/>
    <n v="59.800000000000004"/>
    <x v="38"/>
    <m/>
    <m/>
    <n v="8"/>
    <m/>
    <m/>
    <m/>
    <m/>
    <m/>
    <m/>
    <m/>
    <m/>
    <m/>
    <s v="Кухня-гостиная"/>
    <n v="14.1"/>
    <m/>
    <s v="Комната стандарт"/>
    <n v="14.5"/>
    <m/>
    <m/>
    <s v="Комната стандарт"/>
    <n v="14"/>
    <m/>
    <m/>
    <m/>
    <m/>
    <m/>
    <m/>
    <m/>
    <m/>
    <m/>
    <m/>
    <m/>
    <m/>
    <m/>
    <m/>
    <n v="4.5"/>
    <n v="2"/>
    <m/>
    <m/>
    <m/>
    <m/>
    <m/>
    <n v="2.7"/>
    <n v="0.81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m/>
    <m/>
    <m/>
    <s v="сбоку"/>
    <s v="кухня"/>
    <m/>
    <s v="Свой ЖК, Двор, Частный сектор"/>
    <s v="З, В"/>
  </r>
  <r>
    <x v="0"/>
    <x v="4"/>
    <x v="6"/>
    <s v="174"/>
    <x v="20"/>
    <n v="4"/>
    <x v="1"/>
    <n v="30.099999999999998"/>
    <n v="58.8"/>
    <n v="61.4"/>
    <x v="37"/>
    <m/>
    <m/>
    <n v="6.7"/>
    <m/>
    <m/>
    <m/>
    <m/>
    <m/>
    <m/>
    <m/>
    <m/>
    <m/>
    <s v="Кухня-гостиная с нишей"/>
    <n v="15.5"/>
    <m/>
    <s v="Комната стандарт"/>
    <n v="18.399999999999999"/>
    <m/>
    <m/>
    <s v="Мастер-спальня"/>
    <n v="11.7"/>
    <m/>
    <m/>
    <m/>
    <m/>
    <m/>
    <m/>
    <m/>
    <m/>
    <m/>
    <m/>
    <m/>
    <m/>
    <m/>
    <m/>
    <n v="3.8"/>
    <n v="2.7"/>
    <m/>
    <m/>
    <m/>
    <m/>
    <m/>
    <n v="2.6"/>
    <n v="0.78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s v="кухня"/>
    <m/>
    <m/>
    <m/>
    <m/>
    <m/>
    <s v="Свой ЖК, Двор, Частный сектор"/>
    <s v="З, В"/>
  </r>
  <r>
    <x v="0"/>
    <x v="4"/>
    <x v="6"/>
    <s v="175"/>
    <x v="21"/>
    <n v="4"/>
    <x v="2"/>
    <n v="15"/>
    <n v="35"/>
    <n v="35"/>
    <x v="35"/>
    <m/>
    <m/>
    <n v="4.3"/>
    <s v="ниша"/>
    <m/>
    <m/>
    <m/>
    <m/>
    <m/>
    <m/>
    <m/>
    <m/>
    <s v="Кухня-столовая"/>
    <n v="11.9"/>
    <m/>
    <s v="Комната стандарт"/>
    <n v="15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</r>
  <r>
    <x v="0"/>
    <x v="4"/>
    <x v="6"/>
    <s v="176"/>
    <x v="22"/>
    <n v="4"/>
    <x v="2"/>
    <n v="15.4"/>
    <n v="34.5"/>
    <n v="34.5"/>
    <x v="36"/>
    <m/>
    <m/>
    <n v="4"/>
    <s v="ниша"/>
    <m/>
    <m/>
    <m/>
    <m/>
    <m/>
    <m/>
    <m/>
    <m/>
    <s v="Кухня-столовая"/>
    <n v="11.3"/>
    <m/>
    <s v="Комната стандарт"/>
    <n v="15.4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</r>
  <r>
    <x v="0"/>
    <x v="4"/>
    <x v="6"/>
    <s v="177"/>
    <x v="23"/>
    <n v="4"/>
    <x v="1"/>
    <n v="28.5"/>
    <n v="57.1"/>
    <n v="59.800000000000004"/>
    <x v="38"/>
    <m/>
    <m/>
    <n v="8"/>
    <m/>
    <m/>
    <m/>
    <m/>
    <m/>
    <m/>
    <m/>
    <m/>
    <m/>
    <s v="Кухня-гостиная"/>
    <n v="14.1"/>
    <m/>
    <s v="Комната стандарт"/>
    <n v="14.5"/>
    <m/>
    <m/>
    <s v="Комната стандарт"/>
    <n v="14"/>
    <m/>
    <m/>
    <m/>
    <m/>
    <m/>
    <m/>
    <m/>
    <m/>
    <m/>
    <m/>
    <m/>
    <m/>
    <m/>
    <m/>
    <n v="4.5"/>
    <n v="2"/>
    <m/>
    <m/>
    <m/>
    <m/>
    <m/>
    <n v="2.7"/>
    <n v="0.81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m/>
    <m/>
    <m/>
    <s v="сбоку"/>
    <s v="кухня"/>
    <m/>
    <s v="Свой ЖК, Двор, Частный сектор"/>
    <s v="З, В"/>
  </r>
  <r>
    <x v="0"/>
    <x v="4"/>
    <x v="7"/>
    <s v="178"/>
    <x v="20"/>
    <n v="4"/>
    <x v="1"/>
    <n v="30.099999999999998"/>
    <n v="58.8"/>
    <n v="61.4"/>
    <x v="37"/>
    <m/>
    <m/>
    <n v="6.7"/>
    <m/>
    <m/>
    <m/>
    <m/>
    <m/>
    <m/>
    <m/>
    <m/>
    <m/>
    <s v="Кухня-гостиная с нишей"/>
    <n v="15.5"/>
    <m/>
    <s v="Комната стандарт"/>
    <n v="18.399999999999999"/>
    <m/>
    <m/>
    <s v="Мастер-спальня"/>
    <n v="11.7"/>
    <m/>
    <m/>
    <m/>
    <m/>
    <m/>
    <m/>
    <m/>
    <m/>
    <m/>
    <m/>
    <m/>
    <m/>
    <m/>
    <m/>
    <n v="3.8"/>
    <n v="2.7"/>
    <m/>
    <m/>
    <m/>
    <m/>
    <m/>
    <n v="2.6"/>
    <n v="0.78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s v="кухня"/>
    <m/>
    <m/>
    <m/>
    <m/>
    <m/>
    <s v="Свой ЖК, Двор, Частный сектор"/>
    <s v="З, В"/>
  </r>
  <r>
    <x v="0"/>
    <x v="4"/>
    <x v="7"/>
    <s v="179"/>
    <x v="21"/>
    <n v="4"/>
    <x v="2"/>
    <n v="15"/>
    <n v="35"/>
    <n v="35"/>
    <x v="35"/>
    <m/>
    <m/>
    <n v="4.3"/>
    <s v="ниша"/>
    <m/>
    <m/>
    <m/>
    <m/>
    <m/>
    <m/>
    <m/>
    <m/>
    <s v="Кухня-столовая"/>
    <n v="11.9"/>
    <m/>
    <s v="Комната стандарт"/>
    <n v="15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</r>
  <r>
    <x v="0"/>
    <x v="4"/>
    <x v="7"/>
    <s v="180"/>
    <x v="22"/>
    <n v="4"/>
    <x v="2"/>
    <n v="15.4"/>
    <n v="34.5"/>
    <n v="34.5"/>
    <x v="36"/>
    <m/>
    <m/>
    <n v="4"/>
    <s v="ниша"/>
    <m/>
    <m/>
    <m/>
    <m/>
    <m/>
    <m/>
    <m/>
    <m/>
    <s v="Кухня-столовая"/>
    <n v="11.3"/>
    <m/>
    <s v="Комната стандарт"/>
    <n v="15.4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</r>
  <r>
    <x v="0"/>
    <x v="4"/>
    <x v="7"/>
    <s v="181"/>
    <x v="23"/>
    <n v="4"/>
    <x v="1"/>
    <n v="28.5"/>
    <n v="57.1"/>
    <n v="59.800000000000004"/>
    <x v="38"/>
    <m/>
    <m/>
    <n v="8"/>
    <m/>
    <m/>
    <m/>
    <m/>
    <m/>
    <m/>
    <m/>
    <m/>
    <m/>
    <s v="Кухня-гостиная"/>
    <n v="14.1"/>
    <m/>
    <s v="Комната стандарт"/>
    <n v="14.5"/>
    <m/>
    <m/>
    <s v="Комната стандарт"/>
    <n v="14"/>
    <m/>
    <m/>
    <m/>
    <m/>
    <m/>
    <m/>
    <m/>
    <m/>
    <m/>
    <m/>
    <m/>
    <m/>
    <m/>
    <m/>
    <n v="4.5"/>
    <n v="2"/>
    <m/>
    <m/>
    <m/>
    <m/>
    <m/>
    <n v="2.7"/>
    <n v="0.81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m/>
    <m/>
    <m/>
    <s v="сбоку"/>
    <s v="кухня"/>
    <m/>
    <s v="Свой ЖК, Двор, Частный сектор"/>
    <s v="З, В"/>
  </r>
  <r>
    <x v="0"/>
    <x v="4"/>
    <x v="8"/>
    <s v="182"/>
    <x v="20"/>
    <n v="4"/>
    <x v="1"/>
    <n v="30.099999999999998"/>
    <n v="58.8"/>
    <n v="61.4"/>
    <x v="37"/>
    <m/>
    <m/>
    <n v="6.7"/>
    <m/>
    <m/>
    <m/>
    <m/>
    <m/>
    <m/>
    <m/>
    <m/>
    <m/>
    <s v="Кухня-гостиная с нишей"/>
    <n v="15.5"/>
    <m/>
    <s v="Комната стандарт"/>
    <n v="18.399999999999999"/>
    <m/>
    <m/>
    <s v="Мастер-спальня"/>
    <n v="11.7"/>
    <m/>
    <m/>
    <m/>
    <m/>
    <m/>
    <m/>
    <m/>
    <m/>
    <m/>
    <m/>
    <m/>
    <m/>
    <m/>
    <m/>
    <n v="3.8"/>
    <n v="2.7"/>
    <m/>
    <m/>
    <m/>
    <m/>
    <m/>
    <n v="2.6"/>
    <n v="0.78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s v="да"/>
    <m/>
    <m/>
    <n v="2"/>
    <m/>
    <m/>
    <m/>
    <s v="кухня"/>
    <s v="кухня"/>
    <m/>
    <m/>
    <m/>
    <m/>
    <m/>
    <s v="Свой ЖК, Двор, Частный сектор"/>
    <s v="З, В"/>
  </r>
  <r>
    <x v="0"/>
    <x v="4"/>
    <x v="8"/>
    <s v="183"/>
    <x v="21"/>
    <n v="4"/>
    <x v="2"/>
    <n v="15"/>
    <n v="35"/>
    <n v="35"/>
    <x v="35"/>
    <m/>
    <m/>
    <n v="4.3"/>
    <s v="ниша"/>
    <m/>
    <m/>
    <m/>
    <m/>
    <m/>
    <m/>
    <m/>
    <m/>
    <s v="Кухня-столовая"/>
    <n v="11.9"/>
    <m/>
    <s v="Комната стандарт"/>
    <n v="15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Частный сектор"/>
    <s v="З"/>
  </r>
  <r>
    <x v="0"/>
    <x v="4"/>
    <x v="8"/>
    <s v="184"/>
    <x v="22"/>
    <n v="4"/>
    <x v="2"/>
    <n v="15.4"/>
    <n v="34.5"/>
    <n v="34.5"/>
    <x v="36"/>
    <m/>
    <m/>
    <n v="4"/>
    <s v="ниша"/>
    <m/>
    <m/>
    <m/>
    <m/>
    <m/>
    <m/>
    <m/>
    <m/>
    <s v="Кухня-столовая"/>
    <n v="11.3"/>
    <m/>
    <s v="Комната стандарт"/>
    <n v="15.4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Частный сектор"/>
    <s v="З"/>
  </r>
  <r>
    <x v="0"/>
    <x v="4"/>
    <x v="8"/>
    <s v="185"/>
    <x v="23"/>
    <n v="4"/>
    <x v="1"/>
    <n v="28.5"/>
    <n v="57.1"/>
    <n v="59.800000000000004"/>
    <x v="38"/>
    <m/>
    <m/>
    <n v="8"/>
    <m/>
    <m/>
    <m/>
    <m/>
    <m/>
    <m/>
    <m/>
    <m/>
    <m/>
    <s v="Кухня-гостиная"/>
    <n v="14.1"/>
    <m/>
    <s v="Комната стандарт"/>
    <n v="14.5"/>
    <m/>
    <m/>
    <s v="Комната стандарт"/>
    <n v="14"/>
    <m/>
    <m/>
    <m/>
    <m/>
    <m/>
    <m/>
    <m/>
    <m/>
    <m/>
    <m/>
    <m/>
    <m/>
    <m/>
    <m/>
    <n v="4.5"/>
    <n v="2"/>
    <m/>
    <m/>
    <m/>
    <m/>
    <m/>
    <n v="2.7"/>
    <n v="0.81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s v="да"/>
    <m/>
    <m/>
    <n v="2"/>
    <m/>
    <m/>
    <m/>
    <s v="кухня"/>
    <m/>
    <m/>
    <m/>
    <s v="сбоку"/>
    <s v="кухня"/>
    <m/>
    <s v="Свой ЖК, Двор, Частный сектор"/>
    <s v="З, В"/>
  </r>
  <r>
    <x v="0"/>
    <x v="5"/>
    <x v="0"/>
    <s v="186"/>
    <x v="24"/>
    <n v="4"/>
    <x v="2"/>
    <n v="12.9"/>
    <n v="44.2"/>
    <n v="44.2"/>
    <x v="39"/>
    <m/>
    <m/>
    <n v="8.3000000000000007"/>
    <s v="ниша"/>
    <m/>
    <m/>
    <m/>
    <m/>
    <m/>
    <m/>
    <m/>
    <m/>
    <s v="Кухня-гостиная"/>
    <n v="15.6"/>
    <m/>
    <s v="Комната стандарт"/>
    <n v="12.9"/>
    <m/>
    <m/>
    <m/>
    <m/>
    <m/>
    <m/>
    <m/>
    <m/>
    <m/>
    <m/>
    <m/>
    <m/>
    <m/>
    <m/>
    <m/>
    <m/>
    <m/>
    <m/>
    <n v="4.7"/>
    <n v="2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7699999999999996"/>
    <m/>
    <m/>
    <m/>
    <s v="да"/>
    <m/>
    <m/>
    <n v="2"/>
    <m/>
    <m/>
    <m/>
    <m/>
    <m/>
    <m/>
    <m/>
    <s v="сбоку"/>
    <s v="кухня"/>
    <m/>
    <s v="Свой ЖК, Двор, Частный сектор"/>
    <s v="З, В"/>
  </r>
  <r>
    <x v="0"/>
    <x v="5"/>
    <x v="0"/>
    <s v="187"/>
    <x v="25"/>
    <n v="4"/>
    <x v="2"/>
    <n v="12.2"/>
    <n v="32.4"/>
    <n v="32.4"/>
    <x v="40"/>
    <m/>
    <m/>
    <n v="4.3"/>
    <s v="ниша"/>
    <m/>
    <m/>
    <m/>
    <m/>
    <m/>
    <m/>
    <m/>
    <m/>
    <s v="Кухня-столовая"/>
    <n v="12.1"/>
    <m/>
    <s v="Комната стандарт"/>
    <n v="12.2"/>
    <m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7699999999999996"/>
    <m/>
    <m/>
    <m/>
    <m/>
    <m/>
    <m/>
    <n v="1"/>
    <m/>
    <m/>
    <m/>
    <m/>
    <m/>
    <m/>
    <m/>
    <s v="сбоку"/>
    <s v="кухня, с/у"/>
    <m/>
    <s v="Частный сектор"/>
    <s v="З"/>
  </r>
  <r>
    <x v="0"/>
    <x v="5"/>
    <x v="0"/>
    <s v="188"/>
    <x v="26"/>
    <n v="4"/>
    <x v="1"/>
    <n v="23.1"/>
    <n v="51"/>
    <n v="51"/>
    <x v="41"/>
    <m/>
    <m/>
    <n v="9.8000000000000007"/>
    <m/>
    <m/>
    <m/>
    <m/>
    <m/>
    <m/>
    <m/>
    <m/>
    <m/>
    <s v="Кухня-столовая"/>
    <n v="12.6"/>
    <m/>
    <s v="Комната стандарт"/>
    <n v="12.1"/>
    <m/>
    <m/>
    <s v="Комната стандарт"/>
    <n v="11"/>
    <s v="ниша"/>
    <m/>
    <m/>
    <m/>
    <m/>
    <m/>
    <m/>
    <m/>
    <m/>
    <m/>
    <m/>
    <m/>
    <m/>
    <m/>
    <n v="4.0999999999999996"/>
    <n v="1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7699999999999996"/>
    <m/>
    <m/>
    <s v="да"/>
    <m/>
    <m/>
    <m/>
    <n v="2"/>
    <m/>
    <m/>
    <m/>
    <m/>
    <m/>
    <m/>
    <m/>
    <s v="сбоку"/>
    <s v="с/у, комната"/>
    <m/>
    <s v="Д/с, Частный сектор"/>
    <s v="С, З"/>
  </r>
  <r>
    <x v="0"/>
    <x v="5"/>
    <x v="0"/>
    <s v="189"/>
    <x v="27"/>
    <n v="4"/>
    <x v="1"/>
    <n v="25.6"/>
    <n v="49.7"/>
    <n v="49.7"/>
    <x v="42"/>
    <m/>
    <m/>
    <n v="8"/>
    <s v="ниша"/>
    <m/>
    <m/>
    <m/>
    <m/>
    <m/>
    <m/>
    <m/>
    <m/>
    <s v="Кухня-столовая"/>
    <n v="10.8"/>
    <m/>
    <s v="Комната стандарт"/>
    <n v="13.3"/>
    <s v="гардероб"/>
    <m/>
    <s v="Комната стандарт"/>
    <n v="12.3"/>
    <m/>
    <m/>
    <m/>
    <m/>
    <m/>
    <m/>
    <m/>
    <m/>
    <m/>
    <m/>
    <m/>
    <m/>
    <m/>
    <m/>
    <n v="3.8"/>
    <n v="1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7699999999999996"/>
    <m/>
    <m/>
    <s v="да"/>
    <m/>
    <m/>
    <m/>
    <n v="2"/>
    <m/>
    <m/>
    <m/>
    <s v="коридор, комната"/>
    <s v="коридор"/>
    <m/>
    <m/>
    <m/>
    <m/>
    <m/>
    <s v="Д/с, Двор"/>
    <s v="С, В"/>
  </r>
  <r>
    <x v="0"/>
    <x v="5"/>
    <x v="1"/>
    <s v="190"/>
    <x v="24"/>
    <n v="5"/>
    <x v="1"/>
    <n v="26.700000000000003"/>
    <n v="58.000000000000007"/>
    <n v="60.600000000000009"/>
    <x v="43"/>
    <m/>
    <m/>
    <n v="9.3000000000000007"/>
    <m/>
    <m/>
    <m/>
    <m/>
    <m/>
    <m/>
    <m/>
    <m/>
    <m/>
    <s v="Кухня-гостиная"/>
    <n v="14.8"/>
    <m/>
    <s v="Комната стандарт"/>
    <n v="13.8"/>
    <m/>
    <m/>
    <s v="Комната стандарт"/>
    <n v="12.9"/>
    <m/>
    <m/>
    <m/>
    <m/>
    <m/>
    <m/>
    <m/>
    <m/>
    <m/>
    <m/>
    <m/>
    <m/>
    <m/>
    <m/>
    <n v="4.5"/>
    <n v="2.7"/>
    <m/>
    <m/>
    <m/>
    <m/>
    <m/>
    <n v="2.6"/>
    <n v="0.78"/>
    <s v="стандартное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омната"/>
    <m/>
    <m/>
    <m/>
    <s v="снизу"/>
    <s v="коридор, комната"/>
    <m/>
    <s v="Свой ЖК, Двор, Частный сектор"/>
    <s v="З, В"/>
  </r>
  <r>
    <x v="0"/>
    <x v="5"/>
    <x v="1"/>
    <s v="191"/>
    <x v="25"/>
    <n v="5"/>
    <x v="2"/>
    <n v="10.6"/>
    <n v="32.799999999999997"/>
    <n v="35.799999999999997"/>
    <x v="44"/>
    <m/>
    <m/>
    <n v="4.7"/>
    <s v="ниша"/>
    <m/>
    <m/>
    <m/>
    <m/>
    <m/>
    <m/>
    <m/>
    <m/>
    <s v="Кухня-столовая"/>
    <n v="10.6"/>
    <m/>
    <s v="Комната стандарт"/>
    <n v="10.6"/>
    <s v="гардероб"/>
    <n v="3"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3"/>
    <n v="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</r>
  <r>
    <x v="0"/>
    <x v="5"/>
    <x v="1"/>
    <s v="192"/>
    <x v="26"/>
    <n v="5"/>
    <x v="2"/>
    <n v="12.9"/>
    <n v="34.4"/>
    <n v="34.4"/>
    <x v="45"/>
    <m/>
    <m/>
    <n v="4.3"/>
    <s v="ниша"/>
    <m/>
    <m/>
    <m/>
    <m/>
    <m/>
    <m/>
    <m/>
    <m/>
    <s v="Кухня-столовая"/>
    <n v="10.6"/>
    <m/>
    <s v="Комната стандарт"/>
    <n v="12.9"/>
    <s v="гардероб"/>
    <n v="2.1"/>
    <m/>
    <m/>
    <m/>
    <m/>
    <m/>
    <m/>
    <m/>
    <m/>
    <m/>
    <m/>
    <m/>
    <m/>
    <m/>
    <m/>
    <m/>
    <m/>
    <n v="4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низу"/>
    <s v="кухня, коридор, с/у, комната"/>
    <m/>
    <s v="Частный сектор"/>
    <s v="З"/>
  </r>
  <r>
    <x v="0"/>
    <x v="5"/>
    <x v="1"/>
    <s v="193"/>
    <x v="27"/>
    <n v="5"/>
    <x v="1"/>
    <n v="23.1"/>
    <n v="51"/>
    <n v="51"/>
    <x v="41"/>
    <m/>
    <m/>
    <n v="9.8000000000000007"/>
    <m/>
    <m/>
    <m/>
    <m/>
    <m/>
    <m/>
    <m/>
    <m/>
    <m/>
    <s v="Кухня-столовая"/>
    <n v="12.6"/>
    <m/>
    <s v="Комната стандарт"/>
    <n v="12.1"/>
    <m/>
    <m/>
    <s v="Комната стандарт"/>
    <n v="11"/>
    <s v="ниша"/>
    <m/>
    <m/>
    <m/>
    <m/>
    <m/>
    <m/>
    <m/>
    <m/>
    <m/>
    <m/>
    <m/>
    <m/>
    <m/>
    <n v="4.0999999999999996"/>
    <n v="1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Д/с, Частный сектор"/>
    <s v="С, З"/>
  </r>
  <r>
    <x v="0"/>
    <x v="5"/>
    <x v="1"/>
    <s v="194"/>
    <x v="28"/>
    <n v="5"/>
    <x v="1"/>
    <n v="25.6"/>
    <n v="49.7"/>
    <n v="49.7"/>
    <x v="42"/>
    <m/>
    <m/>
    <n v="8"/>
    <s v="ниша"/>
    <m/>
    <m/>
    <m/>
    <m/>
    <m/>
    <m/>
    <m/>
    <m/>
    <s v="Кухня-столовая"/>
    <n v="10.8"/>
    <m/>
    <s v="Комната стандарт"/>
    <n v="13.3"/>
    <s v="гардероб"/>
    <m/>
    <s v="Комната стандарт"/>
    <n v="12.3"/>
    <m/>
    <m/>
    <m/>
    <m/>
    <m/>
    <m/>
    <m/>
    <m/>
    <m/>
    <m/>
    <m/>
    <m/>
    <m/>
    <m/>
    <n v="3.8"/>
    <n v="1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s v="коридор, комната"/>
    <s v="коридор"/>
    <m/>
    <m/>
    <m/>
    <m/>
    <m/>
    <s v="Д/с, Двор"/>
    <s v="С, В"/>
  </r>
  <r>
    <x v="0"/>
    <x v="5"/>
    <x v="2"/>
    <s v="195"/>
    <x v="24"/>
    <n v="5"/>
    <x v="1"/>
    <n v="26.700000000000003"/>
    <n v="58.000000000000007"/>
    <n v="60.600000000000009"/>
    <x v="43"/>
    <m/>
    <m/>
    <n v="9.3000000000000007"/>
    <m/>
    <m/>
    <m/>
    <m/>
    <m/>
    <m/>
    <m/>
    <m/>
    <m/>
    <s v="Кухня-гостиная"/>
    <n v="14.8"/>
    <m/>
    <s v="Комната стандарт"/>
    <n v="13.8"/>
    <m/>
    <m/>
    <s v="Комната стандарт"/>
    <n v="12.9"/>
    <m/>
    <m/>
    <m/>
    <m/>
    <m/>
    <m/>
    <m/>
    <m/>
    <m/>
    <m/>
    <m/>
    <m/>
    <m/>
    <m/>
    <n v="4.5"/>
    <n v="2.7"/>
    <m/>
    <m/>
    <m/>
    <m/>
    <m/>
    <n v="2.6"/>
    <n v="0.78"/>
    <s v="стандартное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омната"/>
    <m/>
    <m/>
    <m/>
    <s v="сбоку"/>
    <s v="комната"/>
    <m/>
    <s v="Свой ЖК, Двор, Частный сектор"/>
    <s v="З, В"/>
  </r>
  <r>
    <x v="0"/>
    <x v="5"/>
    <x v="2"/>
    <s v="196"/>
    <x v="25"/>
    <n v="5"/>
    <x v="2"/>
    <n v="10.6"/>
    <n v="32.799999999999997"/>
    <n v="35.799999999999997"/>
    <x v="44"/>
    <m/>
    <m/>
    <n v="4.7"/>
    <s v="ниша"/>
    <m/>
    <m/>
    <m/>
    <m/>
    <m/>
    <m/>
    <m/>
    <m/>
    <s v="Кухня-столовая"/>
    <n v="10.6"/>
    <m/>
    <s v="Комната стандарт"/>
    <n v="10.6"/>
    <s v="гардероб"/>
    <n v="3"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3"/>
    <n v="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</r>
  <r>
    <x v="0"/>
    <x v="5"/>
    <x v="2"/>
    <s v="197"/>
    <x v="26"/>
    <n v="5"/>
    <x v="2"/>
    <n v="12.9"/>
    <n v="34.4"/>
    <n v="34.4"/>
    <x v="45"/>
    <m/>
    <m/>
    <n v="4.3"/>
    <s v="ниша"/>
    <m/>
    <m/>
    <m/>
    <m/>
    <m/>
    <m/>
    <m/>
    <m/>
    <s v="Кухня-столовая"/>
    <n v="10.6"/>
    <m/>
    <s v="Комната стандарт"/>
    <n v="12.9"/>
    <s v="гардероб"/>
    <n v="2.1"/>
    <m/>
    <m/>
    <m/>
    <m/>
    <m/>
    <m/>
    <m/>
    <m/>
    <m/>
    <m/>
    <m/>
    <m/>
    <m/>
    <m/>
    <m/>
    <m/>
    <n v="4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</r>
  <r>
    <x v="0"/>
    <x v="5"/>
    <x v="2"/>
    <s v="198"/>
    <x v="27"/>
    <n v="5"/>
    <x v="1"/>
    <n v="23.1"/>
    <n v="51"/>
    <n v="51"/>
    <x v="41"/>
    <m/>
    <m/>
    <n v="9.8000000000000007"/>
    <m/>
    <m/>
    <m/>
    <m/>
    <m/>
    <m/>
    <m/>
    <m/>
    <m/>
    <s v="Кухня-столовая"/>
    <n v="12.6"/>
    <m/>
    <s v="Комната стандарт"/>
    <n v="12.1"/>
    <m/>
    <m/>
    <s v="Комната стандарт"/>
    <n v="11"/>
    <s v="ниша"/>
    <m/>
    <m/>
    <m/>
    <m/>
    <m/>
    <m/>
    <m/>
    <m/>
    <m/>
    <m/>
    <m/>
    <m/>
    <m/>
    <n v="4.0999999999999996"/>
    <n v="1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Д/с, Частный сектор"/>
    <s v="С, З"/>
  </r>
  <r>
    <x v="0"/>
    <x v="5"/>
    <x v="2"/>
    <s v="199"/>
    <x v="28"/>
    <n v="5"/>
    <x v="1"/>
    <n v="25.6"/>
    <n v="49.7"/>
    <n v="49.7"/>
    <x v="42"/>
    <m/>
    <m/>
    <n v="8"/>
    <s v="ниша"/>
    <m/>
    <m/>
    <m/>
    <m/>
    <m/>
    <m/>
    <m/>
    <m/>
    <s v="Кухня-столовая"/>
    <n v="10.8"/>
    <m/>
    <s v="Комната стандарт"/>
    <n v="13.3"/>
    <s v="гардероб"/>
    <m/>
    <s v="Комната стандарт"/>
    <n v="12.3"/>
    <m/>
    <m/>
    <m/>
    <m/>
    <m/>
    <m/>
    <m/>
    <m/>
    <m/>
    <m/>
    <m/>
    <m/>
    <m/>
    <m/>
    <n v="3.8"/>
    <n v="1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s v="коридор, комната"/>
    <s v="коридор"/>
    <m/>
    <m/>
    <m/>
    <m/>
    <m/>
    <s v="Д/с, Двор"/>
    <s v="С, В"/>
  </r>
  <r>
    <x v="0"/>
    <x v="5"/>
    <x v="3"/>
    <s v="200"/>
    <x v="24"/>
    <n v="5"/>
    <x v="1"/>
    <n v="26.700000000000003"/>
    <n v="58.000000000000007"/>
    <n v="60.600000000000009"/>
    <x v="43"/>
    <m/>
    <m/>
    <n v="9.3000000000000007"/>
    <m/>
    <m/>
    <m/>
    <m/>
    <m/>
    <m/>
    <m/>
    <m/>
    <m/>
    <s v="Кухня-гостиная"/>
    <n v="14.8"/>
    <m/>
    <s v="Комната стандарт"/>
    <n v="13.8"/>
    <m/>
    <m/>
    <s v="Комната стандарт"/>
    <n v="12.9"/>
    <m/>
    <m/>
    <m/>
    <m/>
    <m/>
    <m/>
    <m/>
    <m/>
    <m/>
    <m/>
    <m/>
    <m/>
    <m/>
    <m/>
    <n v="4.5"/>
    <n v="2.7"/>
    <m/>
    <m/>
    <m/>
    <m/>
    <m/>
    <n v="2.6"/>
    <n v="0.78"/>
    <s v="стандартное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омната"/>
    <m/>
    <m/>
    <m/>
    <s v="сбоку"/>
    <s v="комната"/>
    <m/>
    <s v="Свой ЖК, Двор, Частный сектор"/>
    <s v="З, В"/>
  </r>
  <r>
    <x v="0"/>
    <x v="5"/>
    <x v="3"/>
    <s v="201"/>
    <x v="25"/>
    <n v="5"/>
    <x v="2"/>
    <n v="10.6"/>
    <n v="32.799999999999997"/>
    <n v="35.799999999999997"/>
    <x v="44"/>
    <m/>
    <m/>
    <n v="4.7"/>
    <s v="ниша"/>
    <m/>
    <m/>
    <m/>
    <m/>
    <m/>
    <m/>
    <m/>
    <m/>
    <s v="Кухня-столовая"/>
    <n v="10.6"/>
    <m/>
    <s v="Комната стандарт"/>
    <n v="10.6"/>
    <s v="гардероб"/>
    <n v="3"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3"/>
    <n v="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</r>
  <r>
    <x v="0"/>
    <x v="5"/>
    <x v="3"/>
    <s v="202"/>
    <x v="26"/>
    <n v="5"/>
    <x v="2"/>
    <n v="12.9"/>
    <n v="34.4"/>
    <n v="34.4"/>
    <x v="45"/>
    <m/>
    <m/>
    <n v="4.3"/>
    <s v="ниша"/>
    <m/>
    <m/>
    <m/>
    <m/>
    <m/>
    <m/>
    <m/>
    <m/>
    <s v="Кухня-столовая"/>
    <n v="10.6"/>
    <m/>
    <s v="Комната стандарт"/>
    <n v="12.9"/>
    <s v="гардероб"/>
    <n v="2.1"/>
    <m/>
    <m/>
    <m/>
    <m/>
    <m/>
    <m/>
    <m/>
    <m/>
    <m/>
    <m/>
    <m/>
    <m/>
    <m/>
    <m/>
    <m/>
    <m/>
    <n v="4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</r>
  <r>
    <x v="0"/>
    <x v="5"/>
    <x v="3"/>
    <s v="203"/>
    <x v="27"/>
    <n v="5"/>
    <x v="1"/>
    <n v="23.1"/>
    <n v="51"/>
    <n v="51"/>
    <x v="41"/>
    <m/>
    <m/>
    <n v="9.8000000000000007"/>
    <m/>
    <m/>
    <m/>
    <m/>
    <m/>
    <m/>
    <m/>
    <m/>
    <m/>
    <s v="Кухня-столовая"/>
    <n v="12.6"/>
    <m/>
    <s v="Комната стандарт"/>
    <n v="12.1"/>
    <m/>
    <m/>
    <s v="Комната стандарт"/>
    <n v="11"/>
    <s v="ниша"/>
    <m/>
    <m/>
    <m/>
    <m/>
    <m/>
    <m/>
    <m/>
    <m/>
    <m/>
    <m/>
    <m/>
    <m/>
    <m/>
    <n v="4.0999999999999996"/>
    <n v="1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Д/с, Частный сектор"/>
    <s v="С, З"/>
  </r>
  <r>
    <x v="0"/>
    <x v="5"/>
    <x v="3"/>
    <s v="204"/>
    <x v="28"/>
    <n v="5"/>
    <x v="1"/>
    <n v="25.6"/>
    <n v="49.7"/>
    <n v="49.7"/>
    <x v="42"/>
    <m/>
    <m/>
    <n v="8"/>
    <s v="ниша"/>
    <m/>
    <m/>
    <m/>
    <m/>
    <m/>
    <m/>
    <m/>
    <m/>
    <s v="Кухня-столовая"/>
    <n v="10.8"/>
    <m/>
    <s v="Комната стандарт"/>
    <n v="13.3"/>
    <s v="гардероб"/>
    <m/>
    <s v="Комната стандарт"/>
    <n v="12.3"/>
    <m/>
    <m/>
    <m/>
    <m/>
    <m/>
    <m/>
    <m/>
    <m/>
    <m/>
    <m/>
    <m/>
    <m/>
    <m/>
    <m/>
    <n v="3.8"/>
    <n v="1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s v="коридор, комната"/>
    <s v="коридор"/>
    <m/>
    <m/>
    <m/>
    <m/>
    <m/>
    <s v="Д/с, Двор"/>
    <s v="С, В"/>
  </r>
  <r>
    <x v="0"/>
    <x v="5"/>
    <x v="4"/>
    <s v="205"/>
    <x v="24"/>
    <n v="5"/>
    <x v="1"/>
    <n v="26.700000000000003"/>
    <n v="58.000000000000007"/>
    <n v="60.600000000000009"/>
    <x v="43"/>
    <m/>
    <m/>
    <n v="9.3000000000000007"/>
    <m/>
    <m/>
    <m/>
    <m/>
    <m/>
    <m/>
    <m/>
    <m/>
    <m/>
    <s v="Кухня-гостиная"/>
    <n v="14.8"/>
    <m/>
    <s v="Комната стандарт"/>
    <n v="13.8"/>
    <m/>
    <m/>
    <s v="Комната стандарт"/>
    <n v="12.9"/>
    <m/>
    <m/>
    <m/>
    <m/>
    <m/>
    <m/>
    <m/>
    <m/>
    <m/>
    <m/>
    <m/>
    <m/>
    <m/>
    <m/>
    <n v="4.5"/>
    <n v="2.7"/>
    <m/>
    <m/>
    <m/>
    <m/>
    <m/>
    <n v="2.6"/>
    <n v="0.78"/>
    <s v="стандартное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омната"/>
    <m/>
    <m/>
    <m/>
    <s v="сбоку"/>
    <s v="комната"/>
    <m/>
    <s v="Свой ЖК, Двор, Частный сектор"/>
    <s v="З, В"/>
  </r>
  <r>
    <x v="0"/>
    <x v="5"/>
    <x v="4"/>
    <s v="206"/>
    <x v="25"/>
    <n v="5"/>
    <x v="2"/>
    <n v="10.6"/>
    <n v="32.799999999999997"/>
    <n v="35.799999999999997"/>
    <x v="44"/>
    <m/>
    <m/>
    <n v="4.7"/>
    <s v="ниша"/>
    <m/>
    <m/>
    <m/>
    <m/>
    <m/>
    <m/>
    <m/>
    <m/>
    <s v="Кухня-столовая"/>
    <n v="10.6"/>
    <m/>
    <s v="Комната стандарт"/>
    <n v="10.6"/>
    <s v="гардероб"/>
    <n v="3"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3"/>
    <n v="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</r>
  <r>
    <x v="0"/>
    <x v="5"/>
    <x v="4"/>
    <s v="207"/>
    <x v="26"/>
    <n v="5"/>
    <x v="2"/>
    <n v="12.9"/>
    <n v="34.4"/>
    <n v="34.4"/>
    <x v="45"/>
    <m/>
    <m/>
    <n v="4.3"/>
    <s v="ниша"/>
    <m/>
    <m/>
    <m/>
    <m/>
    <m/>
    <m/>
    <m/>
    <m/>
    <s v="Кухня-столовая"/>
    <n v="10.6"/>
    <m/>
    <s v="Комната стандарт"/>
    <n v="12.9"/>
    <s v="гардероб"/>
    <n v="2.1"/>
    <m/>
    <m/>
    <m/>
    <m/>
    <m/>
    <m/>
    <m/>
    <m/>
    <m/>
    <m/>
    <m/>
    <m/>
    <m/>
    <m/>
    <m/>
    <m/>
    <n v="4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</r>
  <r>
    <x v="0"/>
    <x v="5"/>
    <x v="4"/>
    <s v="208"/>
    <x v="27"/>
    <n v="5"/>
    <x v="1"/>
    <n v="23.1"/>
    <n v="51"/>
    <n v="51"/>
    <x v="41"/>
    <m/>
    <m/>
    <n v="9.8000000000000007"/>
    <m/>
    <m/>
    <m/>
    <m/>
    <m/>
    <m/>
    <m/>
    <m/>
    <m/>
    <s v="Кухня-столовая"/>
    <n v="12.6"/>
    <m/>
    <s v="Комната стандарт"/>
    <n v="12.1"/>
    <m/>
    <m/>
    <s v="Комната стандарт"/>
    <n v="11"/>
    <s v="ниша"/>
    <m/>
    <m/>
    <m/>
    <m/>
    <m/>
    <m/>
    <m/>
    <m/>
    <m/>
    <m/>
    <m/>
    <m/>
    <m/>
    <n v="4.0999999999999996"/>
    <n v="1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Д/с, Частный сектор"/>
    <s v="С, З"/>
  </r>
  <r>
    <x v="0"/>
    <x v="5"/>
    <x v="4"/>
    <s v="209"/>
    <x v="28"/>
    <n v="5"/>
    <x v="1"/>
    <n v="25.6"/>
    <n v="49.7"/>
    <n v="49.7"/>
    <x v="42"/>
    <m/>
    <m/>
    <n v="8"/>
    <s v="ниша"/>
    <m/>
    <m/>
    <m/>
    <m/>
    <m/>
    <m/>
    <m/>
    <m/>
    <s v="Кухня-столовая"/>
    <n v="10.8"/>
    <m/>
    <s v="Комната стандарт"/>
    <n v="13.3"/>
    <s v="гардероб"/>
    <m/>
    <s v="Комната стандарт"/>
    <n v="12.3"/>
    <m/>
    <m/>
    <m/>
    <m/>
    <m/>
    <m/>
    <m/>
    <m/>
    <m/>
    <m/>
    <m/>
    <m/>
    <m/>
    <m/>
    <n v="3.8"/>
    <n v="1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s v="коридор, комната"/>
    <s v="коридор"/>
    <m/>
    <m/>
    <m/>
    <m/>
    <m/>
    <s v="Д/с, Двор"/>
    <s v="С, В"/>
  </r>
  <r>
    <x v="0"/>
    <x v="5"/>
    <x v="5"/>
    <s v="210"/>
    <x v="24"/>
    <n v="5"/>
    <x v="1"/>
    <n v="26.8"/>
    <n v="57.9"/>
    <n v="60.5"/>
    <x v="46"/>
    <m/>
    <m/>
    <n v="9.1999999999999993"/>
    <m/>
    <m/>
    <m/>
    <m/>
    <m/>
    <m/>
    <m/>
    <m/>
    <m/>
    <s v="Кухня-гостиная"/>
    <n v="14.7"/>
    <m/>
    <s v="Комната стандарт"/>
    <n v="13.9"/>
    <m/>
    <m/>
    <s v="Комната стандарт"/>
    <n v="12.9"/>
    <m/>
    <m/>
    <m/>
    <m/>
    <m/>
    <m/>
    <m/>
    <m/>
    <m/>
    <m/>
    <m/>
    <m/>
    <m/>
    <m/>
    <n v="4.5"/>
    <n v="2.7"/>
    <m/>
    <m/>
    <m/>
    <m/>
    <m/>
    <n v="2.6"/>
    <n v="0.78"/>
    <s v="стандартное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омната"/>
    <m/>
    <m/>
    <m/>
    <s v="сбоку"/>
    <s v="комната"/>
    <m/>
    <s v="Свой ЖК, Двор, Частный сектор"/>
    <s v="З, В"/>
  </r>
  <r>
    <x v="0"/>
    <x v="5"/>
    <x v="5"/>
    <s v="211"/>
    <x v="25"/>
    <n v="5"/>
    <x v="2"/>
    <n v="10.6"/>
    <n v="32.799999999999997"/>
    <n v="35.799999999999997"/>
    <x v="44"/>
    <m/>
    <m/>
    <n v="4.7"/>
    <s v="ниша"/>
    <m/>
    <m/>
    <m/>
    <m/>
    <m/>
    <m/>
    <m/>
    <m/>
    <s v="Кухня-столовая"/>
    <n v="10.6"/>
    <m/>
    <s v="Комната стандарт"/>
    <n v="10.6"/>
    <s v="гардероб"/>
    <n v="3"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3"/>
    <n v="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</r>
  <r>
    <x v="0"/>
    <x v="5"/>
    <x v="5"/>
    <s v="212"/>
    <x v="26"/>
    <n v="5"/>
    <x v="2"/>
    <n v="12.9"/>
    <n v="34.4"/>
    <n v="34.4"/>
    <x v="45"/>
    <m/>
    <m/>
    <n v="4.3"/>
    <s v="ниша"/>
    <m/>
    <m/>
    <m/>
    <m/>
    <m/>
    <m/>
    <m/>
    <m/>
    <s v="Кухня-столовая"/>
    <n v="10.6"/>
    <m/>
    <s v="Комната стандарт"/>
    <n v="12.9"/>
    <s v="гардероб"/>
    <n v="2.1"/>
    <m/>
    <m/>
    <m/>
    <m/>
    <m/>
    <m/>
    <m/>
    <m/>
    <m/>
    <m/>
    <m/>
    <m/>
    <m/>
    <m/>
    <m/>
    <m/>
    <n v="4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</r>
  <r>
    <x v="0"/>
    <x v="5"/>
    <x v="5"/>
    <s v="213"/>
    <x v="27"/>
    <n v="5"/>
    <x v="1"/>
    <n v="23.1"/>
    <n v="51"/>
    <n v="51"/>
    <x v="41"/>
    <m/>
    <m/>
    <n v="9.8000000000000007"/>
    <m/>
    <m/>
    <m/>
    <m/>
    <m/>
    <m/>
    <m/>
    <m/>
    <m/>
    <s v="Кухня-столовая"/>
    <n v="12.6"/>
    <m/>
    <s v="Комната стандарт"/>
    <n v="12.1"/>
    <m/>
    <m/>
    <s v="Комната стандарт"/>
    <n v="11"/>
    <s v="ниша"/>
    <m/>
    <m/>
    <m/>
    <m/>
    <m/>
    <m/>
    <m/>
    <m/>
    <m/>
    <m/>
    <m/>
    <m/>
    <m/>
    <n v="4.0999999999999996"/>
    <n v="1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Д/с, Частный сектор"/>
    <s v="С, З"/>
  </r>
  <r>
    <x v="0"/>
    <x v="5"/>
    <x v="5"/>
    <s v="214"/>
    <x v="28"/>
    <n v="5"/>
    <x v="1"/>
    <n v="25.6"/>
    <n v="49.7"/>
    <n v="49.7"/>
    <x v="42"/>
    <m/>
    <m/>
    <n v="8"/>
    <s v="ниша"/>
    <m/>
    <m/>
    <m/>
    <m/>
    <m/>
    <m/>
    <m/>
    <m/>
    <s v="Кухня-столовая"/>
    <n v="10.8"/>
    <m/>
    <s v="Комната стандарт"/>
    <n v="13.3"/>
    <s v="гардероб"/>
    <m/>
    <s v="Комната стандарт"/>
    <n v="12.3"/>
    <m/>
    <m/>
    <m/>
    <m/>
    <m/>
    <m/>
    <m/>
    <m/>
    <m/>
    <m/>
    <m/>
    <m/>
    <m/>
    <m/>
    <n v="3.8"/>
    <n v="1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s v="коридор, комната"/>
    <s v="коридор"/>
    <m/>
    <m/>
    <m/>
    <m/>
    <m/>
    <s v="Д/с, Двор"/>
    <s v="С, В"/>
  </r>
  <r>
    <x v="0"/>
    <x v="5"/>
    <x v="6"/>
    <s v="215"/>
    <x v="24"/>
    <n v="5"/>
    <x v="1"/>
    <n v="26.8"/>
    <n v="57.9"/>
    <n v="60.5"/>
    <x v="46"/>
    <m/>
    <m/>
    <n v="9.1999999999999993"/>
    <m/>
    <m/>
    <m/>
    <m/>
    <m/>
    <m/>
    <m/>
    <m/>
    <m/>
    <s v="Кухня-гостиная"/>
    <n v="14.7"/>
    <m/>
    <s v="Комната стандарт"/>
    <n v="13.9"/>
    <m/>
    <m/>
    <s v="Комната стандарт"/>
    <n v="12.9"/>
    <m/>
    <m/>
    <m/>
    <m/>
    <m/>
    <m/>
    <m/>
    <m/>
    <m/>
    <m/>
    <m/>
    <m/>
    <m/>
    <m/>
    <n v="4.5"/>
    <n v="2.7"/>
    <m/>
    <m/>
    <m/>
    <m/>
    <m/>
    <n v="2.6"/>
    <n v="0.78"/>
    <s v="стандартное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омната"/>
    <m/>
    <m/>
    <m/>
    <s v="сбоку"/>
    <s v="комната"/>
    <m/>
    <s v="Свой ЖК, Двор, Частный сектор"/>
    <s v="З, В"/>
  </r>
  <r>
    <x v="0"/>
    <x v="5"/>
    <x v="6"/>
    <s v="216"/>
    <x v="25"/>
    <n v="5"/>
    <x v="2"/>
    <n v="10.6"/>
    <n v="32.799999999999997"/>
    <n v="35.799999999999997"/>
    <x v="44"/>
    <m/>
    <m/>
    <n v="4.7"/>
    <s v="ниша"/>
    <m/>
    <m/>
    <m/>
    <m/>
    <m/>
    <m/>
    <m/>
    <m/>
    <s v="Кухня-столовая"/>
    <n v="10.6"/>
    <m/>
    <s v="Комната стандарт"/>
    <n v="10.6"/>
    <s v="гардероб"/>
    <n v="3"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3"/>
    <n v="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</r>
  <r>
    <x v="0"/>
    <x v="5"/>
    <x v="6"/>
    <s v="217"/>
    <x v="26"/>
    <n v="5"/>
    <x v="2"/>
    <n v="12.9"/>
    <n v="34.4"/>
    <n v="34.4"/>
    <x v="45"/>
    <m/>
    <m/>
    <n v="4.3"/>
    <s v="ниша"/>
    <m/>
    <m/>
    <m/>
    <m/>
    <m/>
    <m/>
    <m/>
    <m/>
    <s v="Кухня-столовая"/>
    <n v="10.6"/>
    <m/>
    <s v="Комната стандарт"/>
    <n v="12.9"/>
    <s v="гардероб"/>
    <n v="2.1"/>
    <m/>
    <m/>
    <m/>
    <m/>
    <m/>
    <m/>
    <m/>
    <m/>
    <m/>
    <m/>
    <m/>
    <m/>
    <m/>
    <m/>
    <m/>
    <m/>
    <n v="4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</r>
  <r>
    <x v="0"/>
    <x v="5"/>
    <x v="6"/>
    <s v="218"/>
    <x v="27"/>
    <n v="5"/>
    <x v="1"/>
    <n v="23.1"/>
    <n v="51"/>
    <n v="51"/>
    <x v="41"/>
    <m/>
    <m/>
    <n v="9.8000000000000007"/>
    <m/>
    <m/>
    <m/>
    <m/>
    <m/>
    <m/>
    <m/>
    <m/>
    <m/>
    <s v="Кухня-столовая"/>
    <n v="12.6"/>
    <m/>
    <s v="Комната стандарт"/>
    <n v="12.1"/>
    <m/>
    <m/>
    <s v="Комната стандарт"/>
    <n v="11"/>
    <s v="ниша"/>
    <m/>
    <m/>
    <m/>
    <m/>
    <m/>
    <m/>
    <m/>
    <m/>
    <m/>
    <m/>
    <m/>
    <m/>
    <m/>
    <n v="4.0999999999999996"/>
    <n v="1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Д/с, Частный сектор"/>
    <s v="С, З"/>
  </r>
  <r>
    <x v="0"/>
    <x v="5"/>
    <x v="6"/>
    <s v="219"/>
    <x v="28"/>
    <n v="5"/>
    <x v="1"/>
    <n v="25.6"/>
    <n v="49.7"/>
    <n v="49.7"/>
    <x v="42"/>
    <m/>
    <m/>
    <n v="8"/>
    <s v="ниша"/>
    <m/>
    <m/>
    <m/>
    <m/>
    <m/>
    <m/>
    <m/>
    <m/>
    <s v="Кухня-столовая"/>
    <n v="10.8"/>
    <m/>
    <s v="Комната стандарт"/>
    <n v="13.3"/>
    <s v="гардероб"/>
    <m/>
    <s v="Комната стандарт"/>
    <n v="12.3"/>
    <m/>
    <m/>
    <m/>
    <m/>
    <m/>
    <m/>
    <m/>
    <m/>
    <m/>
    <m/>
    <m/>
    <m/>
    <m/>
    <m/>
    <n v="3.8"/>
    <n v="1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s v="коридор, комната"/>
    <s v="коридор"/>
    <m/>
    <m/>
    <m/>
    <m/>
    <m/>
    <s v="Д/с, Двор"/>
    <s v="С, В"/>
  </r>
  <r>
    <x v="0"/>
    <x v="5"/>
    <x v="7"/>
    <s v="220"/>
    <x v="24"/>
    <n v="5"/>
    <x v="1"/>
    <n v="26.8"/>
    <n v="57.9"/>
    <n v="60.5"/>
    <x v="46"/>
    <m/>
    <m/>
    <n v="9.1999999999999993"/>
    <m/>
    <m/>
    <m/>
    <m/>
    <m/>
    <m/>
    <m/>
    <m/>
    <m/>
    <s v="Кухня-гостиная"/>
    <n v="14.7"/>
    <m/>
    <s v="Комната стандарт"/>
    <n v="13.9"/>
    <m/>
    <m/>
    <s v="Комната стандарт"/>
    <n v="12.9"/>
    <m/>
    <m/>
    <m/>
    <m/>
    <m/>
    <m/>
    <m/>
    <m/>
    <m/>
    <m/>
    <m/>
    <m/>
    <m/>
    <m/>
    <n v="4.5"/>
    <n v="2.7"/>
    <m/>
    <m/>
    <m/>
    <m/>
    <m/>
    <n v="2.6"/>
    <n v="0.78"/>
    <s v="стандартное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s v="да"/>
    <m/>
    <m/>
    <n v="2"/>
    <m/>
    <m/>
    <m/>
    <s v="комната"/>
    <m/>
    <m/>
    <m/>
    <s v="сбоку"/>
    <s v="комната"/>
    <m/>
    <s v="Свой ЖК, Двор, Частный сектор"/>
    <s v="З, В"/>
  </r>
  <r>
    <x v="0"/>
    <x v="5"/>
    <x v="7"/>
    <s v="221"/>
    <x v="25"/>
    <n v="5"/>
    <x v="2"/>
    <n v="10.6"/>
    <n v="32.799999999999997"/>
    <n v="35.799999999999997"/>
    <x v="44"/>
    <m/>
    <m/>
    <n v="4.7"/>
    <s v="ниша"/>
    <m/>
    <m/>
    <m/>
    <m/>
    <m/>
    <m/>
    <m/>
    <m/>
    <s v="Кухня-столовая"/>
    <n v="10.6"/>
    <m/>
    <s v="Комната стандарт"/>
    <n v="10.6"/>
    <s v="гардероб"/>
    <n v="3"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3"/>
    <n v="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Частный сектор"/>
    <s v="З"/>
  </r>
  <r>
    <x v="0"/>
    <x v="5"/>
    <x v="7"/>
    <s v="222"/>
    <x v="26"/>
    <n v="5"/>
    <x v="2"/>
    <n v="12.9"/>
    <n v="34.4"/>
    <n v="34.4"/>
    <x v="45"/>
    <m/>
    <m/>
    <n v="4.3"/>
    <s v="ниша"/>
    <m/>
    <m/>
    <m/>
    <m/>
    <m/>
    <m/>
    <m/>
    <m/>
    <s v="Кухня-столовая"/>
    <n v="10.6"/>
    <m/>
    <s v="Комната стандарт"/>
    <n v="12.9"/>
    <s v="гардероб"/>
    <n v="2.1"/>
    <m/>
    <m/>
    <m/>
    <m/>
    <m/>
    <m/>
    <m/>
    <m/>
    <m/>
    <m/>
    <m/>
    <m/>
    <m/>
    <m/>
    <m/>
    <m/>
    <n v="4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Частный сектор"/>
    <s v="З"/>
  </r>
  <r>
    <x v="0"/>
    <x v="5"/>
    <x v="7"/>
    <s v="223"/>
    <x v="27"/>
    <n v="5"/>
    <x v="1"/>
    <n v="23.1"/>
    <n v="51"/>
    <n v="51"/>
    <x v="41"/>
    <m/>
    <m/>
    <n v="9.8000000000000007"/>
    <m/>
    <m/>
    <m/>
    <m/>
    <m/>
    <m/>
    <m/>
    <m/>
    <m/>
    <s v="Кухня-столовая"/>
    <n v="12.6"/>
    <m/>
    <s v="Комната стандарт"/>
    <n v="12.1"/>
    <m/>
    <m/>
    <s v="Комната стандарт"/>
    <n v="11"/>
    <s v="ниша"/>
    <m/>
    <m/>
    <m/>
    <m/>
    <m/>
    <m/>
    <m/>
    <m/>
    <m/>
    <m/>
    <m/>
    <m/>
    <m/>
    <n v="4.0999999999999996"/>
    <n v="1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m/>
    <n v="2"/>
    <m/>
    <m/>
    <m/>
    <m/>
    <m/>
    <m/>
    <m/>
    <m/>
    <m/>
    <m/>
    <s v="Д/с, Частный сектор"/>
    <s v="С, З"/>
  </r>
  <r>
    <x v="0"/>
    <x v="5"/>
    <x v="7"/>
    <s v="224"/>
    <x v="28"/>
    <n v="5"/>
    <x v="1"/>
    <n v="25.6"/>
    <n v="49.7"/>
    <n v="49.7"/>
    <x v="42"/>
    <m/>
    <m/>
    <n v="8"/>
    <s v="ниша"/>
    <m/>
    <m/>
    <m/>
    <m/>
    <m/>
    <m/>
    <m/>
    <m/>
    <s v="Кухня-столовая"/>
    <n v="10.8"/>
    <m/>
    <s v="Комната стандарт"/>
    <n v="13.3"/>
    <s v="гардероб"/>
    <m/>
    <s v="Комната стандарт"/>
    <n v="12.3"/>
    <m/>
    <m/>
    <m/>
    <m/>
    <m/>
    <m/>
    <m/>
    <m/>
    <m/>
    <m/>
    <m/>
    <m/>
    <m/>
    <m/>
    <n v="3.8"/>
    <n v="1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m/>
    <n v="2"/>
    <m/>
    <m/>
    <m/>
    <s v="коридор, комната"/>
    <s v="коридор"/>
    <m/>
    <m/>
    <m/>
    <m/>
    <m/>
    <s v="Д/с, Двор"/>
    <s v="С, В"/>
  </r>
  <r>
    <x v="1"/>
    <x v="0"/>
    <x v="1"/>
    <s v="225"/>
    <x v="0"/>
    <n v="3"/>
    <x v="1"/>
    <n v="30.5"/>
    <n v="64.399999999999991"/>
    <n v="64.399999999999991"/>
    <x v="47"/>
    <m/>
    <m/>
    <n v="8"/>
    <m/>
    <m/>
    <m/>
    <m/>
    <m/>
    <m/>
    <m/>
    <m/>
    <m/>
    <s v="Кухня-гостиная"/>
    <n v="19.2"/>
    <m/>
    <s v="Комната стандарт"/>
    <n v="19.399999999999999"/>
    <m/>
    <m/>
    <s v="Комната стандарт"/>
    <n v="11.1"/>
    <m/>
    <m/>
    <m/>
    <m/>
    <m/>
    <m/>
    <m/>
    <m/>
    <m/>
    <m/>
    <m/>
    <m/>
    <m/>
    <m/>
    <n v="5"/>
    <n v="1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s v="да"/>
    <s v="кухня, комната"/>
    <n v="3"/>
    <m/>
    <m/>
    <m/>
    <m/>
    <m/>
    <s v="снизу"/>
    <s v="кухня, коридор, с/у, две комнаты"/>
    <s v="снизу"/>
    <s v="с/у, комната"/>
    <m/>
    <s v="Д/с, Свой ЖК, Двор, Частный сектор"/>
    <s v="С, З, В"/>
  </r>
  <r>
    <x v="1"/>
    <x v="0"/>
    <x v="1"/>
    <s v="226"/>
    <x v="1"/>
    <n v="3"/>
    <x v="2"/>
    <n v="10.8"/>
    <n v="33.1"/>
    <n v="33.1"/>
    <x v="48"/>
    <m/>
    <m/>
    <n v="4"/>
    <m/>
    <m/>
    <m/>
    <m/>
    <m/>
    <m/>
    <m/>
    <m/>
    <m/>
    <s v="Кухня-гостиная с нишей"/>
    <n v="14.6"/>
    <m/>
    <s v="Комната стандарт"/>
    <n v="10.8"/>
    <m/>
    <m/>
    <m/>
    <m/>
    <m/>
    <m/>
    <m/>
    <m/>
    <m/>
    <m/>
    <m/>
    <m/>
    <m/>
    <m/>
    <m/>
    <m/>
    <m/>
    <m/>
    <n v="3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s v="снизу"/>
    <s v="кухня"/>
    <s v="снизу"/>
    <s v="коридор, с/у, комната"/>
    <m/>
    <s v="Частный сектор"/>
    <s v="В"/>
  </r>
  <r>
    <x v="1"/>
    <x v="0"/>
    <x v="1"/>
    <s v="227"/>
    <x v="2"/>
    <n v="3"/>
    <x v="1"/>
    <n v="24.7"/>
    <n v="58.8"/>
    <n v="58.8"/>
    <x v="34"/>
    <m/>
    <m/>
    <n v="5.7"/>
    <m/>
    <m/>
    <m/>
    <m/>
    <m/>
    <m/>
    <m/>
    <m/>
    <m/>
    <s v="Кухня-гостиная"/>
    <n v="17.7"/>
    <n v="3.2"/>
    <s v="Комната стандарт"/>
    <n v="13.5"/>
    <m/>
    <m/>
    <s v="Мастер-спальня"/>
    <n v="11.2"/>
    <m/>
    <m/>
    <m/>
    <m/>
    <m/>
    <m/>
    <m/>
    <m/>
    <m/>
    <m/>
    <m/>
    <m/>
    <m/>
    <m/>
    <n v="4.5999999999999996"/>
    <n v="2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m/>
    <s v="снизу"/>
    <s v="кухня, коридор, с/у, две комнаты"/>
    <m/>
    <m/>
    <m/>
    <s v="Свой ЖК, Двор, Частный сектор"/>
    <s v="З, В"/>
  </r>
  <r>
    <x v="1"/>
    <x v="0"/>
    <x v="2"/>
    <s v="228"/>
    <x v="0"/>
    <n v="3"/>
    <x v="1"/>
    <n v="30.5"/>
    <n v="64.399999999999991"/>
    <n v="64.399999999999991"/>
    <x v="47"/>
    <m/>
    <m/>
    <n v="8"/>
    <m/>
    <m/>
    <m/>
    <m/>
    <m/>
    <m/>
    <m/>
    <m/>
    <m/>
    <s v="Кухня-гостиная"/>
    <n v="19.2"/>
    <m/>
    <s v="Комната стандарт"/>
    <n v="19.399999999999999"/>
    <m/>
    <m/>
    <s v="Комната стандарт"/>
    <n v="11.1"/>
    <m/>
    <m/>
    <m/>
    <m/>
    <m/>
    <m/>
    <m/>
    <m/>
    <m/>
    <m/>
    <m/>
    <m/>
    <m/>
    <m/>
    <n v="5"/>
    <n v="1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s v="да"/>
    <s v="кухня, комната"/>
    <n v="3"/>
    <m/>
    <m/>
    <m/>
    <m/>
    <m/>
    <m/>
    <m/>
    <s v="сбоку"/>
    <s v="с/у, комната"/>
    <m/>
    <s v="Д/с, Свой ЖК, Двор, Частный сектор"/>
    <s v="С, З, В"/>
  </r>
  <r>
    <x v="1"/>
    <x v="0"/>
    <x v="2"/>
    <s v="229"/>
    <x v="1"/>
    <n v="3"/>
    <x v="2"/>
    <n v="10.8"/>
    <n v="33.1"/>
    <n v="33.1"/>
    <x v="48"/>
    <m/>
    <m/>
    <n v="4"/>
    <m/>
    <m/>
    <m/>
    <m/>
    <m/>
    <m/>
    <m/>
    <m/>
    <m/>
    <s v="Кухня-гостиная с нишей"/>
    <n v="14.6"/>
    <m/>
    <s v="Комната стандарт"/>
    <n v="10.8"/>
    <m/>
    <m/>
    <m/>
    <m/>
    <m/>
    <m/>
    <m/>
    <m/>
    <m/>
    <m/>
    <m/>
    <m/>
    <m/>
    <m/>
    <m/>
    <m/>
    <m/>
    <m/>
    <n v="3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</r>
  <r>
    <x v="1"/>
    <x v="0"/>
    <x v="2"/>
    <s v="230"/>
    <x v="2"/>
    <n v="3"/>
    <x v="1"/>
    <n v="24.7"/>
    <n v="58.8"/>
    <n v="58.8"/>
    <x v="34"/>
    <m/>
    <m/>
    <n v="5.7"/>
    <m/>
    <m/>
    <m/>
    <m/>
    <m/>
    <m/>
    <m/>
    <m/>
    <m/>
    <s v="Кухня-гостиная"/>
    <n v="17.7"/>
    <n v="3.2"/>
    <s v="Комната стандарт"/>
    <n v="13.5"/>
    <m/>
    <m/>
    <s v="Мастер-спальня"/>
    <n v="11.2"/>
    <m/>
    <m/>
    <m/>
    <m/>
    <m/>
    <m/>
    <m/>
    <m/>
    <m/>
    <m/>
    <m/>
    <m/>
    <m/>
    <m/>
    <n v="4.5999999999999996"/>
    <n v="2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m/>
    <m/>
    <m/>
    <m/>
    <m/>
    <m/>
    <s v="Свой ЖК, Двор, Частный сектор"/>
    <s v="З, В"/>
  </r>
  <r>
    <x v="1"/>
    <x v="0"/>
    <x v="3"/>
    <s v="231"/>
    <x v="0"/>
    <n v="3"/>
    <x v="1"/>
    <n v="30.5"/>
    <n v="64.399999999999991"/>
    <n v="64.399999999999991"/>
    <x v="47"/>
    <m/>
    <m/>
    <n v="8"/>
    <m/>
    <m/>
    <m/>
    <m/>
    <m/>
    <m/>
    <m/>
    <m/>
    <m/>
    <s v="Кухня-гостиная"/>
    <n v="19.2"/>
    <m/>
    <s v="Комната стандарт"/>
    <n v="19.399999999999999"/>
    <m/>
    <m/>
    <s v="Комната стандарт"/>
    <n v="11.1"/>
    <m/>
    <m/>
    <m/>
    <m/>
    <m/>
    <m/>
    <m/>
    <m/>
    <m/>
    <m/>
    <m/>
    <m/>
    <m/>
    <m/>
    <n v="5"/>
    <n v="1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s v="да"/>
    <s v="кухня, комната"/>
    <n v="3"/>
    <m/>
    <m/>
    <m/>
    <m/>
    <m/>
    <m/>
    <m/>
    <s v="сбоку"/>
    <s v="с/у, комната"/>
    <m/>
    <s v="Д/с, Свой ЖК, Двор, Частный сектор"/>
    <s v="С, З, В"/>
  </r>
  <r>
    <x v="1"/>
    <x v="0"/>
    <x v="3"/>
    <s v="232"/>
    <x v="1"/>
    <n v="3"/>
    <x v="2"/>
    <n v="10.8"/>
    <n v="33.1"/>
    <n v="33.1"/>
    <x v="48"/>
    <m/>
    <m/>
    <n v="4"/>
    <m/>
    <m/>
    <m/>
    <m/>
    <m/>
    <m/>
    <m/>
    <m/>
    <m/>
    <s v="Кухня-гостиная с нишей"/>
    <n v="14.6"/>
    <m/>
    <s v="Комната стандарт"/>
    <n v="10.8"/>
    <m/>
    <m/>
    <m/>
    <m/>
    <m/>
    <m/>
    <m/>
    <m/>
    <m/>
    <m/>
    <m/>
    <m/>
    <m/>
    <m/>
    <m/>
    <m/>
    <m/>
    <m/>
    <n v="3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</r>
  <r>
    <x v="1"/>
    <x v="0"/>
    <x v="3"/>
    <s v="233"/>
    <x v="2"/>
    <n v="3"/>
    <x v="1"/>
    <n v="24.7"/>
    <n v="58.8"/>
    <n v="58.8"/>
    <x v="34"/>
    <m/>
    <m/>
    <n v="5.7"/>
    <m/>
    <m/>
    <m/>
    <m/>
    <m/>
    <m/>
    <m/>
    <m/>
    <m/>
    <s v="Кухня-гостиная"/>
    <n v="17.7"/>
    <n v="3.2"/>
    <s v="Комната стандарт"/>
    <n v="13.5"/>
    <m/>
    <m/>
    <s v="Мастер-спальня"/>
    <n v="11.2"/>
    <m/>
    <m/>
    <m/>
    <m/>
    <m/>
    <m/>
    <m/>
    <m/>
    <m/>
    <m/>
    <m/>
    <m/>
    <m/>
    <m/>
    <n v="4.5999999999999996"/>
    <n v="2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m/>
    <m/>
    <m/>
    <m/>
    <m/>
    <m/>
    <s v="Свой ЖК, Двор, Частный сектор"/>
    <s v="З, В"/>
  </r>
  <r>
    <x v="1"/>
    <x v="0"/>
    <x v="4"/>
    <s v="234"/>
    <x v="0"/>
    <n v="3"/>
    <x v="1"/>
    <n v="30.5"/>
    <n v="64.399999999999991"/>
    <n v="64.399999999999991"/>
    <x v="47"/>
    <m/>
    <m/>
    <n v="8"/>
    <m/>
    <m/>
    <m/>
    <m/>
    <m/>
    <m/>
    <m/>
    <m/>
    <m/>
    <s v="Кухня-гостиная"/>
    <n v="19.2"/>
    <m/>
    <s v="Комната стандарт"/>
    <n v="19.399999999999999"/>
    <m/>
    <m/>
    <s v="Комната стандарт"/>
    <n v="11.1"/>
    <m/>
    <m/>
    <m/>
    <m/>
    <m/>
    <m/>
    <m/>
    <m/>
    <m/>
    <m/>
    <m/>
    <m/>
    <m/>
    <m/>
    <n v="5"/>
    <n v="1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s v="да"/>
    <s v="кухня, комната"/>
    <n v="3"/>
    <m/>
    <m/>
    <m/>
    <m/>
    <m/>
    <m/>
    <m/>
    <s v="сбоку"/>
    <s v="с/у, комната"/>
    <m/>
    <s v="Д/с, Свой ЖК, Двор, Частный сектор"/>
    <s v="С, З, В"/>
  </r>
  <r>
    <x v="1"/>
    <x v="0"/>
    <x v="4"/>
    <s v="235"/>
    <x v="1"/>
    <n v="3"/>
    <x v="2"/>
    <n v="10.8"/>
    <n v="33.1"/>
    <n v="33.1"/>
    <x v="48"/>
    <m/>
    <m/>
    <n v="4"/>
    <m/>
    <m/>
    <m/>
    <m/>
    <m/>
    <m/>
    <m/>
    <m/>
    <m/>
    <s v="Кухня-гостиная с нишей"/>
    <n v="14.6"/>
    <m/>
    <s v="Комната стандарт"/>
    <n v="10.8"/>
    <m/>
    <m/>
    <m/>
    <m/>
    <m/>
    <m/>
    <m/>
    <m/>
    <m/>
    <m/>
    <m/>
    <m/>
    <m/>
    <m/>
    <m/>
    <m/>
    <m/>
    <m/>
    <n v="3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</r>
  <r>
    <x v="1"/>
    <x v="0"/>
    <x v="4"/>
    <s v="236"/>
    <x v="2"/>
    <n v="3"/>
    <x v="1"/>
    <n v="24.7"/>
    <n v="58.8"/>
    <n v="58.8"/>
    <x v="34"/>
    <m/>
    <m/>
    <n v="5.7"/>
    <m/>
    <m/>
    <m/>
    <m/>
    <m/>
    <m/>
    <m/>
    <m/>
    <m/>
    <s v="Кухня-гостиная"/>
    <n v="17.7"/>
    <n v="3.2"/>
    <s v="Комната стандарт"/>
    <n v="13.5"/>
    <m/>
    <m/>
    <s v="Мастер-спальня"/>
    <n v="11.2"/>
    <m/>
    <m/>
    <m/>
    <m/>
    <m/>
    <m/>
    <m/>
    <m/>
    <m/>
    <m/>
    <m/>
    <m/>
    <m/>
    <m/>
    <n v="4.5999999999999996"/>
    <n v="2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m/>
    <m/>
    <m/>
    <m/>
    <m/>
    <m/>
    <s v="Свой ЖК, Двор, Частный сектор"/>
    <s v="З, В"/>
  </r>
  <r>
    <x v="1"/>
    <x v="0"/>
    <x v="5"/>
    <s v="237"/>
    <x v="0"/>
    <n v="3"/>
    <x v="1"/>
    <n v="30.5"/>
    <n v="64.399999999999991"/>
    <n v="64.399999999999991"/>
    <x v="47"/>
    <m/>
    <m/>
    <n v="8"/>
    <m/>
    <m/>
    <m/>
    <m/>
    <m/>
    <m/>
    <m/>
    <m/>
    <m/>
    <s v="Кухня-гостиная"/>
    <n v="19.2"/>
    <m/>
    <s v="Комната стандарт"/>
    <n v="19.399999999999999"/>
    <m/>
    <m/>
    <s v="Комната стандарт"/>
    <n v="11.1"/>
    <m/>
    <m/>
    <m/>
    <m/>
    <m/>
    <m/>
    <m/>
    <m/>
    <m/>
    <m/>
    <m/>
    <m/>
    <m/>
    <m/>
    <n v="5"/>
    <n v="1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s v="да"/>
    <s v="кухня, комната"/>
    <n v="3"/>
    <m/>
    <m/>
    <m/>
    <m/>
    <m/>
    <m/>
    <m/>
    <s v="сбоку"/>
    <s v="с/у, комната"/>
    <m/>
    <s v="Д/с, Свой ЖК, Двор, Частный сектор"/>
    <s v="С, З, В"/>
  </r>
  <r>
    <x v="1"/>
    <x v="0"/>
    <x v="5"/>
    <s v="238"/>
    <x v="1"/>
    <n v="3"/>
    <x v="2"/>
    <n v="10.8"/>
    <n v="33.1"/>
    <n v="33.1"/>
    <x v="48"/>
    <m/>
    <m/>
    <n v="4"/>
    <m/>
    <m/>
    <m/>
    <m/>
    <m/>
    <m/>
    <m/>
    <m/>
    <m/>
    <s v="Кухня-гостиная с нишей"/>
    <n v="14.6"/>
    <m/>
    <s v="Комната стандарт"/>
    <n v="10.8"/>
    <m/>
    <m/>
    <m/>
    <m/>
    <m/>
    <m/>
    <m/>
    <m/>
    <m/>
    <m/>
    <m/>
    <m/>
    <m/>
    <m/>
    <m/>
    <m/>
    <m/>
    <m/>
    <n v="3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</r>
  <r>
    <x v="1"/>
    <x v="0"/>
    <x v="5"/>
    <s v="239"/>
    <x v="2"/>
    <n v="3"/>
    <x v="1"/>
    <n v="24.7"/>
    <n v="58.8"/>
    <n v="58.8"/>
    <x v="34"/>
    <m/>
    <m/>
    <n v="5.7"/>
    <m/>
    <m/>
    <m/>
    <m/>
    <m/>
    <m/>
    <m/>
    <m/>
    <m/>
    <s v="Кухня-гостиная"/>
    <n v="17.7"/>
    <n v="3.2"/>
    <s v="Комната стандарт"/>
    <n v="13.5"/>
    <m/>
    <m/>
    <s v="Мастер-спальня"/>
    <n v="11.2"/>
    <m/>
    <m/>
    <m/>
    <m/>
    <m/>
    <m/>
    <m/>
    <m/>
    <m/>
    <m/>
    <m/>
    <m/>
    <m/>
    <m/>
    <n v="4.5999999999999996"/>
    <n v="2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m/>
    <m/>
    <m/>
    <m/>
    <m/>
    <m/>
    <s v="Свой ЖК, Двор, Частный сектор"/>
    <s v="З, В"/>
  </r>
  <r>
    <x v="1"/>
    <x v="0"/>
    <x v="6"/>
    <s v="240"/>
    <x v="0"/>
    <n v="3"/>
    <x v="1"/>
    <n v="30.5"/>
    <n v="64.399999999999991"/>
    <n v="64.399999999999991"/>
    <x v="47"/>
    <m/>
    <m/>
    <n v="8"/>
    <m/>
    <m/>
    <m/>
    <m/>
    <m/>
    <m/>
    <m/>
    <m/>
    <m/>
    <s v="Кухня-гостиная"/>
    <n v="19.2"/>
    <m/>
    <s v="Комната стандарт"/>
    <n v="19.399999999999999"/>
    <m/>
    <m/>
    <s v="Комната стандарт"/>
    <n v="11.1"/>
    <m/>
    <m/>
    <m/>
    <m/>
    <m/>
    <m/>
    <m/>
    <m/>
    <m/>
    <m/>
    <m/>
    <m/>
    <m/>
    <m/>
    <n v="5"/>
    <n v="1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s v="да"/>
    <s v="кухня, комната"/>
    <n v="3"/>
    <m/>
    <m/>
    <m/>
    <m/>
    <m/>
    <m/>
    <m/>
    <s v="сбоку"/>
    <s v="с/у, комната"/>
    <m/>
    <s v="Д/с, Свой ЖК, Двор, Частный сектор"/>
    <s v="С, З, В"/>
  </r>
  <r>
    <x v="1"/>
    <x v="0"/>
    <x v="6"/>
    <s v="241"/>
    <x v="1"/>
    <n v="3"/>
    <x v="2"/>
    <n v="10.8"/>
    <n v="33.1"/>
    <n v="33.1"/>
    <x v="48"/>
    <m/>
    <m/>
    <n v="4"/>
    <m/>
    <m/>
    <m/>
    <m/>
    <m/>
    <m/>
    <m/>
    <m/>
    <m/>
    <s v="Кухня-гостиная с нишей"/>
    <n v="14.6"/>
    <m/>
    <s v="Комната стандарт"/>
    <n v="10.8"/>
    <m/>
    <m/>
    <m/>
    <m/>
    <m/>
    <m/>
    <m/>
    <m/>
    <m/>
    <m/>
    <m/>
    <m/>
    <m/>
    <m/>
    <m/>
    <m/>
    <m/>
    <m/>
    <n v="3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</r>
  <r>
    <x v="1"/>
    <x v="0"/>
    <x v="6"/>
    <s v="242"/>
    <x v="2"/>
    <n v="3"/>
    <x v="1"/>
    <n v="24.7"/>
    <n v="58.8"/>
    <n v="58.8"/>
    <x v="34"/>
    <m/>
    <m/>
    <n v="5.7"/>
    <m/>
    <m/>
    <m/>
    <m/>
    <m/>
    <m/>
    <m/>
    <m/>
    <m/>
    <s v="Кухня-гостиная"/>
    <n v="17.7"/>
    <n v="3.2"/>
    <s v="Комната стандарт"/>
    <n v="13.5"/>
    <m/>
    <m/>
    <s v="Мастер-спальня"/>
    <n v="11.2"/>
    <m/>
    <m/>
    <m/>
    <m/>
    <m/>
    <m/>
    <m/>
    <m/>
    <m/>
    <m/>
    <m/>
    <m/>
    <m/>
    <m/>
    <n v="4.5999999999999996"/>
    <n v="2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m/>
    <m/>
    <m/>
    <m/>
    <m/>
    <m/>
    <s v="Свой ЖК, Двор, Частный сектор"/>
    <s v="З, В"/>
  </r>
  <r>
    <x v="1"/>
    <x v="0"/>
    <x v="7"/>
    <s v="243"/>
    <x v="0"/>
    <n v="3"/>
    <x v="1"/>
    <n v="30.5"/>
    <n v="64.399999999999991"/>
    <n v="64.399999999999991"/>
    <x v="47"/>
    <m/>
    <m/>
    <n v="8"/>
    <m/>
    <m/>
    <m/>
    <m/>
    <m/>
    <m/>
    <m/>
    <m/>
    <m/>
    <s v="Кухня-гостиная"/>
    <n v="19.2"/>
    <m/>
    <s v="Комната стандарт"/>
    <n v="19.399999999999999"/>
    <m/>
    <m/>
    <s v="Комната стандарт"/>
    <n v="11.1"/>
    <m/>
    <m/>
    <m/>
    <m/>
    <m/>
    <m/>
    <m/>
    <m/>
    <m/>
    <m/>
    <m/>
    <m/>
    <m/>
    <m/>
    <n v="5"/>
    <n v="1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s v="да"/>
    <s v="кухня, комната"/>
    <n v="3"/>
    <m/>
    <m/>
    <m/>
    <m/>
    <m/>
    <m/>
    <m/>
    <s v="сбоку"/>
    <s v="с/у, комната"/>
    <m/>
    <s v="Д/с, Свой ЖК, Двор, Частный сектор"/>
    <s v="С, З, В"/>
  </r>
  <r>
    <x v="1"/>
    <x v="0"/>
    <x v="7"/>
    <s v="244"/>
    <x v="1"/>
    <n v="3"/>
    <x v="2"/>
    <n v="10.8"/>
    <n v="33.1"/>
    <n v="33.1"/>
    <x v="48"/>
    <m/>
    <m/>
    <n v="4"/>
    <m/>
    <m/>
    <m/>
    <m/>
    <m/>
    <m/>
    <m/>
    <m/>
    <m/>
    <s v="Кухня-гостиная с нишей"/>
    <n v="14.6"/>
    <m/>
    <s v="Комната стандарт"/>
    <n v="10.8"/>
    <m/>
    <m/>
    <m/>
    <m/>
    <m/>
    <m/>
    <m/>
    <m/>
    <m/>
    <m/>
    <m/>
    <m/>
    <m/>
    <m/>
    <m/>
    <m/>
    <m/>
    <m/>
    <n v="3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</r>
  <r>
    <x v="1"/>
    <x v="0"/>
    <x v="7"/>
    <s v="245"/>
    <x v="2"/>
    <n v="3"/>
    <x v="1"/>
    <n v="24.7"/>
    <n v="58.8"/>
    <n v="58.8"/>
    <x v="34"/>
    <m/>
    <m/>
    <n v="5.7"/>
    <m/>
    <m/>
    <m/>
    <m/>
    <m/>
    <m/>
    <m/>
    <m/>
    <m/>
    <s v="Кухня-гостиная"/>
    <n v="17.7"/>
    <n v="3.2"/>
    <s v="Комната стандарт"/>
    <n v="13.5"/>
    <m/>
    <m/>
    <s v="Мастер-спальня"/>
    <n v="11.2"/>
    <m/>
    <m/>
    <m/>
    <m/>
    <m/>
    <m/>
    <m/>
    <m/>
    <m/>
    <m/>
    <m/>
    <m/>
    <m/>
    <m/>
    <n v="4.5999999999999996"/>
    <n v="2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m/>
    <m/>
    <m/>
    <m/>
    <m/>
    <m/>
    <s v="Свой ЖК, Двор, Частный сектор"/>
    <s v="З, В"/>
  </r>
  <r>
    <x v="1"/>
    <x v="0"/>
    <x v="8"/>
    <s v="246"/>
    <x v="0"/>
    <n v="3"/>
    <x v="1"/>
    <n v="30.5"/>
    <n v="64.399999999999991"/>
    <n v="64.399999999999991"/>
    <x v="47"/>
    <m/>
    <m/>
    <n v="8"/>
    <m/>
    <m/>
    <m/>
    <m/>
    <m/>
    <m/>
    <m/>
    <m/>
    <m/>
    <s v="Кухня-гостиная"/>
    <n v="19.2"/>
    <m/>
    <s v="Комната стандарт"/>
    <n v="19.399999999999999"/>
    <m/>
    <m/>
    <s v="Комната стандарт"/>
    <n v="11.1"/>
    <m/>
    <m/>
    <m/>
    <m/>
    <m/>
    <m/>
    <m/>
    <m/>
    <m/>
    <m/>
    <m/>
    <m/>
    <m/>
    <m/>
    <n v="5"/>
    <n v="1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s v="да"/>
    <s v="кухня, комната"/>
    <n v="3"/>
    <m/>
    <m/>
    <m/>
    <m/>
    <m/>
    <m/>
    <m/>
    <s v="сбоку"/>
    <s v="с/у, комната"/>
    <m/>
    <s v="Д/с, Свой ЖК, Двор, Частный сектор"/>
    <s v="С, З, В"/>
  </r>
  <r>
    <x v="1"/>
    <x v="0"/>
    <x v="8"/>
    <s v="247"/>
    <x v="1"/>
    <n v="3"/>
    <x v="2"/>
    <n v="10.8"/>
    <n v="33.1"/>
    <n v="33.1"/>
    <x v="48"/>
    <m/>
    <m/>
    <n v="4"/>
    <m/>
    <m/>
    <m/>
    <m/>
    <m/>
    <m/>
    <m/>
    <m/>
    <m/>
    <s v="Кухня-гостиная с нишей"/>
    <n v="14.6"/>
    <m/>
    <s v="Комната стандарт"/>
    <n v="10.8"/>
    <m/>
    <m/>
    <m/>
    <m/>
    <m/>
    <m/>
    <m/>
    <m/>
    <m/>
    <m/>
    <m/>
    <m/>
    <m/>
    <m/>
    <m/>
    <m/>
    <m/>
    <m/>
    <n v="3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</r>
  <r>
    <x v="1"/>
    <x v="0"/>
    <x v="8"/>
    <s v="248"/>
    <x v="2"/>
    <n v="3"/>
    <x v="1"/>
    <n v="24.7"/>
    <n v="58.8"/>
    <n v="58.8"/>
    <x v="34"/>
    <m/>
    <m/>
    <n v="5.7"/>
    <m/>
    <m/>
    <m/>
    <m/>
    <m/>
    <m/>
    <m/>
    <m/>
    <m/>
    <s v="Кухня-гостиная"/>
    <n v="17.7"/>
    <n v="3.2"/>
    <s v="Комната стандарт"/>
    <n v="13.5"/>
    <m/>
    <m/>
    <s v="Мастер-спальня"/>
    <n v="11.2"/>
    <m/>
    <m/>
    <m/>
    <m/>
    <m/>
    <m/>
    <m/>
    <m/>
    <m/>
    <m/>
    <m/>
    <m/>
    <m/>
    <m/>
    <n v="4.5999999999999996"/>
    <n v="2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m/>
    <m/>
    <m/>
    <m/>
    <m/>
    <m/>
    <s v="Свой ЖК, Двор, Частный сектор"/>
    <s v="З, В"/>
  </r>
  <r>
    <x v="1"/>
    <x v="0"/>
    <x v="9"/>
    <s v="249"/>
    <x v="0"/>
    <n v="3"/>
    <x v="1"/>
    <n v="30.5"/>
    <n v="64.399999999999991"/>
    <n v="64.399999999999991"/>
    <x v="47"/>
    <m/>
    <m/>
    <n v="8"/>
    <m/>
    <m/>
    <m/>
    <m/>
    <m/>
    <m/>
    <m/>
    <m/>
    <m/>
    <s v="Кухня-гостиная"/>
    <n v="19.2"/>
    <m/>
    <s v="Комната стандарт"/>
    <n v="19.399999999999999"/>
    <m/>
    <m/>
    <s v="Комната стандарт"/>
    <n v="11.1"/>
    <m/>
    <m/>
    <m/>
    <m/>
    <m/>
    <m/>
    <m/>
    <m/>
    <m/>
    <m/>
    <m/>
    <m/>
    <m/>
    <m/>
    <n v="5"/>
    <n v="1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s v="да"/>
    <s v="кухня, комната"/>
    <n v="3"/>
    <m/>
    <m/>
    <m/>
    <m/>
    <m/>
    <m/>
    <m/>
    <s v="сбоку"/>
    <s v="с/у, комната"/>
    <m/>
    <s v="Д/с, Свой ЖК, Двор, Частный сектор"/>
    <s v="С, З, В"/>
  </r>
  <r>
    <x v="1"/>
    <x v="0"/>
    <x v="9"/>
    <s v="250"/>
    <x v="1"/>
    <n v="3"/>
    <x v="2"/>
    <n v="10.8"/>
    <n v="33.1"/>
    <n v="33.1"/>
    <x v="48"/>
    <m/>
    <m/>
    <n v="4"/>
    <m/>
    <m/>
    <m/>
    <m/>
    <m/>
    <m/>
    <m/>
    <m/>
    <m/>
    <s v="Кухня-гостиная с нишей"/>
    <n v="14.6"/>
    <m/>
    <s v="Комната стандарт"/>
    <n v="10.8"/>
    <m/>
    <m/>
    <m/>
    <m/>
    <m/>
    <m/>
    <m/>
    <m/>
    <m/>
    <m/>
    <m/>
    <m/>
    <m/>
    <m/>
    <m/>
    <m/>
    <m/>
    <m/>
    <n v="3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</r>
  <r>
    <x v="1"/>
    <x v="0"/>
    <x v="9"/>
    <s v="251"/>
    <x v="2"/>
    <n v="3"/>
    <x v="1"/>
    <n v="24.7"/>
    <n v="58.8"/>
    <n v="58.8"/>
    <x v="34"/>
    <m/>
    <m/>
    <n v="5.7"/>
    <m/>
    <m/>
    <m/>
    <m/>
    <m/>
    <m/>
    <m/>
    <m/>
    <m/>
    <s v="Кухня-гостиная"/>
    <n v="17.7"/>
    <n v="3.2"/>
    <s v="Комната стандарт"/>
    <n v="13.5"/>
    <m/>
    <m/>
    <s v="Мастер-спальня"/>
    <n v="11.2"/>
    <m/>
    <m/>
    <m/>
    <m/>
    <m/>
    <m/>
    <m/>
    <m/>
    <m/>
    <m/>
    <m/>
    <m/>
    <m/>
    <m/>
    <n v="4.5999999999999996"/>
    <n v="2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m/>
    <m/>
    <m/>
    <m/>
    <m/>
    <m/>
    <s v="Свой ЖК, Двор, Частный сектор"/>
    <s v="З, В"/>
  </r>
  <r>
    <x v="1"/>
    <x v="0"/>
    <x v="10"/>
    <s v="252"/>
    <x v="0"/>
    <n v="3"/>
    <x v="1"/>
    <n v="30.5"/>
    <n v="64.399999999999991"/>
    <n v="64.399999999999991"/>
    <x v="47"/>
    <m/>
    <m/>
    <n v="8"/>
    <m/>
    <m/>
    <m/>
    <m/>
    <m/>
    <m/>
    <m/>
    <m/>
    <m/>
    <s v="Кухня-гостиная"/>
    <n v="19.2"/>
    <m/>
    <s v="Комната стандарт"/>
    <n v="19.399999999999999"/>
    <m/>
    <m/>
    <s v="Комната стандарт"/>
    <n v="11.1"/>
    <m/>
    <m/>
    <m/>
    <m/>
    <m/>
    <m/>
    <m/>
    <m/>
    <m/>
    <m/>
    <m/>
    <m/>
    <m/>
    <m/>
    <n v="5"/>
    <n v="1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s v="да"/>
    <s v="кухня, комната"/>
    <n v="3"/>
    <m/>
    <m/>
    <m/>
    <m/>
    <m/>
    <m/>
    <m/>
    <s v="сбоку"/>
    <s v="с/у, комната"/>
    <m/>
    <s v="Д/с, Свой ЖК, Двор, Частный сектор"/>
    <s v="С, З, В"/>
  </r>
  <r>
    <x v="1"/>
    <x v="0"/>
    <x v="10"/>
    <s v="253"/>
    <x v="1"/>
    <n v="3"/>
    <x v="2"/>
    <n v="10.8"/>
    <n v="33.1"/>
    <n v="33.1"/>
    <x v="48"/>
    <m/>
    <m/>
    <n v="4"/>
    <m/>
    <m/>
    <m/>
    <m/>
    <m/>
    <m/>
    <m/>
    <m/>
    <m/>
    <s v="Кухня-гостиная с нишей"/>
    <n v="14.6"/>
    <m/>
    <s v="Комната стандарт"/>
    <n v="10.8"/>
    <m/>
    <m/>
    <m/>
    <m/>
    <m/>
    <m/>
    <m/>
    <m/>
    <m/>
    <m/>
    <m/>
    <m/>
    <m/>
    <m/>
    <m/>
    <m/>
    <m/>
    <m/>
    <n v="3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</r>
  <r>
    <x v="1"/>
    <x v="0"/>
    <x v="10"/>
    <s v="254"/>
    <x v="2"/>
    <n v="3"/>
    <x v="1"/>
    <n v="24.7"/>
    <n v="58.8"/>
    <n v="58.8"/>
    <x v="34"/>
    <m/>
    <m/>
    <n v="5.7"/>
    <m/>
    <m/>
    <m/>
    <m/>
    <m/>
    <m/>
    <m/>
    <m/>
    <m/>
    <s v="Кухня-гостиная"/>
    <n v="17.7"/>
    <n v="3.2"/>
    <s v="Комната стандарт"/>
    <n v="13.5"/>
    <m/>
    <m/>
    <s v="Мастер-спальня"/>
    <n v="11.2"/>
    <m/>
    <m/>
    <m/>
    <m/>
    <m/>
    <m/>
    <m/>
    <m/>
    <m/>
    <m/>
    <m/>
    <m/>
    <m/>
    <m/>
    <n v="4.5999999999999996"/>
    <n v="2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m/>
    <m/>
    <m/>
    <m/>
    <m/>
    <m/>
    <s v="Свой ЖК, Двор, Частный сектор"/>
    <s v="З, В"/>
  </r>
  <r>
    <x v="1"/>
    <x v="0"/>
    <x v="11"/>
    <s v="255"/>
    <x v="0"/>
    <n v="3"/>
    <x v="1"/>
    <n v="30.5"/>
    <n v="64.399999999999991"/>
    <n v="64.399999999999991"/>
    <x v="47"/>
    <m/>
    <m/>
    <n v="8"/>
    <m/>
    <m/>
    <m/>
    <m/>
    <m/>
    <m/>
    <m/>
    <m/>
    <m/>
    <s v="Кухня-гостиная"/>
    <n v="19.2"/>
    <m/>
    <s v="Комната стандарт"/>
    <n v="19.399999999999999"/>
    <m/>
    <m/>
    <s v="Комната стандарт"/>
    <n v="11.1"/>
    <m/>
    <m/>
    <m/>
    <m/>
    <m/>
    <m/>
    <m/>
    <m/>
    <m/>
    <m/>
    <m/>
    <m/>
    <m/>
    <m/>
    <n v="5"/>
    <n v="1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s v="да"/>
    <s v="кухня, комната"/>
    <n v="3"/>
    <m/>
    <m/>
    <m/>
    <m/>
    <m/>
    <m/>
    <m/>
    <s v="сбоку"/>
    <s v="с/у, комната"/>
    <m/>
    <s v="Д/с, Свой ЖК, Двор, Частный сектор"/>
    <s v="С, З, В"/>
  </r>
  <r>
    <x v="1"/>
    <x v="0"/>
    <x v="11"/>
    <s v="256"/>
    <x v="1"/>
    <n v="3"/>
    <x v="2"/>
    <n v="10.8"/>
    <n v="33.1"/>
    <n v="33.1"/>
    <x v="48"/>
    <m/>
    <m/>
    <n v="4"/>
    <m/>
    <m/>
    <m/>
    <m/>
    <m/>
    <m/>
    <m/>
    <m/>
    <m/>
    <s v="Кухня-гостиная с нишей"/>
    <n v="14.6"/>
    <m/>
    <s v="Комната стандарт"/>
    <n v="10.8"/>
    <m/>
    <m/>
    <m/>
    <m/>
    <m/>
    <m/>
    <m/>
    <m/>
    <m/>
    <m/>
    <m/>
    <m/>
    <m/>
    <m/>
    <m/>
    <m/>
    <m/>
    <m/>
    <n v="3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</r>
  <r>
    <x v="1"/>
    <x v="0"/>
    <x v="11"/>
    <s v="257"/>
    <x v="2"/>
    <n v="3"/>
    <x v="1"/>
    <n v="24.7"/>
    <n v="58.8"/>
    <n v="58.8"/>
    <x v="34"/>
    <m/>
    <m/>
    <n v="5.7"/>
    <m/>
    <m/>
    <m/>
    <m/>
    <m/>
    <m/>
    <m/>
    <m/>
    <m/>
    <s v="Кухня-гостиная"/>
    <n v="17.7"/>
    <n v="3.2"/>
    <s v="Комната стандарт"/>
    <n v="13.5"/>
    <m/>
    <m/>
    <s v="Мастер-спальня"/>
    <n v="11.2"/>
    <m/>
    <m/>
    <m/>
    <m/>
    <m/>
    <m/>
    <m/>
    <m/>
    <m/>
    <m/>
    <m/>
    <m/>
    <m/>
    <m/>
    <n v="4.5999999999999996"/>
    <n v="2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m/>
    <m/>
    <m/>
    <m/>
    <m/>
    <m/>
    <s v="Свой ЖК, Двор, Частный сектор"/>
    <s v="З, В"/>
  </r>
  <r>
    <x v="1"/>
    <x v="0"/>
    <x v="12"/>
    <s v="258"/>
    <x v="0"/>
    <n v="3"/>
    <x v="1"/>
    <n v="30.5"/>
    <n v="64.399999999999991"/>
    <n v="64.399999999999991"/>
    <x v="47"/>
    <m/>
    <m/>
    <n v="8"/>
    <m/>
    <m/>
    <m/>
    <m/>
    <m/>
    <m/>
    <m/>
    <m/>
    <m/>
    <s v="Кухня-гостиная"/>
    <n v="19.2"/>
    <m/>
    <s v="Комната стандарт"/>
    <n v="19.399999999999999"/>
    <m/>
    <m/>
    <s v="Комната стандарт"/>
    <n v="11.1"/>
    <m/>
    <m/>
    <m/>
    <m/>
    <m/>
    <m/>
    <m/>
    <m/>
    <m/>
    <m/>
    <m/>
    <m/>
    <m/>
    <m/>
    <n v="5"/>
    <n v="1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s v="да"/>
    <s v="кухня, комната"/>
    <n v="3"/>
    <m/>
    <m/>
    <m/>
    <m/>
    <m/>
    <m/>
    <m/>
    <s v="сбоку"/>
    <s v="с/у, комната"/>
    <m/>
    <s v="Д/с, Свой ЖК, Двор, Частный сектор"/>
    <s v="С, З, В"/>
  </r>
  <r>
    <x v="1"/>
    <x v="0"/>
    <x v="12"/>
    <s v="259"/>
    <x v="1"/>
    <n v="3"/>
    <x v="2"/>
    <n v="10.8"/>
    <n v="33.1"/>
    <n v="33.1"/>
    <x v="48"/>
    <m/>
    <m/>
    <n v="4"/>
    <m/>
    <m/>
    <m/>
    <m/>
    <m/>
    <m/>
    <m/>
    <m/>
    <m/>
    <s v="Кухня-гостиная с нишей"/>
    <n v="14.6"/>
    <m/>
    <s v="Комната стандарт"/>
    <n v="10.8"/>
    <m/>
    <m/>
    <m/>
    <m/>
    <m/>
    <m/>
    <m/>
    <m/>
    <m/>
    <m/>
    <m/>
    <m/>
    <m/>
    <m/>
    <m/>
    <m/>
    <m/>
    <m/>
    <n v="3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</r>
  <r>
    <x v="1"/>
    <x v="0"/>
    <x v="12"/>
    <s v="260"/>
    <x v="2"/>
    <n v="3"/>
    <x v="1"/>
    <n v="24.7"/>
    <n v="58.8"/>
    <n v="58.8"/>
    <x v="34"/>
    <m/>
    <m/>
    <n v="5.7"/>
    <m/>
    <m/>
    <m/>
    <m/>
    <m/>
    <m/>
    <m/>
    <m/>
    <m/>
    <s v="Кухня-гостиная"/>
    <n v="17.7"/>
    <n v="3.2"/>
    <s v="Комната стандарт"/>
    <n v="13.5"/>
    <m/>
    <m/>
    <s v="Мастер-спальня"/>
    <n v="11.2"/>
    <m/>
    <m/>
    <m/>
    <m/>
    <m/>
    <m/>
    <m/>
    <m/>
    <m/>
    <m/>
    <m/>
    <m/>
    <m/>
    <m/>
    <n v="4.5999999999999996"/>
    <n v="2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m/>
    <m/>
    <m/>
    <m/>
    <m/>
    <m/>
    <s v="Свой ЖК, Двор, Частный сектор"/>
    <s v="З, В"/>
  </r>
  <r>
    <x v="1"/>
    <x v="0"/>
    <x v="13"/>
    <s v="261"/>
    <x v="0"/>
    <n v="3"/>
    <x v="1"/>
    <n v="30.5"/>
    <n v="64.399999999999991"/>
    <n v="64.399999999999991"/>
    <x v="47"/>
    <m/>
    <m/>
    <n v="8"/>
    <m/>
    <m/>
    <m/>
    <m/>
    <m/>
    <m/>
    <m/>
    <m/>
    <m/>
    <s v="Кухня-гостиная"/>
    <n v="19.2"/>
    <m/>
    <s v="Комната стандарт"/>
    <n v="19.399999999999999"/>
    <m/>
    <m/>
    <s v="Комната стандарт"/>
    <n v="11.1"/>
    <m/>
    <m/>
    <m/>
    <m/>
    <m/>
    <m/>
    <m/>
    <m/>
    <m/>
    <m/>
    <m/>
    <m/>
    <m/>
    <m/>
    <n v="5"/>
    <n v="1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s v="да"/>
    <s v="кухня, комната"/>
    <n v="3"/>
    <m/>
    <m/>
    <m/>
    <m/>
    <m/>
    <m/>
    <m/>
    <s v="сбоку"/>
    <s v="с/у, комната"/>
    <m/>
    <s v="Д/с, Свой ЖК, Двор, Частный сектор"/>
    <s v="С, З, В"/>
  </r>
  <r>
    <x v="1"/>
    <x v="0"/>
    <x v="13"/>
    <s v="262"/>
    <x v="1"/>
    <n v="3"/>
    <x v="2"/>
    <n v="10.8"/>
    <n v="33.1"/>
    <n v="33.1"/>
    <x v="48"/>
    <m/>
    <m/>
    <n v="4"/>
    <m/>
    <m/>
    <m/>
    <m/>
    <m/>
    <m/>
    <m/>
    <m/>
    <m/>
    <s v="Кухня-гостиная с нишей"/>
    <n v="14.6"/>
    <m/>
    <s v="Комната стандарт"/>
    <n v="10.8"/>
    <m/>
    <m/>
    <m/>
    <m/>
    <m/>
    <m/>
    <m/>
    <m/>
    <m/>
    <m/>
    <m/>
    <m/>
    <m/>
    <m/>
    <m/>
    <m/>
    <m/>
    <m/>
    <n v="3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Частный сектор"/>
    <s v="В"/>
  </r>
  <r>
    <x v="1"/>
    <x v="0"/>
    <x v="13"/>
    <s v="263"/>
    <x v="2"/>
    <n v="3"/>
    <x v="1"/>
    <n v="24.7"/>
    <n v="58.8"/>
    <n v="58.8"/>
    <x v="34"/>
    <m/>
    <m/>
    <n v="5.7"/>
    <m/>
    <m/>
    <m/>
    <m/>
    <m/>
    <m/>
    <m/>
    <m/>
    <m/>
    <s v="Кухня-гостиная"/>
    <n v="17.7"/>
    <n v="3.2"/>
    <s v="Комната стандарт"/>
    <n v="13.5"/>
    <m/>
    <m/>
    <s v="Мастер-спальня"/>
    <n v="11.2"/>
    <m/>
    <m/>
    <m/>
    <m/>
    <m/>
    <m/>
    <m/>
    <m/>
    <m/>
    <m/>
    <m/>
    <m/>
    <m/>
    <m/>
    <n v="4.5999999999999996"/>
    <n v="2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s v="да"/>
    <m/>
    <m/>
    <n v="2"/>
    <m/>
    <m/>
    <m/>
    <s v="кухня"/>
    <m/>
    <m/>
    <m/>
    <m/>
    <m/>
    <m/>
    <s v="Свой ЖК, Двор, Частный сектор"/>
    <s v="З, В"/>
  </r>
  <r>
    <x v="1"/>
    <x v="1"/>
    <x v="0"/>
    <s v="264"/>
    <x v="5"/>
    <n v="2"/>
    <x v="2"/>
    <n v="11.3"/>
    <n v="35.700000000000003"/>
    <n v="35.700000000000003"/>
    <x v="7"/>
    <m/>
    <m/>
    <n v="8.1999999999999993"/>
    <m/>
    <m/>
    <m/>
    <m/>
    <m/>
    <m/>
    <m/>
    <m/>
    <m/>
    <s v="Кухня-столовая"/>
    <n v="10.4"/>
    <n v="2"/>
    <s v="Комната стандарт"/>
    <n v="11.3"/>
    <m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7699999999999996"/>
    <m/>
    <m/>
    <m/>
    <m/>
    <m/>
    <m/>
    <n v="1"/>
    <m/>
    <m/>
    <m/>
    <m/>
    <m/>
    <s v="сбоку"/>
    <s v="коридор, комната"/>
    <m/>
    <m/>
    <m/>
    <s v="Свой ЖК, Двор"/>
    <s v="Ю"/>
  </r>
  <r>
    <x v="1"/>
    <x v="1"/>
    <x v="0"/>
    <s v="265"/>
    <x v="6"/>
    <n v="2"/>
    <x v="0"/>
    <n v="35.5"/>
    <n v="80.899999999999991"/>
    <n v="80.899999999999991"/>
    <x v="49"/>
    <m/>
    <m/>
    <n v="16.5"/>
    <m/>
    <m/>
    <m/>
    <m/>
    <m/>
    <m/>
    <m/>
    <m/>
    <m/>
    <s v="Кухня-гостиная"/>
    <n v="16.100000000000001"/>
    <m/>
    <s v="Комната стандарт"/>
    <n v="12.5"/>
    <m/>
    <m/>
    <s v="Мастер-спальня с/у через гардероб"/>
    <n v="12"/>
    <s v="ниша"/>
    <n v="3.5"/>
    <s v="Комната стандарт"/>
    <n v="11"/>
    <m/>
    <m/>
    <m/>
    <m/>
    <m/>
    <m/>
    <m/>
    <m/>
    <m/>
    <m/>
    <n v="4.8"/>
    <n v="4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7699999999999996"/>
    <m/>
    <m/>
    <m/>
    <m/>
    <s v="да"/>
    <s v="кухня, комната"/>
    <n v="3"/>
    <m/>
    <m/>
    <m/>
    <s v="коридор, комната"/>
    <m/>
    <m/>
    <m/>
    <m/>
    <m/>
    <m/>
    <s v="Свой ЖК, Двор"/>
    <s v="С,Ю, З"/>
  </r>
  <r>
    <x v="1"/>
    <x v="1"/>
    <x v="1"/>
    <s v="266"/>
    <x v="5"/>
    <n v="5"/>
    <x v="1"/>
    <n v="24.4"/>
    <n v="52.6"/>
    <n v="56"/>
    <x v="50"/>
    <m/>
    <m/>
    <n v="7.3"/>
    <s v="ниша"/>
    <m/>
    <m/>
    <m/>
    <m/>
    <m/>
    <m/>
    <m/>
    <m/>
    <s v="Кухня-гостиная"/>
    <n v="14"/>
    <m/>
    <s v="Комната стандарт"/>
    <n v="12.8"/>
    <s v="ниша"/>
    <m/>
    <s v="Комната стандарт"/>
    <n v="11.6"/>
    <m/>
    <m/>
    <m/>
    <m/>
    <m/>
    <m/>
    <m/>
    <m/>
    <m/>
    <m/>
    <m/>
    <m/>
    <m/>
    <m/>
    <n v="4.5"/>
    <n v="2.4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m/>
    <m/>
    <s v="снизу"/>
    <s v="кухня, коридор, с/у, две комнаты"/>
    <m/>
    <m/>
    <m/>
    <s v="Свой ЖК, Двор, Частный сектор"/>
    <s v="З, В"/>
  </r>
  <r>
    <x v="1"/>
    <x v="1"/>
    <x v="1"/>
    <s v="267"/>
    <x v="6"/>
    <n v="5"/>
    <x v="2"/>
    <n v="12.1"/>
    <n v="39.399999999999991"/>
    <n v="39.399999999999991"/>
    <x v="51"/>
    <m/>
    <m/>
    <n v="5.3"/>
    <m/>
    <m/>
    <m/>
    <m/>
    <m/>
    <m/>
    <m/>
    <m/>
    <m/>
    <s v="Кухня-гостиная с нишей"/>
    <n v="14.4"/>
    <m/>
    <s v="Комната стандарт"/>
    <n v="12.1"/>
    <s v="ниша"/>
    <n v="3.3"/>
    <m/>
    <m/>
    <m/>
    <m/>
    <m/>
    <m/>
    <m/>
    <m/>
    <m/>
    <m/>
    <m/>
    <m/>
    <m/>
    <m/>
    <m/>
    <m/>
    <n v="4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низу"/>
    <s v="кухня, коридор, с/у, комната"/>
    <m/>
    <s v="Частный сектор"/>
    <s v="В"/>
  </r>
  <r>
    <x v="1"/>
    <x v="1"/>
    <x v="1"/>
    <s v="268"/>
    <x v="7"/>
    <n v="5"/>
    <x v="2"/>
    <n v="13.9"/>
    <n v="41.4"/>
    <n v="45.699999999999996"/>
    <x v="52"/>
    <m/>
    <m/>
    <n v="8.1999999999999993"/>
    <s v="ниша"/>
    <m/>
    <m/>
    <m/>
    <m/>
    <m/>
    <m/>
    <m/>
    <m/>
    <s v="Кухня-гостиная"/>
    <n v="15.4"/>
    <m/>
    <s v="Комната стандарт"/>
    <n v="13.9"/>
    <m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4.3"/>
    <n v="4.3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s v="снизу"/>
    <s v="кухня, коридор, с/у, комната"/>
    <m/>
    <m/>
    <m/>
    <s v="Свой ЖК, Двор, Частный сектор"/>
    <s v="Ю, В"/>
  </r>
  <r>
    <x v="1"/>
    <x v="1"/>
    <x v="1"/>
    <s v="269"/>
    <x v="8"/>
    <n v="5"/>
    <x v="2"/>
    <n v="11.3"/>
    <n v="35.700000000000003"/>
    <n v="35.700000000000003"/>
    <x v="7"/>
    <m/>
    <m/>
    <n v="8.1999999999999993"/>
    <m/>
    <m/>
    <m/>
    <m/>
    <m/>
    <m/>
    <m/>
    <m/>
    <m/>
    <s v="Кухня-столовая"/>
    <n v="10.4"/>
    <n v="2"/>
    <s v="Комната стандарт"/>
    <n v="11.3"/>
    <m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, Двор"/>
    <s v="Ю"/>
  </r>
  <r>
    <x v="1"/>
    <x v="1"/>
    <x v="1"/>
    <s v="270"/>
    <x v="9"/>
    <n v="5"/>
    <x v="0"/>
    <n v="35.5"/>
    <n v="80.899999999999991"/>
    <n v="80.899999999999991"/>
    <x v="49"/>
    <m/>
    <m/>
    <n v="16.5"/>
    <m/>
    <m/>
    <m/>
    <m/>
    <m/>
    <m/>
    <m/>
    <m/>
    <m/>
    <s v="Кухня-гостиная"/>
    <n v="16.100000000000001"/>
    <m/>
    <s v="Комната стандарт"/>
    <n v="12.5"/>
    <m/>
    <m/>
    <s v="Мастер-спальня с/у через гардероб"/>
    <n v="12"/>
    <s v="ниша"/>
    <n v="3.5"/>
    <s v="Комната стандарт"/>
    <n v="11"/>
    <m/>
    <m/>
    <m/>
    <m/>
    <m/>
    <m/>
    <m/>
    <m/>
    <m/>
    <m/>
    <n v="4.8"/>
    <n v="4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s v="да"/>
    <s v="кухня, комната"/>
    <n v="3"/>
    <m/>
    <m/>
    <m/>
    <s v="коридор, комната"/>
    <m/>
    <m/>
    <m/>
    <m/>
    <m/>
    <m/>
    <s v="Свой ЖК, Двор"/>
    <s v="С,Ю, З"/>
  </r>
  <r>
    <x v="1"/>
    <x v="1"/>
    <x v="2"/>
    <s v="271"/>
    <x v="5"/>
    <n v="5"/>
    <x v="1"/>
    <n v="24.4"/>
    <n v="52.6"/>
    <n v="56"/>
    <x v="50"/>
    <m/>
    <m/>
    <n v="7.3"/>
    <s v="ниша"/>
    <m/>
    <m/>
    <m/>
    <m/>
    <m/>
    <m/>
    <m/>
    <m/>
    <s v="Кухня-гостиная"/>
    <n v="14"/>
    <m/>
    <s v="Комната стандарт"/>
    <n v="12.8"/>
    <s v="ниша"/>
    <m/>
    <s v="Комната стандарт"/>
    <n v="11.6"/>
    <m/>
    <m/>
    <m/>
    <m/>
    <m/>
    <m/>
    <m/>
    <m/>
    <m/>
    <m/>
    <m/>
    <m/>
    <m/>
    <m/>
    <n v="4.5"/>
    <n v="2.4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m/>
    <m/>
    <m/>
    <m/>
    <m/>
    <m/>
    <m/>
    <s v="Свой ЖК, Двор, Частный сектор"/>
    <s v="З, В"/>
  </r>
  <r>
    <x v="1"/>
    <x v="1"/>
    <x v="2"/>
    <s v="272"/>
    <x v="6"/>
    <n v="5"/>
    <x v="2"/>
    <n v="12.1"/>
    <n v="39.399999999999991"/>
    <n v="39.399999999999991"/>
    <x v="51"/>
    <m/>
    <m/>
    <n v="5.3"/>
    <m/>
    <m/>
    <m/>
    <m/>
    <m/>
    <m/>
    <m/>
    <m/>
    <m/>
    <s v="Кухня-гостиная с нишей"/>
    <n v="14.4"/>
    <m/>
    <s v="Комната стандарт"/>
    <n v="12.1"/>
    <s v="ниша"/>
    <n v="3.3"/>
    <m/>
    <m/>
    <m/>
    <m/>
    <m/>
    <m/>
    <m/>
    <m/>
    <m/>
    <m/>
    <m/>
    <m/>
    <m/>
    <m/>
    <m/>
    <m/>
    <n v="4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</r>
  <r>
    <x v="1"/>
    <x v="1"/>
    <x v="2"/>
    <s v="273"/>
    <x v="7"/>
    <n v="5"/>
    <x v="2"/>
    <n v="13.9"/>
    <n v="41.4"/>
    <n v="45.699999999999996"/>
    <x v="52"/>
    <m/>
    <m/>
    <n v="8.1999999999999993"/>
    <s v="ниша"/>
    <m/>
    <m/>
    <m/>
    <m/>
    <m/>
    <m/>
    <m/>
    <m/>
    <s v="Кухня-гостиная"/>
    <n v="15.4"/>
    <m/>
    <s v="Комната стандарт"/>
    <n v="13.9"/>
    <m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4.3"/>
    <n v="4.3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Двор, Частный сектор"/>
    <s v="Ю, В"/>
  </r>
  <r>
    <x v="1"/>
    <x v="1"/>
    <x v="2"/>
    <s v="274"/>
    <x v="8"/>
    <n v="5"/>
    <x v="2"/>
    <n v="11.3"/>
    <n v="35.700000000000003"/>
    <n v="35.700000000000003"/>
    <x v="7"/>
    <m/>
    <m/>
    <n v="8.1999999999999993"/>
    <m/>
    <m/>
    <m/>
    <m/>
    <m/>
    <m/>
    <m/>
    <m/>
    <m/>
    <s v="Кухня-столовая"/>
    <n v="10.4"/>
    <n v="2"/>
    <s v="Комната стандарт"/>
    <n v="11.3"/>
    <m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, Двор"/>
    <s v="Ю"/>
  </r>
  <r>
    <x v="1"/>
    <x v="1"/>
    <x v="2"/>
    <s v="275"/>
    <x v="9"/>
    <n v="5"/>
    <x v="0"/>
    <n v="35.5"/>
    <n v="80.899999999999991"/>
    <n v="80.899999999999991"/>
    <x v="49"/>
    <m/>
    <m/>
    <n v="16.5"/>
    <m/>
    <m/>
    <m/>
    <m/>
    <m/>
    <m/>
    <m/>
    <m/>
    <m/>
    <s v="Кухня-гостиная"/>
    <n v="16.100000000000001"/>
    <m/>
    <s v="Комната стандарт"/>
    <n v="12.5"/>
    <m/>
    <m/>
    <s v="Мастер-спальня с/у через гардероб"/>
    <n v="12"/>
    <s v="ниша"/>
    <n v="3.5"/>
    <s v="Комната стандарт"/>
    <n v="11"/>
    <m/>
    <m/>
    <m/>
    <m/>
    <m/>
    <m/>
    <m/>
    <m/>
    <m/>
    <m/>
    <n v="4.8"/>
    <n v="4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s v="да"/>
    <s v="кухня, комната"/>
    <n v="3"/>
    <m/>
    <m/>
    <m/>
    <s v="коридор, комната"/>
    <m/>
    <m/>
    <m/>
    <m/>
    <m/>
    <m/>
    <s v="Свой ЖК, Двор"/>
    <s v="С,Ю, З"/>
  </r>
  <r>
    <x v="1"/>
    <x v="1"/>
    <x v="3"/>
    <s v="276"/>
    <x v="5"/>
    <n v="5"/>
    <x v="1"/>
    <n v="24.4"/>
    <n v="52.300000000000004"/>
    <n v="55.7"/>
    <x v="53"/>
    <m/>
    <m/>
    <n v="7.3"/>
    <s v="ниша"/>
    <m/>
    <m/>
    <m/>
    <m/>
    <m/>
    <m/>
    <m/>
    <m/>
    <s v="Кухня-гостиная"/>
    <n v="14"/>
    <m/>
    <s v="Комната стандарт"/>
    <n v="12.8"/>
    <s v="ниша"/>
    <m/>
    <s v="Комната стандарт"/>
    <n v="11.6"/>
    <m/>
    <m/>
    <m/>
    <m/>
    <m/>
    <m/>
    <m/>
    <m/>
    <m/>
    <m/>
    <m/>
    <m/>
    <m/>
    <m/>
    <n v="4.2"/>
    <n v="2.4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m/>
    <m/>
    <m/>
    <m/>
    <m/>
    <m/>
    <m/>
    <s v="Свой ЖК, Двор, Частный сектор"/>
    <s v="З, В"/>
  </r>
  <r>
    <x v="1"/>
    <x v="1"/>
    <x v="3"/>
    <s v="277"/>
    <x v="6"/>
    <n v="5"/>
    <x v="2"/>
    <n v="12.1"/>
    <n v="39.299999999999997"/>
    <n v="39.299999999999997"/>
    <x v="54"/>
    <m/>
    <m/>
    <n v="5.3"/>
    <m/>
    <m/>
    <m/>
    <m/>
    <m/>
    <m/>
    <m/>
    <m/>
    <m/>
    <s v="Кухня-гостиная с нишей"/>
    <n v="14.3"/>
    <m/>
    <s v="Комната стандарт"/>
    <n v="12.1"/>
    <s v="ниша"/>
    <n v="3.3"/>
    <m/>
    <m/>
    <m/>
    <m/>
    <m/>
    <m/>
    <m/>
    <m/>
    <m/>
    <m/>
    <m/>
    <m/>
    <m/>
    <m/>
    <m/>
    <m/>
    <n v="4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</r>
  <r>
    <x v="1"/>
    <x v="1"/>
    <x v="3"/>
    <s v="278"/>
    <x v="7"/>
    <n v="5"/>
    <x v="2"/>
    <n v="13.9"/>
    <n v="41.4"/>
    <n v="45.699999999999996"/>
    <x v="52"/>
    <m/>
    <m/>
    <n v="8.1999999999999993"/>
    <s v="ниша"/>
    <m/>
    <m/>
    <m/>
    <m/>
    <m/>
    <m/>
    <m/>
    <m/>
    <s v="Кухня-гостиная"/>
    <n v="15.4"/>
    <m/>
    <s v="Комната стандарт"/>
    <n v="13.9"/>
    <m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4.3"/>
    <n v="4.3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Двор, Частный сектор"/>
    <s v="Ю, В"/>
  </r>
  <r>
    <x v="1"/>
    <x v="1"/>
    <x v="3"/>
    <s v="279"/>
    <x v="8"/>
    <n v="5"/>
    <x v="2"/>
    <n v="11.3"/>
    <n v="35.400000000000006"/>
    <n v="35.400000000000006"/>
    <x v="55"/>
    <m/>
    <m/>
    <n v="8.1999999999999993"/>
    <m/>
    <m/>
    <m/>
    <m/>
    <m/>
    <m/>
    <m/>
    <m/>
    <m/>
    <s v="Кухня-столовая"/>
    <n v="10.4"/>
    <n v="2"/>
    <s v="Комната стандарт"/>
    <n v="11.3"/>
    <m/>
    <m/>
    <m/>
    <m/>
    <m/>
    <m/>
    <m/>
    <m/>
    <m/>
    <m/>
    <m/>
    <m/>
    <m/>
    <m/>
    <m/>
    <m/>
    <m/>
    <m/>
    <n v="3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, Двор"/>
    <s v="Ю"/>
  </r>
  <r>
    <x v="1"/>
    <x v="1"/>
    <x v="3"/>
    <s v="280"/>
    <x v="9"/>
    <n v="5"/>
    <x v="0"/>
    <n v="35.5"/>
    <n v="80.899999999999991"/>
    <n v="80.899999999999991"/>
    <x v="49"/>
    <m/>
    <m/>
    <n v="16.5"/>
    <m/>
    <m/>
    <m/>
    <m/>
    <m/>
    <m/>
    <m/>
    <m/>
    <m/>
    <s v="Кухня-гостиная"/>
    <n v="16.100000000000001"/>
    <m/>
    <s v="Комната стандарт"/>
    <n v="12.5"/>
    <m/>
    <m/>
    <s v="Мастер-спальня с/у через гардероб"/>
    <n v="12"/>
    <s v="ниша"/>
    <n v="3.5"/>
    <s v="Комната стандарт"/>
    <n v="11"/>
    <m/>
    <m/>
    <m/>
    <m/>
    <m/>
    <m/>
    <m/>
    <m/>
    <m/>
    <m/>
    <n v="4.8"/>
    <n v="4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s v="да"/>
    <s v="кухня, комната"/>
    <n v="3"/>
    <m/>
    <m/>
    <m/>
    <s v="коридор, комната"/>
    <m/>
    <m/>
    <m/>
    <m/>
    <m/>
    <m/>
    <s v="Свой ЖК, Двор"/>
    <s v="С,Ю, З"/>
  </r>
  <r>
    <x v="1"/>
    <x v="1"/>
    <x v="4"/>
    <s v="281"/>
    <x v="5"/>
    <n v="5"/>
    <x v="1"/>
    <n v="24.4"/>
    <n v="52.300000000000004"/>
    <n v="55.7"/>
    <x v="53"/>
    <m/>
    <m/>
    <n v="7.3"/>
    <s v="ниша"/>
    <m/>
    <m/>
    <m/>
    <m/>
    <m/>
    <m/>
    <m/>
    <m/>
    <s v="Кухня-гостиная"/>
    <n v="14"/>
    <m/>
    <s v="Комната стандарт"/>
    <n v="12.8"/>
    <s v="ниша"/>
    <m/>
    <s v="Комната стандарт"/>
    <n v="11.6"/>
    <m/>
    <m/>
    <m/>
    <m/>
    <m/>
    <m/>
    <m/>
    <m/>
    <m/>
    <m/>
    <m/>
    <m/>
    <m/>
    <m/>
    <n v="4.2"/>
    <n v="2.4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m/>
    <m/>
    <m/>
    <m/>
    <m/>
    <m/>
    <m/>
    <s v="Свой ЖК, Двор, Частный сектор"/>
    <s v="З, В"/>
  </r>
  <r>
    <x v="1"/>
    <x v="1"/>
    <x v="4"/>
    <s v="282"/>
    <x v="6"/>
    <n v="5"/>
    <x v="2"/>
    <n v="12.1"/>
    <n v="39.299999999999997"/>
    <n v="39.299999999999997"/>
    <x v="54"/>
    <m/>
    <m/>
    <n v="5.3"/>
    <m/>
    <m/>
    <m/>
    <m/>
    <m/>
    <m/>
    <m/>
    <m/>
    <m/>
    <s v="Кухня-гостиная с нишей"/>
    <n v="14.3"/>
    <m/>
    <s v="Комната стандарт"/>
    <n v="12.1"/>
    <s v="ниша"/>
    <n v="3.3"/>
    <m/>
    <m/>
    <m/>
    <m/>
    <m/>
    <m/>
    <m/>
    <m/>
    <m/>
    <m/>
    <m/>
    <m/>
    <m/>
    <m/>
    <m/>
    <m/>
    <n v="4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</r>
  <r>
    <x v="1"/>
    <x v="1"/>
    <x v="4"/>
    <s v="283"/>
    <x v="7"/>
    <n v="5"/>
    <x v="2"/>
    <n v="13.9"/>
    <n v="41.4"/>
    <n v="45.699999999999996"/>
    <x v="52"/>
    <m/>
    <m/>
    <n v="8.1999999999999993"/>
    <s v="ниша"/>
    <m/>
    <m/>
    <m/>
    <m/>
    <m/>
    <m/>
    <m/>
    <m/>
    <s v="Кухня-гостиная"/>
    <n v="15.4"/>
    <m/>
    <s v="Комната стандарт"/>
    <n v="13.9"/>
    <m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4.3"/>
    <n v="4.3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Двор, Частный сектор"/>
    <s v="Ю, В"/>
  </r>
  <r>
    <x v="1"/>
    <x v="1"/>
    <x v="4"/>
    <s v="284"/>
    <x v="8"/>
    <n v="5"/>
    <x v="2"/>
    <n v="11.3"/>
    <n v="35.400000000000006"/>
    <n v="35.400000000000006"/>
    <x v="55"/>
    <m/>
    <m/>
    <n v="8.1999999999999993"/>
    <m/>
    <m/>
    <m/>
    <m/>
    <m/>
    <m/>
    <m/>
    <m/>
    <m/>
    <s v="Кухня-столовая"/>
    <n v="10.4"/>
    <n v="2"/>
    <s v="Комната стандарт"/>
    <n v="11.3"/>
    <m/>
    <m/>
    <m/>
    <m/>
    <m/>
    <m/>
    <m/>
    <m/>
    <m/>
    <m/>
    <m/>
    <m/>
    <m/>
    <m/>
    <m/>
    <m/>
    <m/>
    <m/>
    <n v="3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, Двор"/>
    <s v="Ю"/>
  </r>
  <r>
    <x v="1"/>
    <x v="1"/>
    <x v="4"/>
    <s v="285"/>
    <x v="9"/>
    <n v="5"/>
    <x v="0"/>
    <n v="35.5"/>
    <n v="80.899999999999991"/>
    <n v="80.899999999999991"/>
    <x v="49"/>
    <m/>
    <m/>
    <n v="16.5"/>
    <m/>
    <m/>
    <m/>
    <m/>
    <m/>
    <m/>
    <m/>
    <m/>
    <m/>
    <s v="Кухня-гостиная"/>
    <n v="16.100000000000001"/>
    <m/>
    <s v="Комната стандарт"/>
    <n v="12.5"/>
    <m/>
    <m/>
    <s v="Мастер-спальня с/у через гардероб"/>
    <n v="12"/>
    <s v="ниша"/>
    <n v="3.5"/>
    <s v="Комната стандарт"/>
    <n v="11"/>
    <m/>
    <m/>
    <m/>
    <m/>
    <m/>
    <m/>
    <m/>
    <m/>
    <m/>
    <m/>
    <n v="4.8"/>
    <n v="4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s v="да"/>
    <s v="кухня, комната"/>
    <n v="3"/>
    <m/>
    <m/>
    <m/>
    <s v="коридор, комната"/>
    <m/>
    <m/>
    <m/>
    <m/>
    <m/>
    <m/>
    <s v="Свой ЖК, Двор"/>
    <s v="С,Ю, З"/>
  </r>
  <r>
    <x v="1"/>
    <x v="1"/>
    <x v="5"/>
    <s v="286"/>
    <x v="5"/>
    <n v="5"/>
    <x v="1"/>
    <n v="24.4"/>
    <n v="52.300000000000004"/>
    <n v="55.7"/>
    <x v="53"/>
    <m/>
    <m/>
    <n v="7.3"/>
    <s v="ниша"/>
    <m/>
    <m/>
    <m/>
    <m/>
    <m/>
    <m/>
    <m/>
    <m/>
    <s v="Кухня-гостиная"/>
    <n v="14"/>
    <m/>
    <s v="Комната стандарт"/>
    <n v="12.8"/>
    <s v="ниша"/>
    <m/>
    <s v="Комната стандарт"/>
    <n v="11.6"/>
    <m/>
    <m/>
    <m/>
    <m/>
    <m/>
    <m/>
    <m/>
    <m/>
    <m/>
    <m/>
    <m/>
    <m/>
    <m/>
    <m/>
    <n v="4.2"/>
    <n v="2.4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m/>
    <m/>
    <m/>
    <m/>
    <m/>
    <m/>
    <m/>
    <s v="Свой ЖК, Двор, Частный сектор"/>
    <s v="З, В"/>
  </r>
  <r>
    <x v="1"/>
    <x v="1"/>
    <x v="5"/>
    <s v="287"/>
    <x v="6"/>
    <n v="5"/>
    <x v="2"/>
    <n v="12.1"/>
    <n v="39.299999999999997"/>
    <n v="39.299999999999997"/>
    <x v="54"/>
    <m/>
    <m/>
    <n v="5.3"/>
    <m/>
    <m/>
    <m/>
    <m/>
    <m/>
    <m/>
    <m/>
    <m/>
    <m/>
    <s v="Кухня-гостиная с нишей"/>
    <n v="14.3"/>
    <m/>
    <s v="Комната стандарт"/>
    <n v="12.1"/>
    <s v="ниша"/>
    <n v="3.3"/>
    <m/>
    <m/>
    <m/>
    <m/>
    <m/>
    <m/>
    <m/>
    <m/>
    <m/>
    <m/>
    <m/>
    <m/>
    <m/>
    <m/>
    <m/>
    <m/>
    <n v="4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</r>
  <r>
    <x v="1"/>
    <x v="1"/>
    <x v="5"/>
    <s v="288"/>
    <x v="7"/>
    <n v="5"/>
    <x v="2"/>
    <n v="13.9"/>
    <n v="41.4"/>
    <n v="45.699999999999996"/>
    <x v="52"/>
    <m/>
    <m/>
    <n v="8.1999999999999993"/>
    <s v="ниша"/>
    <m/>
    <m/>
    <m/>
    <m/>
    <m/>
    <m/>
    <m/>
    <m/>
    <s v="Кухня-гостиная"/>
    <n v="15.4"/>
    <m/>
    <s v="Комната стандарт"/>
    <n v="13.9"/>
    <m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4.3"/>
    <n v="4.3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Двор, Частный сектор"/>
    <s v="Ю, В"/>
  </r>
  <r>
    <x v="1"/>
    <x v="1"/>
    <x v="5"/>
    <s v="289"/>
    <x v="8"/>
    <n v="5"/>
    <x v="2"/>
    <n v="11.3"/>
    <n v="35.400000000000006"/>
    <n v="35.400000000000006"/>
    <x v="55"/>
    <m/>
    <m/>
    <n v="8.1999999999999993"/>
    <m/>
    <m/>
    <m/>
    <m/>
    <m/>
    <m/>
    <m/>
    <m/>
    <m/>
    <s v="Кухня-столовая"/>
    <n v="10.4"/>
    <n v="2"/>
    <s v="Комната стандарт"/>
    <n v="11.3"/>
    <m/>
    <m/>
    <m/>
    <m/>
    <m/>
    <m/>
    <m/>
    <m/>
    <m/>
    <m/>
    <m/>
    <m/>
    <m/>
    <m/>
    <m/>
    <m/>
    <m/>
    <m/>
    <n v="3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, Двор"/>
    <s v="Ю"/>
  </r>
  <r>
    <x v="1"/>
    <x v="1"/>
    <x v="5"/>
    <s v="290"/>
    <x v="9"/>
    <n v="5"/>
    <x v="0"/>
    <n v="35.5"/>
    <n v="80.899999999999991"/>
    <n v="80.899999999999991"/>
    <x v="49"/>
    <m/>
    <m/>
    <n v="16.5"/>
    <m/>
    <m/>
    <m/>
    <m/>
    <m/>
    <m/>
    <m/>
    <m/>
    <m/>
    <s v="Кухня-гостиная"/>
    <n v="16.100000000000001"/>
    <m/>
    <s v="Комната стандарт"/>
    <n v="12.5"/>
    <m/>
    <m/>
    <s v="Мастер-спальня с/у через гардероб"/>
    <n v="12"/>
    <s v="ниша"/>
    <n v="3.5"/>
    <s v="Комната стандарт"/>
    <n v="11"/>
    <m/>
    <m/>
    <m/>
    <m/>
    <m/>
    <m/>
    <m/>
    <m/>
    <m/>
    <m/>
    <n v="4.8"/>
    <n v="4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s v="да"/>
    <s v="кухня, комната"/>
    <n v="3"/>
    <m/>
    <m/>
    <m/>
    <s v="коридор, комната"/>
    <m/>
    <m/>
    <m/>
    <m/>
    <m/>
    <m/>
    <s v="Свой ЖК, Двор"/>
    <s v="С,Ю, З"/>
  </r>
  <r>
    <x v="1"/>
    <x v="1"/>
    <x v="6"/>
    <s v="291"/>
    <x v="5"/>
    <n v="5"/>
    <x v="1"/>
    <n v="24.4"/>
    <n v="52.300000000000004"/>
    <n v="55.7"/>
    <x v="53"/>
    <m/>
    <m/>
    <n v="7.3"/>
    <s v="ниша"/>
    <m/>
    <m/>
    <m/>
    <m/>
    <m/>
    <m/>
    <m/>
    <m/>
    <s v="Кухня-гостиная"/>
    <n v="14"/>
    <m/>
    <s v="Комната стандарт"/>
    <n v="12.8"/>
    <s v="ниша"/>
    <m/>
    <s v="Комната стандарт"/>
    <n v="11.6"/>
    <m/>
    <m/>
    <m/>
    <m/>
    <m/>
    <m/>
    <m/>
    <m/>
    <m/>
    <m/>
    <m/>
    <m/>
    <m/>
    <m/>
    <n v="4.2"/>
    <n v="2.4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m/>
    <m/>
    <m/>
    <m/>
    <m/>
    <m/>
    <m/>
    <s v="Свой ЖК, Двор, Частный сектор"/>
    <s v="З, В"/>
  </r>
  <r>
    <x v="1"/>
    <x v="1"/>
    <x v="6"/>
    <s v="292"/>
    <x v="6"/>
    <n v="5"/>
    <x v="2"/>
    <n v="12.1"/>
    <n v="39.199999999999996"/>
    <n v="39.199999999999996"/>
    <x v="56"/>
    <m/>
    <m/>
    <n v="5.3"/>
    <m/>
    <m/>
    <m/>
    <m/>
    <m/>
    <m/>
    <m/>
    <m/>
    <m/>
    <s v="Кухня-гостиная с нишей"/>
    <n v="14.2"/>
    <m/>
    <s v="Комната стандарт"/>
    <n v="12.1"/>
    <s v="ниша"/>
    <n v="3.3"/>
    <m/>
    <m/>
    <m/>
    <m/>
    <m/>
    <m/>
    <m/>
    <m/>
    <m/>
    <m/>
    <m/>
    <m/>
    <m/>
    <m/>
    <m/>
    <m/>
    <n v="4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</r>
  <r>
    <x v="1"/>
    <x v="1"/>
    <x v="6"/>
    <s v="293"/>
    <x v="7"/>
    <n v="5"/>
    <x v="2"/>
    <n v="13.9"/>
    <n v="41.4"/>
    <n v="45.699999999999996"/>
    <x v="52"/>
    <m/>
    <m/>
    <n v="8.1999999999999993"/>
    <s v="ниша"/>
    <m/>
    <m/>
    <m/>
    <m/>
    <m/>
    <m/>
    <m/>
    <m/>
    <s v="Кухня-гостиная"/>
    <n v="15.4"/>
    <m/>
    <s v="Комната стандарт"/>
    <n v="13.9"/>
    <m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4.3"/>
    <n v="4.3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Двор, Частный сектор"/>
    <s v="Ю, В"/>
  </r>
  <r>
    <x v="1"/>
    <x v="1"/>
    <x v="6"/>
    <s v="294"/>
    <x v="8"/>
    <n v="5"/>
    <x v="2"/>
    <n v="11.3"/>
    <n v="35.400000000000006"/>
    <n v="35.400000000000006"/>
    <x v="55"/>
    <m/>
    <m/>
    <n v="8.1999999999999993"/>
    <m/>
    <m/>
    <m/>
    <m/>
    <m/>
    <m/>
    <m/>
    <m/>
    <m/>
    <s v="Кухня-столовая"/>
    <n v="10.4"/>
    <n v="2"/>
    <s v="Комната стандарт"/>
    <n v="11.3"/>
    <m/>
    <m/>
    <m/>
    <m/>
    <m/>
    <m/>
    <m/>
    <m/>
    <m/>
    <m/>
    <m/>
    <m/>
    <m/>
    <m/>
    <m/>
    <m/>
    <m/>
    <m/>
    <n v="3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, Двор"/>
    <s v="Ю"/>
  </r>
  <r>
    <x v="1"/>
    <x v="1"/>
    <x v="6"/>
    <s v="295"/>
    <x v="9"/>
    <n v="5"/>
    <x v="0"/>
    <n v="35.5"/>
    <n v="80.899999999999991"/>
    <n v="80.899999999999991"/>
    <x v="49"/>
    <m/>
    <m/>
    <n v="16.5"/>
    <m/>
    <m/>
    <m/>
    <m/>
    <m/>
    <m/>
    <m/>
    <m/>
    <m/>
    <s v="Кухня-гостиная"/>
    <n v="16.100000000000001"/>
    <m/>
    <s v="Комната стандарт"/>
    <n v="12.5"/>
    <m/>
    <m/>
    <s v="Мастер-спальня с/у через гардероб"/>
    <n v="12"/>
    <s v="ниша"/>
    <n v="3.5"/>
    <s v="Комната стандарт"/>
    <n v="11"/>
    <m/>
    <m/>
    <m/>
    <m/>
    <m/>
    <m/>
    <m/>
    <m/>
    <m/>
    <m/>
    <n v="4.8"/>
    <n v="4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s v="да"/>
    <s v="кухня, комната"/>
    <n v="3"/>
    <m/>
    <m/>
    <m/>
    <s v="коридор, комната"/>
    <m/>
    <m/>
    <m/>
    <m/>
    <m/>
    <m/>
    <s v="Свой ЖК, Двор"/>
    <s v="С,Ю, З"/>
  </r>
  <r>
    <x v="1"/>
    <x v="1"/>
    <x v="7"/>
    <s v="296"/>
    <x v="5"/>
    <n v="5"/>
    <x v="1"/>
    <n v="24.4"/>
    <n v="52.300000000000004"/>
    <n v="55.7"/>
    <x v="53"/>
    <m/>
    <m/>
    <n v="7.3"/>
    <s v="ниша"/>
    <m/>
    <m/>
    <m/>
    <m/>
    <m/>
    <m/>
    <m/>
    <m/>
    <s v="Кухня-гостиная"/>
    <n v="14"/>
    <m/>
    <s v="Комната стандарт"/>
    <n v="12.8"/>
    <s v="ниша"/>
    <m/>
    <s v="Комната стандарт"/>
    <n v="11.6"/>
    <m/>
    <m/>
    <m/>
    <m/>
    <m/>
    <m/>
    <m/>
    <m/>
    <m/>
    <m/>
    <m/>
    <m/>
    <m/>
    <m/>
    <n v="4.2"/>
    <n v="2.4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m/>
    <m/>
    <m/>
    <m/>
    <m/>
    <m/>
    <m/>
    <s v="Свой ЖК, Двор, Частный сектор"/>
    <s v="З, В"/>
  </r>
  <r>
    <x v="1"/>
    <x v="1"/>
    <x v="7"/>
    <s v="297"/>
    <x v="6"/>
    <n v="5"/>
    <x v="2"/>
    <n v="12.1"/>
    <n v="39.199999999999996"/>
    <n v="39.199999999999996"/>
    <x v="56"/>
    <m/>
    <m/>
    <n v="5.3"/>
    <m/>
    <m/>
    <m/>
    <m/>
    <m/>
    <m/>
    <m/>
    <m/>
    <m/>
    <s v="Кухня-гостиная с нишей"/>
    <n v="14.2"/>
    <m/>
    <s v="Комната стандарт"/>
    <n v="12.1"/>
    <s v="ниша"/>
    <n v="3.3"/>
    <m/>
    <m/>
    <m/>
    <m/>
    <m/>
    <m/>
    <m/>
    <m/>
    <m/>
    <m/>
    <m/>
    <m/>
    <m/>
    <m/>
    <m/>
    <m/>
    <n v="4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</r>
  <r>
    <x v="1"/>
    <x v="1"/>
    <x v="7"/>
    <s v="298"/>
    <x v="7"/>
    <n v="5"/>
    <x v="2"/>
    <n v="13.9"/>
    <n v="41.4"/>
    <n v="45.699999999999996"/>
    <x v="52"/>
    <m/>
    <m/>
    <n v="8.1999999999999993"/>
    <s v="ниша"/>
    <m/>
    <m/>
    <m/>
    <m/>
    <m/>
    <m/>
    <m/>
    <m/>
    <s v="Кухня-гостиная"/>
    <n v="15.4"/>
    <m/>
    <s v="Комната стандарт"/>
    <n v="13.9"/>
    <m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4.3"/>
    <n v="4.3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Двор, Частный сектор"/>
    <s v="Ю, В"/>
  </r>
  <r>
    <x v="1"/>
    <x v="1"/>
    <x v="7"/>
    <s v="299"/>
    <x v="8"/>
    <n v="5"/>
    <x v="2"/>
    <n v="11.3"/>
    <n v="35.400000000000006"/>
    <n v="35.400000000000006"/>
    <x v="55"/>
    <m/>
    <m/>
    <n v="8.1999999999999993"/>
    <m/>
    <m/>
    <m/>
    <m/>
    <m/>
    <m/>
    <m/>
    <m/>
    <m/>
    <s v="Кухня-столовая"/>
    <n v="10.4"/>
    <n v="2"/>
    <s v="Комната стандарт"/>
    <n v="11.3"/>
    <m/>
    <m/>
    <m/>
    <m/>
    <m/>
    <m/>
    <m/>
    <m/>
    <m/>
    <m/>
    <m/>
    <m/>
    <m/>
    <m/>
    <m/>
    <m/>
    <m/>
    <m/>
    <n v="3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, Двор"/>
    <s v="Ю"/>
  </r>
  <r>
    <x v="1"/>
    <x v="1"/>
    <x v="7"/>
    <s v="300"/>
    <x v="9"/>
    <n v="5"/>
    <x v="0"/>
    <n v="35.5"/>
    <n v="80.5"/>
    <n v="80.5"/>
    <x v="57"/>
    <m/>
    <m/>
    <n v="16.5"/>
    <m/>
    <m/>
    <m/>
    <m/>
    <m/>
    <m/>
    <m/>
    <m/>
    <m/>
    <s v="Кухня-гостиная"/>
    <n v="16.100000000000001"/>
    <m/>
    <s v="Комната стандарт"/>
    <n v="12.5"/>
    <m/>
    <m/>
    <s v="Мастер-спальня с/у через гардероб"/>
    <n v="12"/>
    <s v="ниша"/>
    <n v="3.5"/>
    <s v="Комната стандарт"/>
    <n v="11"/>
    <m/>
    <m/>
    <m/>
    <m/>
    <m/>
    <m/>
    <m/>
    <m/>
    <m/>
    <m/>
    <n v="4.5"/>
    <n v="4.4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s v="да"/>
    <s v="кухня, комната"/>
    <n v="3"/>
    <m/>
    <m/>
    <m/>
    <s v="коридор, комната"/>
    <m/>
    <m/>
    <m/>
    <m/>
    <m/>
    <m/>
    <s v="Свой ЖК, Двор"/>
    <s v="С,Ю, З"/>
  </r>
  <r>
    <x v="1"/>
    <x v="1"/>
    <x v="8"/>
    <s v="301"/>
    <x v="5"/>
    <n v="5"/>
    <x v="1"/>
    <n v="24.4"/>
    <n v="52.300000000000004"/>
    <n v="55.7"/>
    <x v="53"/>
    <m/>
    <m/>
    <n v="7.3"/>
    <s v="ниша"/>
    <m/>
    <m/>
    <m/>
    <m/>
    <m/>
    <m/>
    <m/>
    <m/>
    <s v="Кухня-гостиная"/>
    <n v="14"/>
    <m/>
    <s v="Комната стандарт"/>
    <n v="12.8"/>
    <s v="ниша"/>
    <m/>
    <s v="Комната стандарт"/>
    <n v="11.6"/>
    <m/>
    <m/>
    <m/>
    <m/>
    <m/>
    <m/>
    <m/>
    <m/>
    <m/>
    <m/>
    <m/>
    <m/>
    <m/>
    <m/>
    <n v="4.2"/>
    <n v="2.4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m/>
    <m/>
    <m/>
    <m/>
    <m/>
    <m/>
    <m/>
    <s v="Свой ЖК, Двор, Частный сектор"/>
    <s v="З, В"/>
  </r>
  <r>
    <x v="1"/>
    <x v="1"/>
    <x v="8"/>
    <s v="302"/>
    <x v="6"/>
    <n v="5"/>
    <x v="2"/>
    <n v="12.1"/>
    <n v="39.199999999999996"/>
    <n v="39.199999999999996"/>
    <x v="56"/>
    <m/>
    <m/>
    <n v="5.3"/>
    <m/>
    <m/>
    <m/>
    <m/>
    <m/>
    <m/>
    <m/>
    <m/>
    <m/>
    <s v="Кухня-гостиная с нишей"/>
    <n v="14.2"/>
    <m/>
    <s v="Комната стандарт"/>
    <n v="12.1"/>
    <s v="ниша"/>
    <n v="3.3"/>
    <m/>
    <m/>
    <m/>
    <m/>
    <m/>
    <m/>
    <m/>
    <m/>
    <m/>
    <m/>
    <m/>
    <m/>
    <m/>
    <m/>
    <m/>
    <m/>
    <n v="4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</r>
  <r>
    <x v="1"/>
    <x v="1"/>
    <x v="8"/>
    <s v="303"/>
    <x v="7"/>
    <n v="5"/>
    <x v="2"/>
    <n v="13.9"/>
    <n v="41.4"/>
    <n v="45.699999999999996"/>
    <x v="52"/>
    <m/>
    <m/>
    <n v="8.1999999999999993"/>
    <s v="ниша"/>
    <m/>
    <m/>
    <m/>
    <m/>
    <m/>
    <m/>
    <m/>
    <m/>
    <s v="Кухня-гостиная"/>
    <n v="15.4"/>
    <m/>
    <s v="Комната стандарт"/>
    <n v="13.9"/>
    <m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4.3"/>
    <n v="4.3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Двор, Частный сектор"/>
    <s v="Ю, В"/>
  </r>
  <r>
    <x v="1"/>
    <x v="1"/>
    <x v="8"/>
    <s v="304"/>
    <x v="8"/>
    <n v="5"/>
    <x v="2"/>
    <n v="11.3"/>
    <n v="35.400000000000006"/>
    <n v="35.400000000000006"/>
    <x v="55"/>
    <m/>
    <m/>
    <n v="8.1999999999999993"/>
    <m/>
    <m/>
    <m/>
    <m/>
    <m/>
    <m/>
    <m/>
    <m/>
    <m/>
    <s v="Кухня-столовая"/>
    <n v="10.4"/>
    <n v="2"/>
    <s v="Комната стандарт"/>
    <n v="11.3"/>
    <m/>
    <m/>
    <m/>
    <m/>
    <m/>
    <m/>
    <m/>
    <m/>
    <m/>
    <m/>
    <m/>
    <m/>
    <m/>
    <m/>
    <m/>
    <m/>
    <m/>
    <m/>
    <n v="3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, Двор"/>
    <s v="Ю"/>
  </r>
  <r>
    <x v="1"/>
    <x v="1"/>
    <x v="8"/>
    <s v="305"/>
    <x v="9"/>
    <n v="5"/>
    <x v="0"/>
    <n v="35.5"/>
    <n v="80.5"/>
    <n v="80.5"/>
    <x v="57"/>
    <m/>
    <m/>
    <n v="16.5"/>
    <m/>
    <m/>
    <m/>
    <m/>
    <m/>
    <m/>
    <m/>
    <m/>
    <m/>
    <s v="Кухня-гостиная"/>
    <n v="16.100000000000001"/>
    <m/>
    <s v="Комната стандарт"/>
    <n v="12.5"/>
    <m/>
    <m/>
    <s v="Мастер-спальня с/у через гардероб"/>
    <n v="12"/>
    <s v="ниша"/>
    <n v="3.5"/>
    <s v="Комната стандарт"/>
    <n v="11"/>
    <m/>
    <m/>
    <m/>
    <m/>
    <m/>
    <m/>
    <m/>
    <m/>
    <m/>
    <m/>
    <n v="4.5"/>
    <n v="4.4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s v="да"/>
    <s v="кухня, комната"/>
    <n v="3"/>
    <m/>
    <m/>
    <m/>
    <s v="коридор, комната"/>
    <m/>
    <m/>
    <m/>
    <m/>
    <m/>
    <m/>
    <s v="Свой ЖК, Двор"/>
    <s v="С,Ю, З"/>
  </r>
  <r>
    <x v="1"/>
    <x v="1"/>
    <x v="9"/>
    <s v="306"/>
    <x v="5"/>
    <n v="5"/>
    <x v="1"/>
    <n v="24.4"/>
    <n v="52.300000000000004"/>
    <n v="55.7"/>
    <x v="53"/>
    <m/>
    <m/>
    <n v="7.3"/>
    <s v="ниша"/>
    <m/>
    <m/>
    <m/>
    <m/>
    <m/>
    <m/>
    <m/>
    <m/>
    <s v="Кухня-гостиная"/>
    <n v="14"/>
    <m/>
    <s v="Комната стандарт"/>
    <n v="12.8"/>
    <s v="ниша"/>
    <m/>
    <s v="Комната стандарт"/>
    <n v="11.6"/>
    <m/>
    <m/>
    <m/>
    <m/>
    <m/>
    <m/>
    <m/>
    <m/>
    <m/>
    <m/>
    <m/>
    <m/>
    <m/>
    <m/>
    <n v="4.2"/>
    <n v="2.4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m/>
    <m/>
    <m/>
    <m/>
    <m/>
    <m/>
    <m/>
    <s v="Свой ЖК, Двор, Частный сектор"/>
    <s v="З, В"/>
  </r>
  <r>
    <x v="1"/>
    <x v="1"/>
    <x v="9"/>
    <s v="307"/>
    <x v="6"/>
    <n v="5"/>
    <x v="2"/>
    <n v="12.1"/>
    <n v="39.099999999999994"/>
    <n v="39.099999999999994"/>
    <x v="58"/>
    <m/>
    <m/>
    <n v="5.3"/>
    <m/>
    <m/>
    <m/>
    <m/>
    <m/>
    <m/>
    <m/>
    <m/>
    <m/>
    <s v="Кухня-гостиная с нишей"/>
    <n v="14.1"/>
    <m/>
    <s v="Комната стандарт"/>
    <n v="12.1"/>
    <s v="ниша"/>
    <n v="3.3"/>
    <m/>
    <m/>
    <m/>
    <m/>
    <m/>
    <m/>
    <m/>
    <m/>
    <m/>
    <m/>
    <m/>
    <m/>
    <m/>
    <m/>
    <m/>
    <m/>
    <n v="4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</r>
  <r>
    <x v="1"/>
    <x v="1"/>
    <x v="9"/>
    <s v="308"/>
    <x v="7"/>
    <n v="5"/>
    <x v="2"/>
    <n v="13.9"/>
    <n v="41.4"/>
    <n v="45.699999999999996"/>
    <x v="52"/>
    <m/>
    <m/>
    <n v="8.1999999999999993"/>
    <s v="ниша"/>
    <m/>
    <m/>
    <m/>
    <m/>
    <m/>
    <m/>
    <m/>
    <m/>
    <s v="Кухня-гостиная"/>
    <n v="15.4"/>
    <m/>
    <s v="Комната стандарт"/>
    <n v="13.9"/>
    <m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4.3"/>
    <n v="4.3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Двор, Крыша др. строения ЖК, Частный сектор"/>
    <s v="Ю, В"/>
  </r>
  <r>
    <x v="1"/>
    <x v="1"/>
    <x v="9"/>
    <s v="309"/>
    <x v="8"/>
    <n v="5"/>
    <x v="2"/>
    <n v="11.3"/>
    <n v="35.400000000000006"/>
    <n v="35.400000000000006"/>
    <x v="55"/>
    <m/>
    <m/>
    <n v="8.1999999999999993"/>
    <m/>
    <m/>
    <m/>
    <m/>
    <m/>
    <m/>
    <m/>
    <m/>
    <m/>
    <s v="Кухня-столовая"/>
    <n v="10.4"/>
    <n v="2"/>
    <s v="Комната стандарт"/>
    <n v="11.3"/>
    <m/>
    <m/>
    <m/>
    <m/>
    <m/>
    <m/>
    <m/>
    <m/>
    <m/>
    <m/>
    <m/>
    <m/>
    <m/>
    <m/>
    <m/>
    <m/>
    <m/>
    <m/>
    <n v="3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, Двор, Крыша др. строения ЖК"/>
    <s v="Ю"/>
  </r>
  <r>
    <x v="1"/>
    <x v="1"/>
    <x v="9"/>
    <s v="310"/>
    <x v="9"/>
    <n v="5"/>
    <x v="0"/>
    <n v="35.5"/>
    <n v="80.5"/>
    <n v="80.5"/>
    <x v="57"/>
    <m/>
    <m/>
    <n v="16.5"/>
    <m/>
    <m/>
    <m/>
    <m/>
    <m/>
    <m/>
    <m/>
    <m/>
    <m/>
    <s v="Кухня-гостиная"/>
    <n v="16.100000000000001"/>
    <m/>
    <s v="Комната стандарт"/>
    <n v="12.5"/>
    <m/>
    <m/>
    <s v="Мастер-спальня с/у через гардероб"/>
    <n v="12"/>
    <s v="ниша"/>
    <n v="3.5"/>
    <s v="Комната стандарт"/>
    <n v="11"/>
    <m/>
    <m/>
    <m/>
    <m/>
    <m/>
    <m/>
    <m/>
    <m/>
    <m/>
    <m/>
    <n v="4.5"/>
    <n v="4.4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s v="да"/>
    <s v="кухня, комната"/>
    <n v="3"/>
    <m/>
    <m/>
    <m/>
    <s v="коридор, комната"/>
    <m/>
    <m/>
    <m/>
    <m/>
    <m/>
    <m/>
    <s v="Свой ЖК, Двор, Крыша др. строения ЖК"/>
    <s v="С,Ю, З"/>
  </r>
  <r>
    <x v="1"/>
    <x v="1"/>
    <x v="10"/>
    <s v="311"/>
    <x v="5"/>
    <n v="5"/>
    <x v="1"/>
    <n v="24.4"/>
    <n v="52.300000000000004"/>
    <n v="55.7"/>
    <x v="53"/>
    <m/>
    <m/>
    <n v="7.3"/>
    <s v="ниша"/>
    <m/>
    <m/>
    <m/>
    <m/>
    <m/>
    <m/>
    <m/>
    <m/>
    <s v="Кухня-гостиная"/>
    <n v="14"/>
    <m/>
    <s v="Комната стандарт"/>
    <n v="12.8"/>
    <s v="ниша"/>
    <m/>
    <s v="Комната стандарт"/>
    <n v="11.6"/>
    <m/>
    <m/>
    <m/>
    <m/>
    <m/>
    <m/>
    <m/>
    <m/>
    <m/>
    <m/>
    <m/>
    <m/>
    <m/>
    <m/>
    <n v="4.2"/>
    <n v="2.4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m/>
    <m/>
    <m/>
    <m/>
    <m/>
    <m/>
    <m/>
    <s v="Свой ЖК, Двор, Частный сектор"/>
    <s v="З, В"/>
  </r>
  <r>
    <x v="1"/>
    <x v="1"/>
    <x v="10"/>
    <s v="312"/>
    <x v="6"/>
    <n v="5"/>
    <x v="2"/>
    <n v="12.1"/>
    <n v="39.099999999999994"/>
    <n v="39.099999999999994"/>
    <x v="58"/>
    <m/>
    <m/>
    <n v="5.3"/>
    <m/>
    <m/>
    <m/>
    <m/>
    <m/>
    <m/>
    <m/>
    <m/>
    <m/>
    <s v="Кухня-гостиная с нишей"/>
    <n v="14.1"/>
    <m/>
    <s v="Комната стандарт"/>
    <n v="12.1"/>
    <s v="ниша"/>
    <n v="3.3"/>
    <m/>
    <m/>
    <m/>
    <m/>
    <m/>
    <m/>
    <m/>
    <m/>
    <m/>
    <m/>
    <m/>
    <m/>
    <m/>
    <m/>
    <m/>
    <m/>
    <n v="4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</r>
  <r>
    <x v="1"/>
    <x v="1"/>
    <x v="10"/>
    <s v="313"/>
    <x v="7"/>
    <n v="5"/>
    <x v="2"/>
    <n v="13.9"/>
    <n v="41.4"/>
    <n v="45.699999999999996"/>
    <x v="52"/>
    <m/>
    <m/>
    <n v="8.1999999999999993"/>
    <s v="ниша"/>
    <m/>
    <m/>
    <m/>
    <m/>
    <m/>
    <m/>
    <m/>
    <m/>
    <s v="Кухня-гостиная"/>
    <n v="15.4"/>
    <m/>
    <s v="Комната стандарт"/>
    <n v="13.9"/>
    <m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4.3"/>
    <n v="4.3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Двор, Крыша др. строения ЖК, Частный сектор"/>
    <s v="Ю, В"/>
  </r>
  <r>
    <x v="1"/>
    <x v="1"/>
    <x v="10"/>
    <s v="314"/>
    <x v="8"/>
    <n v="5"/>
    <x v="2"/>
    <n v="11.3"/>
    <n v="35.400000000000006"/>
    <n v="35.400000000000006"/>
    <x v="55"/>
    <m/>
    <m/>
    <n v="8.1999999999999993"/>
    <m/>
    <m/>
    <m/>
    <m/>
    <m/>
    <m/>
    <m/>
    <m/>
    <m/>
    <s v="Кухня-столовая"/>
    <n v="10.4"/>
    <n v="2"/>
    <s v="Комната стандарт"/>
    <n v="11.3"/>
    <m/>
    <m/>
    <m/>
    <m/>
    <m/>
    <m/>
    <m/>
    <m/>
    <m/>
    <m/>
    <m/>
    <m/>
    <m/>
    <m/>
    <m/>
    <m/>
    <m/>
    <m/>
    <n v="3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, Двор, Крыша др. строения ЖК"/>
    <s v="Ю"/>
  </r>
  <r>
    <x v="1"/>
    <x v="1"/>
    <x v="10"/>
    <s v="315"/>
    <x v="9"/>
    <n v="5"/>
    <x v="0"/>
    <n v="35.5"/>
    <n v="80.5"/>
    <n v="80.5"/>
    <x v="57"/>
    <m/>
    <m/>
    <n v="16.5"/>
    <m/>
    <m/>
    <m/>
    <m/>
    <m/>
    <m/>
    <m/>
    <m/>
    <m/>
    <s v="Кухня-гостиная"/>
    <n v="16.100000000000001"/>
    <m/>
    <s v="Комната стандарт"/>
    <n v="12.5"/>
    <m/>
    <m/>
    <s v="Мастер-спальня с/у через гардероб"/>
    <n v="12"/>
    <s v="ниша"/>
    <n v="3.5"/>
    <s v="Комната стандарт"/>
    <n v="11"/>
    <m/>
    <m/>
    <m/>
    <m/>
    <m/>
    <m/>
    <m/>
    <m/>
    <m/>
    <m/>
    <n v="4.5"/>
    <n v="4.4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s v="да"/>
    <s v="кухня, комната"/>
    <n v="3"/>
    <m/>
    <m/>
    <m/>
    <s v="коридор, комната"/>
    <m/>
    <m/>
    <m/>
    <m/>
    <m/>
    <m/>
    <s v="Свой ЖК, Двор, Крыша др. строения ЖК"/>
    <s v="С,Ю, З"/>
  </r>
  <r>
    <x v="1"/>
    <x v="1"/>
    <x v="11"/>
    <s v="316"/>
    <x v="5"/>
    <n v="5"/>
    <x v="1"/>
    <n v="24.4"/>
    <n v="52.300000000000004"/>
    <n v="55.7"/>
    <x v="53"/>
    <m/>
    <m/>
    <n v="7.3"/>
    <s v="ниша"/>
    <m/>
    <m/>
    <m/>
    <m/>
    <m/>
    <m/>
    <m/>
    <m/>
    <s v="Кухня-гостиная"/>
    <n v="14"/>
    <m/>
    <s v="Комната стандарт"/>
    <n v="12.8"/>
    <s v="ниша"/>
    <m/>
    <s v="Комната стандарт"/>
    <n v="11.6"/>
    <m/>
    <m/>
    <m/>
    <m/>
    <m/>
    <m/>
    <m/>
    <m/>
    <m/>
    <m/>
    <m/>
    <m/>
    <m/>
    <m/>
    <n v="4.2"/>
    <n v="2.4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m/>
    <m/>
    <m/>
    <m/>
    <m/>
    <m/>
    <m/>
    <s v="Свой ЖК, Двор, Частный сектор"/>
    <s v="З, В"/>
  </r>
  <r>
    <x v="1"/>
    <x v="1"/>
    <x v="11"/>
    <s v="317"/>
    <x v="6"/>
    <n v="5"/>
    <x v="2"/>
    <n v="12.1"/>
    <n v="39.099999999999994"/>
    <n v="39.099999999999994"/>
    <x v="58"/>
    <m/>
    <m/>
    <n v="5.3"/>
    <m/>
    <m/>
    <m/>
    <m/>
    <m/>
    <m/>
    <m/>
    <m/>
    <m/>
    <s v="Кухня-гостиная с нишей"/>
    <n v="14.1"/>
    <m/>
    <s v="Комната стандарт"/>
    <n v="12.1"/>
    <s v="ниша"/>
    <n v="3.3"/>
    <m/>
    <m/>
    <m/>
    <m/>
    <m/>
    <m/>
    <m/>
    <m/>
    <m/>
    <m/>
    <m/>
    <m/>
    <m/>
    <m/>
    <m/>
    <m/>
    <n v="4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</r>
  <r>
    <x v="1"/>
    <x v="1"/>
    <x v="11"/>
    <s v="318"/>
    <x v="7"/>
    <n v="5"/>
    <x v="2"/>
    <n v="13.9"/>
    <n v="41.4"/>
    <n v="45.699999999999996"/>
    <x v="52"/>
    <m/>
    <m/>
    <n v="8.1999999999999993"/>
    <s v="ниша"/>
    <m/>
    <m/>
    <m/>
    <m/>
    <m/>
    <m/>
    <m/>
    <m/>
    <s v="Кухня-гостиная"/>
    <n v="15.4"/>
    <m/>
    <s v="Комната стандарт"/>
    <n v="13.9"/>
    <m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4.3"/>
    <n v="4.3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Двор, Крыша др. строения ЖК, Частный сектор"/>
    <s v="Ю, В"/>
  </r>
  <r>
    <x v="1"/>
    <x v="1"/>
    <x v="11"/>
    <s v="319"/>
    <x v="8"/>
    <n v="5"/>
    <x v="2"/>
    <n v="11.3"/>
    <n v="35.400000000000006"/>
    <n v="35.400000000000006"/>
    <x v="55"/>
    <m/>
    <m/>
    <n v="8.1999999999999993"/>
    <m/>
    <m/>
    <m/>
    <m/>
    <m/>
    <m/>
    <m/>
    <m/>
    <m/>
    <s v="Кухня-столовая"/>
    <n v="10.4"/>
    <n v="2"/>
    <s v="Комната стандарт"/>
    <n v="11.3"/>
    <m/>
    <m/>
    <m/>
    <m/>
    <m/>
    <m/>
    <m/>
    <m/>
    <m/>
    <m/>
    <m/>
    <m/>
    <m/>
    <m/>
    <m/>
    <m/>
    <m/>
    <m/>
    <n v="3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, Двор, Крыша др. строения ЖК"/>
    <s v="Ю"/>
  </r>
  <r>
    <x v="1"/>
    <x v="1"/>
    <x v="11"/>
    <s v="320"/>
    <x v="9"/>
    <n v="5"/>
    <x v="0"/>
    <n v="35.5"/>
    <n v="80.5"/>
    <n v="80.5"/>
    <x v="57"/>
    <m/>
    <m/>
    <n v="16.5"/>
    <m/>
    <m/>
    <m/>
    <m/>
    <m/>
    <m/>
    <m/>
    <m/>
    <m/>
    <s v="Кухня-гостиная"/>
    <n v="16.100000000000001"/>
    <m/>
    <s v="Комната стандарт"/>
    <n v="12.5"/>
    <m/>
    <m/>
    <s v="Мастер-спальня с/у через гардероб"/>
    <n v="12"/>
    <s v="ниша"/>
    <n v="3.5"/>
    <s v="Комната стандарт"/>
    <n v="11"/>
    <m/>
    <m/>
    <m/>
    <m/>
    <m/>
    <m/>
    <m/>
    <m/>
    <m/>
    <m/>
    <n v="4.5"/>
    <n v="4.4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s v="да"/>
    <s v="кухня, комната"/>
    <n v="3"/>
    <m/>
    <m/>
    <m/>
    <s v="коридор, комната"/>
    <m/>
    <m/>
    <m/>
    <m/>
    <m/>
    <m/>
    <s v="Свой ЖК, Двор, Крыша др. строения ЖК"/>
    <s v="С,Ю, З"/>
  </r>
  <r>
    <x v="1"/>
    <x v="1"/>
    <x v="12"/>
    <s v="321"/>
    <x v="5"/>
    <n v="5"/>
    <x v="1"/>
    <n v="24.4"/>
    <n v="52.300000000000004"/>
    <n v="55.7"/>
    <x v="53"/>
    <m/>
    <m/>
    <n v="7.3"/>
    <s v="ниша"/>
    <m/>
    <m/>
    <m/>
    <m/>
    <m/>
    <m/>
    <m/>
    <m/>
    <s v="Кухня-гостиная"/>
    <n v="14"/>
    <m/>
    <s v="Комната стандарт"/>
    <n v="12.8"/>
    <s v="ниша"/>
    <m/>
    <s v="Комната стандарт"/>
    <n v="11.6"/>
    <m/>
    <m/>
    <m/>
    <m/>
    <m/>
    <m/>
    <m/>
    <m/>
    <m/>
    <m/>
    <m/>
    <m/>
    <m/>
    <m/>
    <n v="4.2"/>
    <n v="2.4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m/>
    <m/>
    <m/>
    <m/>
    <m/>
    <m/>
    <m/>
    <s v="Свой ЖК, Двор, Частный сектор"/>
    <s v="З, В"/>
  </r>
  <r>
    <x v="1"/>
    <x v="1"/>
    <x v="12"/>
    <s v="322"/>
    <x v="6"/>
    <n v="5"/>
    <x v="2"/>
    <n v="12.1"/>
    <n v="38.999999999999993"/>
    <n v="38.999999999999993"/>
    <x v="59"/>
    <m/>
    <m/>
    <n v="5.3"/>
    <m/>
    <m/>
    <m/>
    <m/>
    <m/>
    <m/>
    <m/>
    <m/>
    <m/>
    <s v="Кухня-гостиная с нишей"/>
    <n v="14"/>
    <m/>
    <s v="Комната стандарт"/>
    <n v="12.1"/>
    <s v="ниша"/>
    <n v="3.3"/>
    <m/>
    <m/>
    <m/>
    <m/>
    <m/>
    <m/>
    <m/>
    <m/>
    <m/>
    <m/>
    <m/>
    <m/>
    <m/>
    <m/>
    <m/>
    <m/>
    <n v="4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</r>
  <r>
    <x v="1"/>
    <x v="1"/>
    <x v="12"/>
    <s v="323"/>
    <x v="7"/>
    <n v="5"/>
    <x v="2"/>
    <n v="13.9"/>
    <n v="41.4"/>
    <n v="45.699999999999996"/>
    <x v="52"/>
    <m/>
    <m/>
    <n v="8.1999999999999993"/>
    <s v="ниша"/>
    <m/>
    <m/>
    <m/>
    <m/>
    <m/>
    <m/>
    <m/>
    <m/>
    <s v="Кухня-гостиная"/>
    <n v="15.4"/>
    <m/>
    <s v="Комната стандарт"/>
    <n v="13.9"/>
    <m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4.3"/>
    <n v="4.3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Двор, Крыша др. строения ЖК, Частный сектор"/>
    <s v="Ю, В"/>
  </r>
  <r>
    <x v="1"/>
    <x v="1"/>
    <x v="12"/>
    <s v="324"/>
    <x v="8"/>
    <n v="5"/>
    <x v="2"/>
    <n v="11.3"/>
    <n v="35.400000000000006"/>
    <n v="35.400000000000006"/>
    <x v="55"/>
    <m/>
    <m/>
    <n v="8.1999999999999993"/>
    <m/>
    <m/>
    <m/>
    <m/>
    <m/>
    <m/>
    <m/>
    <m/>
    <m/>
    <s v="Кухня-столовая"/>
    <n v="10.4"/>
    <n v="2"/>
    <s v="Комната стандарт"/>
    <n v="11.3"/>
    <m/>
    <m/>
    <m/>
    <m/>
    <m/>
    <m/>
    <m/>
    <m/>
    <m/>
    <m/>
    <m/>
    <m/>
    <m/>
    <m/>
    <m/>
    <m/>
    <m/>
    <m/>
    <n v="3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, Двор, Крыша др. строения ЖК"/>
    <s v="Ю"/>
  </r>
  <r>
    <x v="1"/>
    <x v="1"/>
    <x v="12"/>
    <s v="325"/>
    <x v="9"/>
    <n v="5"/>
    <x v="0"/>
    <n v="35.5"/>
    <n v="80.5"/>
    <n v="80.5"/>
    <x v="57"/>
    <m/>
    <m/>
    <n v="16.5"/>
    <m/>
    <m/>
    <m/>
    <m/>
    <m/>
    <m/>
    <m/>
    <m/>
    <m/>
    <s v="Кухня-гостиная"/>
    <n v="16.100000000000001"/>
    <m/>
    <s v="Комната стандарт"/>
    <n v="12.5"/>
    <m/>
    <m/>
    <s v="Мастер-спальня с/у через гардероб"/>
    <n v="12"/>
    <s v="ниша"/>
    <n v="3.5"/>
    <s v="Комната стандарт"/>
    <n v="11"/>
    <m/>
    <m/>
    <m/>
    <m/>
    <m/>
    <m/>
    <m/>
    <m/>
    <m/>
    <m/>
    <n v="4.5"/>
    <n v="4.4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s v="да"/>
    <s v="кухня, комната"/>
    <n v="3"/>
    <m/>
    <m/>
    <m/>
    <s v="коридор, комната"/>
    <m/>
    <m/>
    <m/>
    <m/>
    <m/>
    <m/>
    <s v="Свой ЖК, Двор, Крыша др. строения ЖК"/>
    <s v="С,Ю, З"/>
  </r>
  <r>
    <x v="1"/>
    <x v="1"/>
    <x v="13"/>
    <s v="326"/>
    <x v="5"/>
    <n v="5"/>
    <x v="1"/>
    <n v="24.4"/>
    <n v="52.300000000000004"/>
    <n v="55.7"/>
    <x v="53"/>
    <m/>
    <m/>
    <n v="7.3"/>
    <s v="ниша"/>
    <m/>
    <m/>
    <m/>
    <m/>
    <m/>
    <m/>
    <m/>
    <m/>
    <s v="Кухня-гостиная"/>
    <n v="14"/>
    <m/>
    <s v="Комната стандарт"/>
    <n v="12.8"/>
    <s v="ниша"/>
    <m/>
    <s v="Комната стандарт"/>
    <n v="11.6"/>
    <m/>
    <m/>
    <m/>
    <m/>
    <m/>
    <m/>
    <m/>
    <m/>
    <m/>
    <m/>
    <m/>
    <m/>
    <m/>
    <m/>
    <n v="4.2"/>
    <n v="2.4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m/>
    <m/>
    <m/>
    <m/>
    <m/>
    <m/>
    <m/>
    <s v="Свой ЖК, Двор, Частный сектор"/>
    <s v="З, В"/>
  </r>
  <r>
    <x v="1"/>
    <x v="1"/>
    <x v="13"/>
    <s v="327"/>
    <x v="6"/>
    <n v="5"/>
    <x v="2"/>
    <n v="12.1"/>
    <n v="38.999999999999993"/>
    <n v="38.999999999999993"/>
    <x v="59"/>
    <m/>
    <m/>
    <n v="5.3"/>
    <m/>
    <m/>
    <m/>
    <m/>
    <m/>
    <m/>
    <m/>
    <m/>
    <m/>
    <s v="Кухня-гостиная с нишей"/>
    <n v="14"/>
    <m/>
    <s v="Комната стандарт"/>
    <n v="12.1"/>
    <s v="ниша"/>
    <n v="3.3"/>
    <m/>
    <m/>
    <m/>
    <m/>
    <m/>
    <m/>
    <m/>
    <m/>
    <m/>
    <m/>
    <m/>
    <m/>
    <m/>
    <m/>
    <m/>
    <m/>
    <n v="4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</r>
  <r>
    <x v="1"/>
    <x v="1"/>
    <x v="13"/>
    <s v="328"/>
    <x v="7"/>
    <n v="5"/>
    <x v="2"/>
    <n v="13.9"/>
    <n v="41.4"/>
    <n v="45.699999999999996"/>
    <x v="52"/>
    <m/>
    <m/>
    <n v="8.1999999999999993"/>
    <s v="ниша"/>
    <m/>
    <m/>
    <m/>
    <m/>
    <m/>
    <m/>
    <m/>
    <m/>
    <s v="Кухня-гостиная"/>
    <n v="15.4"/>
    <m/>
    <s v="Комната стандарт"/>
    <n v="13.9"/>
    <m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4.3"/>
    <n v="4.3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Двор, Крыша др. строения ЖК, Частный сектор"/>
    <s v="Ю, В"/>
  </r>
  <r>
    <x v="1"/>
    <x v="1"/>
    <x v="13"/>
    <s v="329"/>
    <x v="8"/>
    <n v="5"/>
    <x v="2"/>
    <n v="11.3"/>
    <n v="35.400000000000006"/>
    <n v="35.400000000000006"/>
    <x v="55"/>
    <m/>
    <m/>
    <n v="8.1999999999999993"/>
    <m/>
    <m/>
    <m/>
    <m/>
    <m/>
    <m/>
    <m/>
    <m/>
    <m/>
    <s v="Кухня-столовая"/>
    <n v="10.4"/>
    <n v="2"/>
    <s v="Комната стандарт"/>
    <n v="11.3"/>
    <m/>
    <m/>
    <m/>
    <m/>
    <m/>
    <m/>
    <m/>
    <m/>
    <m/>
    <m/>
    <m/>
    <m/>
    <m/>
    <m/>
    <m/>
    <m/>
    <m/>
    <m/>
    <n v="3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, Двор, Крыша др. строения ЖК"/>
    <s v="Ю"/>
  </r>
  <r>
    <x v="1"/>
    <x v="1"/>
    <x v="13"/>
    <s v="330"/>
    <x v="9"/>
    <n v="5"/>
    <x v="0"/>
    <n v="35.5"/>
    <n v="80.399999999999991"/>
    <n v="80.399999999999991"/>
    <x v="60"/>
    <m/>
    <m/>
    <n v="16.5"/>
    <m/>
    <m/>
    <m/>
    <m/>
    <m/>
    <m/>
    <m/>
    <m/>
    <m/>
    <s v="Кухня-гостиная"/>
    <n v="16.100000000000001"/>
    <m/>
    <s v="Комната стандарт"/>
    <n v="12.5"/>
    <m/>
    <m/>
    <s v="Мастер-спальня с/у через гардероб"/>
    <n v="12"/>
    <s v="ниша"/>
    <n v="3.5"/>
    <s v="Комната стандарт"/>
    <n v="11"/>
    <m/>
    <m/>
    <m/>
    <m/>
    <m/>
    <m/>
    <m/>
    <m/>
    <m/>
    <m/>
    <n v="4.5"/>
    <n v="4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s v="да"/>
    <s v="кухня, комната"/>
    <n v="3"/>
    <m/>
    <m/>
    <m/>
    <s v="коридор, комната"/>
    <m/>
    <m/>
    <m/>
    <m/>
    <m/>
    <m/>
    <s v="Свой ЖК, Двор, Крыша др. строения ЖК"/>
    <s v="С,Ю, З"/>
  </r>
  <r>
    <x v="1"/>
    <x v="1"/>
    <x v="14"/>
    <s v="331"/>
    <x v="5"/>
    <n v="5"/>
    <x v="1"/>
    <n v="24.4"/>
    <n v="52.300000000000004"/>
    <n v="55.7"/>
    <x v="53"/>
    <m/>
    <m/>
    <n v="7.3"/>
    <s v="ниша"/>
    <m/>
    <m/>
    <m/>
    <m/>
    <m/>
    <m/>
    <m/>
    <m/>
    <s v="Кухня-гостиная"/>
    <n v="14"/>
    <m/>
    <s v="Комната стандарт"/>
    <n v="12.8"/>
    <s v="ниша"/>
    <m/>
    <s v="Комната стандарт"/>
    <n v="11.6"/>
    <m/>
    <m/>
    <m/>
    <m/>
    <m/>
    <m/>
    <m/>
    <m/>
    <m/>
    <m/>
    <m/>
    <m/>
    <m/>
    <m/>
    <n v="4.2"/>
    <n v="2.4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m/>
    <m/>
    <m/>
    <m/>
    <m/>
    <m/>
    <m/>
    <s v="Свой ЖК, Двор, Частный сектор"/>
    <s v="З, В"/>
  </r>
  <r>
    <x v="1"/>
    <x v="1"/>
    <x v="14"/>
    <s v="332"/>
    <x v="6"/>
    <n v="5"/>
    <x v="2"/>
    <n v="12.1"/>
    <n v="38.999999999999993"/>
    <n v="38.999999999999993"/>
    <x v="59"/>
    <m/>
    <m/>
    <n v="5.3"/>
    <m/>
    <m/>
    <m/>
    <m/>
    <m/>
    <m/>
    <m/>
    <m/>
    <m/>
    <s v="Кухня-гостиная с нишей"/>
    <n v="14"/>
    <m/>
    <s v="Комната стандарт"/>
    <n v="12.1"/>
    <s v="ниша"/>
    <n v="3.3"/>
    <m/>
    <m/>
    <m/>
    <m/>
    <m/>
    <m/>
    <m/>
    <m/>
    <m/>
    <m/>
    <m/>
    <m/>
    <m/>
    <m/>
    <m/>
    <m/>
    <n v="4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</r>
  <r>
    <x v="1"/>
    <x v="1"/>
    <x v="14"/>
    <s v="333"/>
    <x v="7"/>
    <n v="5"/>
    <x v="2"/>
    <n v="13.9"/>
    <n v="41.4"/>
    <n v="45.699999999999996"/>
    <x v="52"/>
    <m/>
    <m/>
    <n v="8.1999999999999993"/>
    <s v="ниша"/>
    <m/>
    <m/>
    <m/>
    <m/>
    <m/>
    <m/>
    <m/>
    <m/>
    <s v="Кухня-гостиная"/>
    <n v="15.4"/>
    <m/>
    <s v="Комната стандарт"/>
    <n v="13.9"/>
    <m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4.3"/>
    <n v="4.3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Двор, Крыша др. строения ЖК, Частный сектор"/>
    <s v="Ю, В"/>
  </r>
  <r>
    <x v="1"/>
    <x v="1"/>
    <x v="14"/>
    <s v="334"/>
    <x v="8"/>
    <n v="5"/>
    <x v="2"/>
    <n v="11.3"/>
    <n v="35.400000000000006"/>
    <n v="35.400000000000006"/>
    <x v="55"/>
    <m/>
    <m/>
    <n v="8.1999999999999993"/>
    <m/>
    <m/>
    <m/>
    <m/>
    <m/>
    <m/>
    <m/>
    <m/>
    <m/>
    <s v="Кухня-столовая"/>
    <n v="10.4"/>
    <n v="2"/>
    <s v="Комната стандарт"/>
    <n v="11.3"/>
    <m/>
    <m/>
    <m/>
    <m/>
    <m/>
    <m/>
    <m/>
    <m/>
    <m/>
    <m/>
    <m/>
    <m/>
    <m/>
    <m/>
    <m/>
    <m/>
    <m/>
    <m/>
    <n v="3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, Двор, Крыша др. строения ЖК"/>
    <s v="Ю"/>
  </r>
  <r>
    <x v="1"/>
    <x v="1"/>
    <x v="14"/>
    <s v="335"/>
    <x v="9"/>
    <n v="5"/>
    <x v="0"/>
    <n v="35.5"/>
    <n v="80.399999999999991"/>
    <n v="80.399999999999991"/>
    <x v="60"/>
    <m/>
    <m/>
    <n v="16.5"/>
    <m/>
    <m/>
    <m/>
    <m/>
    <m/>
    <m/>
    <m/>
    <m/>
    <m/>
    <s v="Кухня-гостиная"/>
    <n v="16.100000000000001"/>
    <m/>
    <s v="Комната стандарт"/>
    <n v="12.5"/>
    <m/>
    <m/>
    <s v="Мастер-спальня с/у через гардероб"/>
    <n v="12"/>
    <s v="ниша"/>
    <n v="3.5"/>
    <s v="Комната стандарт"/>
    <n v="11"/>
    <m/>
    <m/>
    <m/>
    <m/>
    <m/>
    <m/>
    <m/>
    <m/>
    <m/>
    <m/>
    <n v="4.5"/>
    <n v="4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s v="да"/>
    <s v="кухня, комната"/>
    <n v="3"/>
    <m/>
    <m/>
    <m/>
    <s v="коридор, комната"/>
    <m/>
    <m/>
    <m/>
    <m/>
    <m/>
    <m/>
    <s v="Свой ЖК, Двор, Крыша др. строения ЖК"/>
    <s v="С,Ю, З"/>
  </r>
  <r>
    <x v="1"/>
    <x v="1"/>
    <x v="15"/>
    <s v="336"/>
    <x v="5"/>
    <n v="5"/>
    <x v="1"/>
    <n v="24.4"/>
    <n v="52.300000000000004"/>
    <n v="55.7"/>
    <x v="53"/>
    <m/>
    <m/>
    <n v="7.3"/>
    <s v="ниша"/>
    <m/>
    <m/>
    <m/>
    <m/>
    <m/>
    <m/>
    <m/>
    <m/>
    <s v="Кухня-гостиная"/>
    <n v="14"/>
    <m/>
    <s v="Комната стандарт"/>
    <n v="12.8"/>
    <s v="ниша"/>
    <m/>
    <s v="Комната стандарт"/>
    <n v="11.6"/>
    <m/>
    <m/>
    <m/>
    <m/>
    <m/>
    <m/>
    <m/>
    <m/>
    <m/>
    <m/>
    <m/>
    <m/>
    <m/>
    <m/>
    <n v="4.2"/>
    <n v="2.4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m/>
    <m/>
    <m/>
    <m/>
    <m/>
    <m/>
    <m/>
    <s v="Свой ЖК, Двор, Частный сектор"/>
    <s v="З, В"/>
  </r>
  <r>
    <x v="1"/>
    <x v="1"/>
    <x v="15"/>
    <s v="337"/>
    <x v="6"/>
    <n v="5"/>
    <x v="2"/>
    <n v="12.1"/>
    <n v="38.999999999999993"/>
    <n v="38.999999999999993"/>
    <x v="59"/>
    <m/>
    <m/>
    <n v="5.3"/>
    <m/>
    <m/>
    <m/>
    <m/>
    <m/>
    <m/>
    <m/>
    <m/>
    <m/>
    <s v="Кухня-гостиная с нишей"/>
    <n v="14"/>
    <m/>
    <s v="Комната стандарт"/>
    <n v="12.1"/>
    <s v="ниша"/>
    <n v="3.3"/>
    <m/>
    <m/>
    <m/>
    <m/>
    <m/>
    <m/>
    <m/>
    <m/>
    <m/>
    <m/>
    <m/>
    <m/>
    <m/>
    <m/>
    <m/>
    <m/>
    <n v="4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</r>
  <r>
    <x v="1"/>
    <x v="1"/>
    <x v="15"/>
    <s v="338"/>
    <x v="7"/>
    <n v="5"/>
    <x v="2"/>
    <n v="13.9"/>
    <n v="41.4"/>
    <n v="45.699999999999996"/>
    <x v="52"/>
    <m/>
    <m/>
    <n v="8.1999999999999993"/>
    <s v="ниша"/>
    <m/>
    <m/>
    <m/>
    <m/>
    <m/>
    <m/>
    <m/>
    <m/>
    <s v="Кухня-гостиная"/>
    <n v="15.4"/>
    <m/>
    <s v="Комната стандарт"/>
    <n v="13.9"/>
    <m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4.3"/>
    <n v="4.3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Двор, Крыша др. строения ЖК, Частный сектор"/>
    <s v="Ю, В"/>
  </r>
  <r>
    <x v="1"/>
    <x v="1"/>
    <x v="15"/>
    <s v="339"/>
    <x v="8"/>
    <n v="5"/>
    <x v="2"/>
    <n v="11.3"/>
    <n v="35.400000000000006"/>
    <n v="35.400000000000006"/>
    <x v="55"/>
    <m/>
    <m/>
    <n v="8.1999999999999993"/>
    <m/>
    <m/>
    <m/>
    <m/>
    <m/>
    <m/>
    <m/>
    <m/>
    <m/>
    <s v="Кухня-столовая"/>
    <n v="10.4"/>
    <n v="2"/>
    <s v="Комната стандарт"/>
    <n v="11.3"/>
    <m/>
    <m/>
    <m/>
    <m/>
    <m/>
    <m/>
    <m/>
    <m/>
    <m/>
    <m/>
    <m/>
    <m/>
    <m/>
    <m/>
    <m/>
    <m/>
    <m/>
    <m/>
    <n v="3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, Двор, Крыша др. строения ЖК"/>
    <s v="Ю"/>
  </r>
  <r>
    <x v="1"/>
    <x v="1"/>
    <x v="15"/>
    <s v="340"/>
    <x v="9"/>
    <n v="5"/>
    <x v="0"/>
    <n v="35.5"/>
    <n v="80.399999999999991"/>
    <n v="80.399999999999991"/>
    <x v="60"/>
    <m/>
    <m/>
    <n v="16.5"/>
    <m/>
    <m/>
    <m/>
    <m/>
    <m/>
    <m/>
    <m/>
    <m/>
    <m/>
    <s v="Кухня-гостиная"/>
    <n v="16.100000000000001"/>
    <m/>
    <s v="Комната стандарт"/>
    <n v="12.5"/>
    <m/>
    <m/>
    <s v="Мастер-спальня с/у через гардероб"/>
    <n v="12"/>
    <s v="ниша"/>
    <n v="3.5"/>
    <s v="Комната стандарт"/>
    <n v="11"/>
    <m/>
    <m/>
    <m/>
    <m/>
    <m/>
    <m/>
    <m/>
    <m/>
    <m/>
    <m/>
    <n v="4.5"/>
    <n v="4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s v="да"/>
    <s v="кухня, комната"/>
    <n v="3"/>
    <m/>
    <m/>
    <m/>
    <s v="коридор, комната"/>
    <m/>
    <m/>
    <m/>
    <m/>
    <m/>
    <m/>
    <s v="Свой ЖК, Двор, Крыша др. строения ЖК"/>
    <s v="С,Ю, З"/>
  </r>
  <r>
    <x v="1"/>
    <x v="1"/>
    <x v="16"/>
    <s v="341"/>
    <x v="5"/>
    <n v="5"/>
    <x v="1"/>
    <n v="24.4"/>
    <n v="52.300000000000004"/>
    <n v="55.7"/>
    <x v="53"/>
    <m/>
    <m/>
    <n v="7.3"/>
    <s v="ниша"/>
    <m/>
    <m/>
    <m/>
    <m/>
    <m/>
    <m/>
    <m/>
    <m/>
    <s v="Кухня-гостиная"/>
    <n v="14"/>
    <m/>
    <s v="Комната стандарт"/>
    <n v="12.8"/>
    <s v="ниша"/>
    <m/>
    <s v="Комната стандарт"/>
    <n v="11.6"/>
    <m/>
    <m/>
    <m/>
    <m/>
    <m/>
    <m/>
    <m/>
    <m/>
    <m/>
    <m/>
    <m/>
    <m/>
    <m/>
    <m/>
    <n v="4.2"/>
    <n v="2.4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m/>
    <m/>
    <m/>
    <m/>
    <m/>
    <m/>
    <m/>
    <s v="Свой ЖК, Двор, Частный сектор"/>
    <s v="З, В"/>
  </r>
  <r>
    <x v="1"/>
    <x v="1"/>
    <x v="16"/>
    <s v="342"/>
    <x v="6"/>
    <n v="5"/>
    <x v="2"/>
    <n v="12.1"/>
    <n v="38.999999999999993"/>
    <n v="38.999999999999993"/>
    <x v="59"/>
    <m/>
    <m/>
    <n v="5.3"/>
    <m/>
    <m/>
    <m/>
    <m/>
    <m/>
    <m/>
    <m/>
    <m/>
    <m/>
    <s v="Кухня-гостиная с нишей"/>
    <n v="14"/>
    <m/>
    <s v="Комната стандарт"/>
    <n v="12.1"/>
    <s v="ниша"/>
    <n v="3.3"/>
    <m/>
    <m/>
    <m/>
    <m/>
    <m/>
    <m/>
    <m/>
    <m/>
    <m/>
    <m/>
    <m/>
    <m/>
    <m/>
    <m/>
    <m/>
    <m/>
    <n v="4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</r>
  <r>
    <x v="1"/>
    <x v="1"/>
    <x v="16"/>
    <s v="343"/>
    <x v="7"/>
    <n v="5"/>
    <x v="2"/>
    <n v="13.9"/>
    <n v="41.4"/>
    <n v="45.699999999999996"/>
    <x v="52"/>
    <m/>
    <m/>
    <n v="8.1999999999999993"/>
    <s v="ниша"/>
    <m/>
    <m/>
    <m/>
    <m/>
    <m/>
    <m/>
    <m/>
    <m/>
    <s v="Кухня-гостиная"/>
    <n v="15.4"/>
    <m/>
    <s v="Комната стандарт"/>
    <n v="13.9"/>
    <m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4.3"/>
    <n v="4.3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Двор, Крыша др. строения ЖК, Частный сектор"/>
    <s v="Ю, В"/>
  </r>
  <r>
    <x v="1"/>
    <x v="1"/>
    <x v="16"/>
    <s v="344"/>
    <x v="8"/>
    <n v="5"/>
    <x v="2"/>
    <n v="11.3"/>
    <n v="35.400000000000006"/>
    <n v="35.400000000000006"/>
    <x v="55"/>
    <m/>
    <m/>
    <n v="8.1999999999999993"/>
    <m/>
    <m/>
    <m/>
    <m/>
    <m/>
    <m/>
    <m/>
    <m/>
    <m/>
    <s v="Кухня-столовая"/>
    <n v="10.4"/>
    <n v="2"/>
    <s v="Комната стандарт"/>
    <n v="11.3"/>
    <m/>
    <m/>
    <m/>
    <m/>
    <m/>
    <m/>
    <m/>
    <m/>
    <m/>
    <m/>
    <m/>
    <m/>
    <m/>
    <m/>
    <m/>
    <m/>
    <m/>
    <m/>
    <n v="3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, Двор, Крыша др. строения ЖК"/>
    <s v="Ю"/>
  </r>
  <r>
    <x v="1"/>
    <x v="1"/>
    <x v="16"/>
    <s v="345"/>
    <x v="9"/>
    <n v="5"/>
    <x v="0"/>
    <n v="35.5"/>
    <n v="80.3"/>
    <n v="80.3"/>
    <x v="61"/>
    <m/>
    <m/>
    <n v="16.5"/>
    <m/>
    <m/>
    <m/>
    <m/>
    <m/>
    <m/>
    <m/>
    <m/>
    <m/>
    <s v="Кухня-гостиная"/>
    <n v="16.100000000000001"/>
    <m/>
    <s v="Комната стандарт"/>
    <n v="12.5"/>
    <m/>
    <m/>
    <s v="Мастер-спальня с/у через гардероб"/>
    <n v="12"/>
    <s v="ниша"/>
    <n v="3.5"/>
    <s v="Комната стандарт"/>
    <n v="11"/>
    <m/>
    <m/>
    <m/>
    <m/>
    <m/>
    <m/>
    <m/>
    <m/>
    <m/>
    <m/>
    <n v="4.5"/>
    <n v="4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s v="да"/>
    <s v="кухня, комната"/>
    <n v="3"/>
    <m/>
    <m/>
    <m/>
    <s v="коридор, комната"/>
    <m/>
    <m/>
    <m/>
    <m/>
    <m/>
    <m/>
    <s v="Свой ЖК, Двор, Крыша др. строения ЖК"/>
    <s v="С,Ю, З"/>
  </r>
  <r>
    <x v="1"/>
    <x v="1"/>
    <x v="17"/>
    <s v="346"/>
    <x v="5"/>
    <n v="5"/>
    <x v="1"/>
    <n v="24.4"/>
    <n v="52.300000000000004"/>
    <n v="55.7"/>
    <x v="53"/>
    <m/>
    <m/>
    <n v="7.3"/>
    <s v="ниша"/>
    <m/>
    <m/>
    <m/>
    <m/>
    <m/>
    <m/>
    <m/>
    <m/>
    <s v="Кухня-гостиная"/>
    <n v="14"/>
    <m/>
    <s v="Комната стандарт"/>
    <n v="12.8"/>
    <s v="ниша"/>
    <m/>
    <s v="Комната стандарт"/>
    <n v="11.6"/>
    <m/>
    <m/>
    <m/>
    <m/>
    <m/>
    <m/>
    <m/>
    <m/>
    <m/>
    <m/>
    <m/>
    <m/>
    <m/>
    <m/>
    <n v="4.2"/>
    <n v="2.4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m/>
    <m/>
    <m/>
    <m/>
    <m/>
    <m/>
    <m/>
    <s v="Свой ЖК, Двор, Частный сектор"/>
    <s v="З, В"/>
  </r>
  <r>
    <x v="1"/>
    <x v="1"/>
    <x v="17"/>
    <s v="347"/>
    <x v="6"/>
    <n v="5"/>
    <x v="2"/>
    <n v="12.1"/>
    <n v="38.999999999999993"/>
    <n v="38.999999999999993"/>
    <x v="59"/>
    <m/>
    <m/>
    <n v="5.3"/>
    <m/>
    <m/>
    <m/>
    <m/>
    <m/>
    <m/>
    <m/>
    <m/>
    <m/>
    <s v="Кухня-гостиная с нишей"/>
    <n v="14"/>
    <m/>
    <s v="Комната стандарт"/>
    <n v="12.1"/>
    <s v="ниша"/>
    <n v="3.3"/>
    <m/>
    <m/>
    <m/>
    <m/>
    <m/>
    <m/>
    <m/>
    <m/>
    <m/>
    <m/>
    <m/>
    <m/>
    <m/>
    <m/>
    <m/>
    <m/>
    <n v="4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</r>
  <r>
    <x v="1"/>
    <x v="1"/>
    <x v="17"/>
    <s v="348"/>
    <x v="7"/>
    <n v="5"/>
    <x v="2"/>
    <n v="13.9"/>
    <n v="41.4"/>
    <n v="45.699999999999996"/>
    <x v="52"/>
    <m/>
    <m/>
    <n v="8.1999999999999993"/>
    <s v="ниша"/>
    <m/>
    <m/>
    <m/>
    <m/>
    <m/>
    <m/>
    <m/>
    <m/>
    <s v="Кухня-гостиная"/>
    <n v="15.4"/>
    <m/>
    <s v="Комната стандарт"/>
    <n v="13.9"/>
    <m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4.3"/>
    <n v="4.3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Двор, Крыша др. строения ЖК, Частный сектор"/>
    <s v="Ю, В"/>
  </r>
  <r>
    <x v="1"/>
    <x v="1"/>
    <x v="17"/>
    <s v="349"/>
    <x v="8"/>
    <n v="5"/>
    <x v="2"/>
    <n v="11.3"/>
    <n v="35.400000000000006"/>
    <n v="35.400000000000006"/>
    <x v="55"/>
    <m/>
    <m/>
    <n v="8.1999999999999993"/>
    <m/>
    <m/>
    <m/>
    <m/>
    <m/>
    <m/>
    <m/>
    <m/>
    <m/>
    <s v="Кухня-столовая"/>
    <n v="10.4"/>
    <n v="2"/>
    <s v="Комната стандарт"/>
    <n v="11.3"/>
    <m/>
    <m/>
    <m/>
    <m/>
    <m/>
    <m/>
    <m/>
    <m/>
    <m/>
    <m/>
    <m/>
    <m/>
    <m/>
    <m/>
    <m/>
    <m/>
    <m/>
    <m/>
    <n v="3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, Двор, Крыша др. строения ЖК"/>
    <s v="Ю"/>
  </r>
  <r>
    <x v="1"/>
    <x v="1"/>
    <x v="17"/>
    <s v="350"/>
    <x v="9"/>
    <n v="5"/>
    <x v="0"/>
    <n v="35.5"/>
    <n v="80.3"/>
    <n v="80.3"/>
    <x v="61"/>
    <m/>
    <m/>
    <n v="16.5"/>
    <m/>
    <m/>
    <m/>
    <m/>
    <m/>
    <m/>
    <m/>
    <m/>
    <m/>
    <s v="Кухня-гостиная"/>
    <n v="16.100000000000001"/>
    <m/>
    <s v="Комната стандарт"/>
    <n v="12.5"/>
    <m/>
    <m/>
    <s v="Мастер-спальня с/у через гардероб"/>
    <n v="12"/>
    <s v="ниша"/>
    <n v="3.5"/>
    <s v="Комната стандарт"/>
    <n v="11"/>
    <m/>
    <m/>
    <m/>
    <m/>
    <m/>
    <m/>
    <m/>
    <m/>
    <m/>
    <m/>
    <n v="4.5"/>
    <n v="4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s v="да"/>
    <s v="кухня, комната"/>
    <n v="3"/>
    <m/>
    <m/>
    <m/>
    <s v="коридор, комната"/>
    <m/>
    <m/>
    <m/>
    <m/>
    <m/>
    <m/>
    <s v="Свой ЖК, Двор, Крыша др. строения ЖК"/>
    <s v="С,Ю, З"/>
  </r>
  <r>
    <x v="1"/>
    <x v="1"/>
    <x v="18"/>
    <s v="351"/>
    <x v="5"/>
    <n v="5"/>
    <x v="1"/>
    <n v="24.4"/>
    <n v="52.300000000000004"/>
    <n v="55.7"/>
    <x v="53"/>
    <m/>
    <m/>
    <n v="7.3"/>
    <s v="ниша"/>
    <m/>
    <m/>
    <m/>
    <m/>
    <m/>
    <m/>
    <m/>
    <m/>
    <s v="Кухня-гостиная"/>
    <n v="14"/>
    <m/>
    <s v="Комната стандарт"/>
    <n v="12.8"/>
    <s v="ниша"/>
    <m/>
    <s v="Комната стандарт"/>
    <n v="11.6"/>
    <m/>
    <m/>
    <m/>
    <m/>
    <m/>
    <m/>
    <m/>
    <m/>
    <m/>
    <m/>
    <m/>
    <m/>
    <m/>
    <m/>
    <n v="4.2"/>
    <n v="2.4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m/>
    <m/>
    <m/>
    <m/>
    <m/>
    <m/>
    <m/>
    <s v="Свой ЖК, Двор, Частный сектор"/>
    <s v="З, В"/>
  </r>
  <r>
    <x v="1"/>
    <x v="1"/>
    <x v="18"/>
    <s v="352"/>
    <x v="6"/>
    <n v="5"/>
    <x v="2"/>
    <n v="12.1"/>
    <n v="38.999999999999993"/>
    <n v="38.999999999999993"/>
    <x v="59"/>
    <m/>
    <m/>
    <n v="5.3"/>
    <m/>
    <m/>
    <m/>
    <m/>
    <m/>
    <m/>
    <m/>
    <m/>
    <m/>
    <s v="Кухня-гостиная с нишей"/>
    <n v="14"/>
    <m/>
    <s v="Комната стандарт"/>
    <n v="12.1"/>
    <s v="ниша"/>
    <n v="3.3"/>
    <m/>
    <m/>
    <m/>
    <m/>
    <m/>
    <m/>
    <m/>
    <m/>
    <m/>
    <m/>
    <m/>
    <m/>
    <m/>
    <m/>
    <m/>
    <m/>
    <n v="4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</r>
  <r>
    <x v="1"/>
    <x v="1"/>
    <x v="18"/>
    <s v="353"/>
    <x v="7"/>
    <n v="5"/>
    <x v="2"/>
    <n v="13.9"/>
    <n v="41.4"/>
    <n v="45.699999999999996"/>
    <x v="52"/>
    <m/>
    <m/>
    <n v="8.1999999999999993"/>
    <s v="ниша"/>
    <m/>
    <m/>
    <m/>
    <m/>
    <m/>
    <m/>
    <m/>
    <m/>
    <s v="Кухня-гостиная"/>
    <n v="15.4"/>
    <m/>
    <s v="Комната стандарт"/>
    <n v="13.9"/>
    <m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4.3"/>
    <n v="4.3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Двор, Крыша др. строения ЖК, Частный сектор"/>
    <s v="Ю, В"/>
  </r>
  <r>
    <x v="1"/>
    <x v="1"/>
    <x v="18"/>
    <s v="354"/>
    <x v="8"/>
    <n v="5"/>
    <x v="2"/>
    <n v="11.3"/>
    <n v="35.400000000000006"/>
    <n v="35.400000000000006"/>
    <x v="55"/>
    <m/>
    <m/>
    <n v="8.1999999999999993"/>
    <m/>
    <m/>
    <m/>
    <m/>
    <m/>
    <m/>
    <m/>
    <m/>
    <m/>
    <s v="Кухня-столовая"/>
    <n v="10.4"/>
    <n v="2"/>
    <s v="Комната стандарт"/>
    <n v="11.3"/>
    <m/>
    <m/>
    <m/>
    <m/>
    <m/>
    <m/>
    <m/>
    <m/>
    <m/>
    <m/>
    <m/>
    <m/>
    <m/>
    <m/>
    <m/>
    <m/>
    <m/>
    <m/>
    <n v="3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, Двор, Крыша др. строения ЖК"/>
    <s v="Ю"/>
  </r>
  <r>
    <x v="1"/>
    <x v="1"/>
    <x v="18"/>
    <s v="355"/>
    <x v="9"/>
    <n v="5"/>
    <x v="0"/>
    <n v="35.5"/>
    <n v="80.3"/>
    <n v="80.3"/>
    <x v="61"/>
    <m/>
    <m/>
    <n v="16.5"/>
    <m/>
    <m/>
    <m/>
    <m/>
    <m/>
    <m/>
    <m/>
    <m/>
    <m/>
    <s v="Кухня-гостиная"/>
    <n v="16.100000000000001"/>
    <m/>
    <s v="Комната стандарт"/>
    <n v="12.5"/>
    <m/>
    <m/>
    <s v="Мастер-спальня с/у через гардероб"/>
    <n v="12"/>
    <s v="ниша"/>
    <n v="3.5"/>
    <s v="Комната стандарт"/>
    <n v="11"/>
    <m/>
    <m/>
    <m/>
    <m/>
    <m/>
    <m/>
    <m/>
    <m/>
    <m/>
    <m/>
    <n v="4.5"/>
    <n v="4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s v="да"/>
    <s v="кухня, комната"/>
    <n v="3"/>
    <m/>
    <m/>
    <m/>
    <s v="коридор, комната"/>
    <m/>
    <m/>
    <m/>
    <m/>
    <m/>
    <m/>
    <s v="Свой ЖК, Двор, Крыша др. строения ЖК"/>
    <s v="С,Ю, З"/>
  </r>
  <r>
    <x v="1"/>
    <x v="1"/>
    <x v="19"/>
    <s v="356"/>
    <x v="5"/>
    <n v="5"/>
    <x v="1"/>
    <n v="24.4"/>
    <n v="52.300000000000004"/>
    <n v="55.7"/>
    <x v="53"/>
    <m/>
    <m/>
    <n v="7.3"/>
    <s v="ниша"/>
    <m/>
    <m/>
    <m/>
    <m/>
    <m/>
    <m/>
    <m/>
    <m/>
    <s v="Кухня-гостиная"/>
    <n v="14"/>
    <m/>
    <s v="Комната стандарт"/>
    <n v="12.8"/>
    <s v="ниша"/>
    <m/>
    <s v="Комната стандарт"/>
    <n v="11.6"/>
    <m/>
    <m/>
    <m/>
    <m/>
    <m/>
    <m/>
    <m/>
    <m/>
    <m/>
    <m/>
    <m/>
    <m/>
    <m/>
    <m/>
    <n v="4.2"/>
    <n v="2.4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3"/>
    <m/>
    <m/>
    <m/>
    <s v="да"/>
    <m/>
    <m/>
    <n v="2"/>
    <m/>
    <m/>
    <m/>
    <m/>
    <m/>
    <m/>
    <m/>
    <m/>
    <m/>
    <m/>
    <s v="Свой ЖК, Двор, Частный сектор"/>
    <s v="З, В"/>
  </r>
  <r>
    <x v="1"/>
    <x v="1"/>
    <x v="19"/>
    <s v="357"/>
    <x v="6"/>
    <n v="5"/>
    <x v="2"/>
    <n v="12.1"/>
    <n v="38.999999999999993"/>
    <n v="38.999999999999993"/>
    <x v="59"/>
    <m/>
    <m/>
    <n v="5.3"/>
    <m/>
    <m/>
    <m/>
    <m/>
    <m/>
    <m/>
    <m/>
    <m/>
    <m/>
    <s v="Кухня-гостиная с нишей"/>
    <n v="14"/>
    <m/>
    <s v="Комната стандарт"/>
    <n v="12.1"/>
    <s v="ниша"/>
    <n v="3.3"/>
    <m/>
    <m/>
    <m/>
    <m/>
    <m/>
    <m/>
    <m/>
    <m/>
    <m/>
    <m/>
    <m/>
    <m/>
    <m/>
    <m/>
    <m/>
    <m/>
    <n v="4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Частный сектор"/>
    <s v="В"/>
  </r>
  <r>
    <x v="1"/>
    <x v="1"/>
    <x v="19"/>
    <s v="358"/>
    <x v="7"/>
    <n v="5"/>
    <x v="2"/>
    <n v="13.9"/>
    <n v="41.4"/>
    <n v="45.699999999999996"/>
    <x v="52"/>
    <m/>
    <m/>
    <n v="8.1999999999999993"/>
    <s v="ниша"/>
    <m/>
    <m/>
    <m/>
    <m/>
    <m/>
    <m/>
    <m/>
    <m/>
    <s v="Кухня-гостиная"/>
    <n v="15.4"/>
    <m/>
    <s v="Комната стандарт"/>
    <n v="13.9"/>
    <m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4.3"/>
    <n v="4.3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3"/>
    <m/>
    <m/>
    <s v="да"/>
    <m/>
    <m/>
    <m/>
    <n v="2"/>
    <m/>
    <m/>
    <m/>
    <m/>
    <m/>
    <m/>
    <m/>
    <m/>
    <m/>
    <m/>
    <s v="Свой ЖК, Двор, Крыша др. строения ЖК, Частный сектор"/>
    <s v="Ю, В"/>
  </r>
  <r>
    <x v="1"/>
    <x v="1"/>
    <x v="19"/>
    <s v="359"/>
    <x v="8"/>
    <n v="5"/>
    <x v="2"/>
    <n v="11.3"/>
    <n v="35.400000000000006"/>
    <n v="35.400000000000006"/>
    <x v="55"/>
    <m/>
    <m/>
    <n v="8.1999999999999993"/>
    <m/>
    <m/>
    <m/>
    <m/>
    <m/>
    <m/>
    <m/>
    <m/>
    <m/>
    <s v="Кухня-столовая"/>
    <n v="10.4"/>
    <n v="2"/>
    <s v="Комната стандарт"/>
    <n v="11.3"/>
    <m/>
    <m/>
    <m/>
    <m/>
    <m/>
    <m/>
    <m/>
    <m/>
    <m/>
    <m/>
    <m/>
    <m/>
    <m/>
    <m/>
    <m/>
    <m/>
    <m/>
    <m/>
    <n v="3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, Крыша др. строения ЖК"/>
    <s v="Ю"/>
  </r>
  <r>
    <x v="1"/>
    <x v="1"/>
    <x v="19"/>
    <s v="360"/>
    <x v="9"/>
    <n v="5"/>
    <x v="0"/>
    <n v="35.5"/>
    <n v="80.3"/>
    <n v="80.3"/>
    <x v="61"/>
    <m/>
    <m/>
    <n v="16.5"/>
    <m/>
    <m/>
    <m/>
    <m/>
    <m/>
    <m/>
    <m/>
    <m/>
    <m/>
    <s v="Кухня-гостиная"/>
    <n v="16.100000000000001"/>
    <m/>
    <s v="Комната стандарт"/>
    <n v="12.5"/>
    <m/>
    <m/>
    <s v="Мастер-спальня с/у через гардероб"/>
    <n v="12"/>
    <s v="ниша"/>
    <n v="3.5"/>
    <s v="Комната стандарт"/>
    <n v="11"/>
    <m/>
    <m/>
    <m/>
    <m/>
    <m/>
    <m/>
    <m/>
    <m/>
    <m/>
    <m/>
    <n v="4.5"/>
    <n v="4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s v="да"/>
    <s v="кухня, комната"/>
    <n v="3"/>
    <m/>
    <m/>
    <m/>
    <s v="коридор, комната"/>
    <m/>
    <m/>
    <m/>
    <m/>
    <m/>
    <m/>
    <s v="Свой ЖК, Двор, Крыша др. строения ЖК"/>
    <s v="С,Ю, З"/>
  </r>
  <r>
    <x v="2"/>
    <x v="0"/>
    <x v="0"/>
    <s v="361"/>
    <x v="0"/>
    <n v="1"/>
    <x v="2"/>
    <n v="12.8"/>
    <n v="40.199999999999996"/>
    <n v="40.199999999999996"/>
    <x v="62"/>
    <m/>
    <m/>
    <n v="6.6"/>
    <s v="ниша"/>
    <m/>
    <m/>
    <m/>
    <m/>
    <m/>
    <m/>
    <m/>
    <m/>
    <s v="Кухня-гостиная"/>
    <n v="15.9"/>
    <m/>
    <s v="Комната стандарт"/>
    <n v="12.8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75"/>
    <m/>
    <m/>
    <m/>
    <m/>
    <m/>
    <m/>
    <n v="1"/>
    <m/>
    <m/>
    <m/>
    <m/>
    <m/>
    <s v="сбоку"/>
    <s v="с/у"/>
    <s v="сбоку"/>
    <s v="коридор, комната"/>
    <m/>
    <s v="Свой ЖК, Двор"/>
    <s v="З"/>
  </r>
  <r>
    <x v="2"/>
    <x v="0"/>
    <x v="1"/>
    <s v="362"/>
    <x v="0"/>
    <n v="5"/>
    <x v="1"/>
    <n v="23.5"/>
    <n v="54.100000000000009"/>
    <n v="56.800000000000011"/>
    <x v="63"/>
    <m/>
    <m/>
    <n v="6.8"/>
    <m/>
    <m/>
    <m/>
    <m/>
    <m/>
    <m/>
    <m/>
    <m/>
    <m/>
    <s v="Кухня-столовая"/>
    <n v="13.9"/>
    <m/>
    <s v="Комната стандарт"/>
    <n v="12.5"/>
    <s v="гардероб"/>
    <n v="2"/>
    <s v="Комната стандарт"/>
    <n v="11"/>
    <m/>
    <m/>
    <m/>
    <m/>
    <m/>
    <m/>
    <m/>
    <m/>
    <m/>
    <m/>
    <m/>
    <m/>
    <m/>
    <m/>
    <n v="4.7"/>
    <n v="3.2"/>
    <m/>
    <m/>
    <m/>
    <m/>
    <m/>
    <m/>
    <m/>
    <m/>
    <m/>
    <m/>
    <m/>
    <m/>
    <m/>
    <m/>
    <m/>
    <m/>
    <m/>
    <n v="2.7"/>
    <n v="2.7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s v="кухня, с/у"/>
    <m/>
    <s v="снизу"/>
    <s v="кухня, коридор, с/у, две комнаты"/>
    <m/>
    <m/>
    <m/>
    <s v="Свой ЖК, Двор, Частный сектор"/>
    <s v="С, З"/>
  </r>
  <r>
    <x v="2"/>
    <x v="0"/>
    <x v="1"/>
    <s v="363"/>
    <x v="1"/>
    <n v="5"/>
    <x v="1"/>
    <n v="25.6"/>
    <n v="54.3"/>
    <n v="54.3"/>
    <x v="64"/>
    <m/>
    <m/>
    <n v="7.4"/>
    <m/>
    <m/>
    <m/>
    <m/>
    <m/>
    <m/>
    <m/>
    <m/>
    <m/>
    <s v="Кухня-гостиная"/>
    <n v="14.3"/>
    <m/>
    <s v="Комната стандарт"/>
    <n v="13.3"/>
    <m/>
    <m/>
    <s v="Комната стандарт"/>
    <n v="12.3"/>
    <m/>
    <m/>
    <m/>
    <m/>
    <m/>
    <m/>
    <m/>
    <m/>
    <m/>
    <m/>
    <m/>
    <m/>
    <m/>
    <m/>
    <n v="4.7"/>
    <n v="2.299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s v="снизу"/>
    <s v="кухня, коридор, с/у, две комнаты"/>
    <m/>
    <m/>
    <m/>
    <s v="Свой ЖК, Частный сектор"/>
    <s v="С, В"/>
  </r>
  <r>
    <x v="2"/>
    <x v="0"/>
    <x v="1"/>
    <s v="364"/>
    <x v="2"/>
    <n v="5"/>
    <x v="2"/>
    <n v="11.7"/>
    <n v="37.699999999999996"/>
    <n v="37.699999999999996"/>
    <x v="65"/>
    <m/>
    <m/>
    <n v="5.7"/>
    <m/>
    <m/>
    <m/>
    <m/>
    <m/>
    <m/>
    <m/>
    <m/>
    <m/>
    <s v="Кухня-столовая"/>
    <n v="12.4"/>
    <m/>
    <s v="Комната стандарт"/>
    <n v="11.7"/>
    <s v="ниша"/>
    <n v="3.6"/>
    <m/>
    <m/>
    <m/>
    <m/>
    <m/>
    <m/>
    <m/>
    <m/>
    <m/>
    <m/>
    <m/>
    <m/>
    <m/>
    <m/>
    <m/>
    <m/>
    <n v="4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низу"/>
    <s v="кухня, коридор, с/у, комната"/>
    <m/>
    <s v="Частный сектор"/>
    <s v="В"/>
  </r>
  <r>
    <x v="2"/>
    <x v="0"/>
    <x v="1"/>
    <s v="365"/>
    <x v="3"/>
    <n v="5"/>
    <x v="2"/>
    <n v="13.6"/>
    <n v="44.5"/>
    <n v="44.5"/>
    <x v="66"/>
    <m/>
    <m/>
    <n v="6.5"/>
    <s v="ниша"/>
    <m/>
    <m/>
    <m/>
    <m/>
    <m/>
    <m/>
    <m/>
    <m/>
    <s v="Кухня-гостиная"/>
    <n v="18.2"/>
    <m/>
    <s v="Комната стандарт"/>
    <n v="13.6"/>
    <m/>
    <m/>
    <m/>
    <m/>
    <m/>
    <m/>
    <m/>
    <m/>
    <m/>
    <m/>
    <m/>
    <m/>
    <m/>
    <m/>
    <m/>
    <m/>
    <m/>
    <m/>
    <n v="6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s v="снизу"/>
    <s v="кухня, коридор, с/у, комната"/>
    <m/>
    <m/>
    <m/>
    <s v="Частный сектор"/>
    <s v="В"/>
  </r>
  <r>
    <x v="2"/>
    <x v="0"/>
    <x v="1"/>
    <s v="366"/>
    <x v="4"/>
    <n v="5"/>
    <x v="2"/>
    <n v="12.8"/>
    <n v="40.199999999999996"/>
    <n v="40.199999999999996"/>
    <x v="62"/>
    <m/>
    <m/>
    <n v="6.6"/>
    <s v="ниша"/>
    <m/>
    <m/>
    <m/>
    <m/>
    <m/>
    <m/>
    <m/>
    <m/>
    <s v="Кухня-гостиная"/>
    <n v="15.9"/>
    <m/>
    <s v="Комната стандарт"/>
    <n v="12.8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"/>
    <s v="З"/>
  </r>
  <r>
    <x v="2"/>
    <x v="0"/>
    <x v="2"/>
    <s v="367"/>
    <x v="0"/>
    <n v="5"/>
    <x v="1"/>
    <n v="23.5"/>
    <n v="54.100000000000009"/>
    <n v="56.800000000000011"/>
    <x v="63"/>
    <m/>
    <m/>
    <n v="6.8"/>
    <m/>
    <m/>
    <m/>
    <m/>
    <m/>
    <m/>
    <m/>
    <m/>
    <m/>
    <s v="Кухня-столовая"/>
    <n v="13.9"/>
    <m/>
    <s v="Комната стандарт"/>
    <n v="12.5"/>
    <s v="гардероб"/>
    <n v="2"/>
    <s v="Комната стандарт"/>
    <n v="11"/>
    <m/>
    <m/>
    <m/>
    <m/>
    <m/>
    <m/>
    <m/>
    <m/>
    <m/>
    <m/>
    <m/>
    <m/>
    <m/>
    <m/>
    <n v="4.7"/>
    <n v="3.2"/>
    <m/>
    <m/>
    <m/>
    <m/>
    <m/>
    <m/>
    <m/>
    <m/>
    <m/>
    <m/>
    <m/>
    <m/>
    <m/>
    <m/>
    <m/>
    <m/>
    <m/>
    <n v="2.7"/>
    <n v="2.7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s v="кухня, с/у"/>
    <m/>
    <m/>
    <m/>
    <m/>
    <m/>
    <m/>
    <s v="Свой ЖК, Двор, Частный сектор"/>
    <s v="С, З"/>
  </r>
  <r>
    <x v="2"/>
    <x v="0"/>
    <x v="2"/>
    <s v="368"/>
    <x v="1"/>
    <n v="5"/>
    <x v="1"/>
    <n v="25.6"/>
    <n v="54.3"/>
    <n v="54.3"/>
    <x v="64"/>
    <m/>
    <m/>
    <n v="7.4"/>
    <m/>
    <m/>
    <m/>
    <m/>
    <m/>
    <m/>
    <m/>
    <m/>
    <m/>
    <s v="Кухня-гостиная"/>
    <n v="14.3"/>
    <m/>
    <s v="Комната стандарт"/>
    <n v="13.3"/>
    <m/>
    <m/>
    <s v="Комната стандарт"/>
    <n v="12.3"/>
    <m/>
    <m/>
    <m/>
    <m/>
    <m/>
    <m/>
    <m/>
    <m/>
    <m/>
    <m/>
    <m/>
    <m/>
    <m/>
    <m/>
    <n v="4.7"/>
    <n v="2.299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С, В"/>
  </r>
  <r>
    <x v="2"/>
    <x v="0"/>
    <x v="2"/>
    <s v="369"/>
    <x v="2"/>
    <n v="5"/>
    <x v="2"/>
    <n v="11.7"/>
    <n v="37.699999999999996"/>
    <n v="37.699999999999996"/>
    <x v="65"/>
    <m/>
    <m/>
    <n v="5.7"/>
    <m/>
    <m/>
    <m/>
    <m/>
    <m/>
    <m/>
    <m/>
    <m/>
    <m/>
    <s v="Кухня-столовая"/>
    <n v="12.4"/>
    <m/>
    <s v="Комната стандарт"/>
    <n v="11.7"/>
    <s v="ниша"/>
    <n v="3.6"/>
    <m/>
    <m/>
    <m/>
    <m/>
    <m/>
    <m/>
    <m/>
    <m/>
    <m/>
    <m/>
    <m/>
    <m/>
    <m/>
    <m/>
    <m/>
    <m/>
    <n v="4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</r>
  <r>
    <x v="2"/>
    <x v="0"/>
    <x v="2"/>
    <s v="370"/>
    <x v="3"/>
    <n v="5"/>
    <x v="2"/>
    <n v="13.6"/>
    <n v="44.5"/>
    <n v="44.5"/>
    <x v="66"/>
    <m/>
    <m/>
    <n v="6.5"/>
    <s v="ниша"/>
    <m/>
    <m/>
    <m/>
    <m/>
    <m/>
    <m/>
    <m/>
    <m/>
    <s v="Кухня-гостиная"/>
    <n v="18.2"/>
    <m/>
    <s v="Комната стандарт"/>
    <n v="13.6"/>
    <m/>
    <m/>
    <m/>
    <m/>
    <m/>
    <m/>
    <m/>
    <m/>
    <m/>
    <m/>
    <m/>
    <m/>
    <m/>
    <m/>
    <m/>
    <m/>
    <m/>
    <m/>
    <n v="6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</r>
  <r>
    <x v="2"/>
    <x v="0"/>
    <x v="2"/>
    <s v="371"/>
    <x v="4"/>
    <n v="5"/>
    <x v="2"/>
    <n v="12.8"/>
    <n v="40.199999999999996"/>
    <n v="40.199999999999996"/>
    <x v="62"/>
    <m/>
    <m/>
    <n v="6.6"/>
    <s v="ниша"/>
    <m/>
    <m/>
    <m/>
    <m/>
    <m/>
    <m/>
    <m/>
    <m/>
    <s v="Кухня-гостиная"/>
    <n v="15.9"/>
    <m/>
    <s v="Комната стандарт"/>
    <n v="12.8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"/>
    <s v="З"/>
  </r>
  <r>
    <x v="2"/>
    <x v="0"/>
    <x v="3"/>
    <s v="372"/>
    <x v="0"/>
    <n v="5"/>
    <x v="1"/>
    <n v="23.5"/>
    <n v="54.000000000000007"/>
    <n v="56.70000000000001"/>
    <x v="67"/>
    <m/>
    <m/>
    <n v="6.8"/>
    <m/>
    <m/>
    <m/>
    <m/>
    <m/>
    <m/>
    <m/>
    <m/>
    <m/>
    <s v="Кухня-столовая"/>
    <n v="13.9"/>
    <m/>
    <s v="Комната стандарт"/>
    <n v="12.5"/>
    <s v="гардероб"/>
    <n v="2"/>
    <s v="Комната стандарт"/>
    <n v="11"/>
    <m/>
    <m/>
    <m/>
    <m/>
    <m/>
    <m/>
    <m/>
    <m/>
    <m/>
    <m/>
    <m/>
    <m/>
    <m/>
    <m/>
    <n v="4.5999999999999996"/>
    <n v="3.2"/>
    <m/>
    <m/>
    <m/>
    <m/>
    <m/>
    <m/>
    <m/>
    <m/>
    <m/>
    <m/>
    <m/>
    <m/>
    <m/>
    <m/>
    <m/>
    <m/>
    <m/>
    <n v="2.7"/>
    <n v="2.7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s v="кухня, с/у"/>
    <m/>
    <m/>
    <m/>
    <m/>
    <m/>
    <m/>
    <s v="Свой ЖК, Двор, Частный сектор"/>
    <s v="С, З"/>
  </r>
  <r>
    <x v="2"/>
    <x v="0"/>
    <x v="3"/>
    <s v="373"/>
    <x v="1"/>
    <n v="5"/>
    <x v="1"/>
    <n v="25.6"/>
    <n v="54.199999999999996"/>
    <n v="54.199999999999996"/>
    <x v="68"/>
    <m/>
    <m/>
    <n v="7.4"/>
    <m/>
    <m/>
    <m/>
    <m/>
    <m/>
    <m/>
    <m/>
    <m/>
    <m/>
    <s v="Кухня-гостиная"/>
    <n v="14.3"/>
    <m/>
    <s v="Комната стандарт"/>
    <n v="13.3"/>
    <m/>
    <m/>
    <s v="Комната стандарт"/>
    <n v="12.3"/>
    <m/>
    <m/>
    <m/>
    <m/>
    <m/>
    <m/>
    <m/>
    <m/>
    <m/>
    <m/>
    <m/>
    <m/>
    <m/>
    <m/>
    <n v="4.5999999999999996"/>
    <n v="2.299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С, В"/>
  </r>
  <r>
    <x v="2"/>
    <x v="0"/>
    <x v="3"/>
    <s v="374"/>
    <x v="2"/>
    <n v="5"/>
    <x v="2"/>
    <n v="11.7"/>
    <n v="37.699999999999996"/>
    <n v="37.699999999999996"/>
    <x v="65"/>
    <m/>
    <m/>
    <n v="5.7"/>
    <m/>
    <m/>
    <m/>
    <m/>
    <m/>
    <m/>
    <m/>
    <m/>
    <m/>
    <s v="Кухня-столовая"/>
    <n v="12.4"/>
    <m/>
    <s v="Комната стандарт"/>
    <n v="11.7"/>
    <s v="ниша"/>
    <n v="3.6"/>
    <m/>
    <m/>
    <m/>
    <m/>
    <m/>
    <m/>
    <m/>
    <m/>
    <m/>
    <m/>
    <m/>
    <m/>
    <m/>
    <m/>
    <m/>
    <m/>
    <n v="4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</r>
  <r>
    <x v="2"/>
    <x v="0"/>
    <x v="3"/>
    <s v="375"/>
    <x v="3"/>
    <n v="5"/>
    <x v="2"/>
    <n v="13.6"/>
    <n v="44.5"/>
    <n v="44.5"/>
    <x v="66"/>
    <m/>
    <m/>
    <n v="6.5"/>
    <s v="ниша"/>
    <m/>
    <m/>
    <m/>
    <m/>
    <m/>
    <m/>
    <m/>
    <m/>
    <s v="Кухня-гостиная"/>
    <n v="18.2"/>
    <m/>
    <s v="Комната стандарт"/>
    <n v="13.6"/>
    <m/>
    <m/>
    <m/>
    <m/>
    <m/>
    <m/>
    <m/>
    <m/>
    <m/>
    <m/>
    <m/>
    <m/>
    <m/>
    <m/>
    <m/>
    <m/>
    <m/>
    <m/>
    <n v="6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</r>
  <r>
    <x v="2"/>
    <x v="0"/>
    <x v="3"/>
    <s v="376"/>
    <x v="4"/>
    <n v="5"/>
    <x v="2"/>
    <n v="12.8"/>
    <n v="40.1"/>
    <n v="40.1"/>
    <x v="69"/>
    <m/>
    <m/>
    <n v="6.6"/>
    <s v="ниша"/>
    <m/>
    <m/>
    <m/>
    <m/>
    <m/>
    <m/>
    <m/>
    <m/>
    <s v="Кухня-гостиная"/>
    <n v="15.8"/>
    <m/>
    <s v="Комната стандарт"/>
    <n v="12.8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"/>
    <s v="З"/>
  </r>
  <r>
    <x v="2"/>
    <x v="0"/>
    <x v="4"/>
    <s v="377"/>
    <x v="0"/>
    <n v="5"/>
    <x v="1"/>
    <n v="23.5"/>
    <n v="54.000000000000007"/>
    <n v="56.70000000000001"/>
    <x v="67"/>
    <m/>
    <m/>
    <n v="6.8"/>
    <m/>
    <m/>
    <m/>
    <m/>
    <m/>
    <m/>
    <m/>
    <m/>
    <m/>
    <s v="Кухня-столовая"/>
    <n v="13.9"/>
    <m/>
    <s v="Комната стандарт"/>
    <n v="12.5"/>
    <s v="гардероб"/>
    <n v="2"/>
    <s v="Комната стандарт"/>
    <n v="11"/>
    <m/>
    <m/>
    <m/>
    <m/>
    <m/>
    <m/>
    <m/>
    <m/>
    <m/>
    <m/>
    <m/>
    <m/>
    <m/>
    <m/>
    <n v="4.5999999999999996"/>
    <n v="3.2"/>
    <m/>
    <m/>
    <m/>
    <m/>
    <m/>
    <m/>
    <m/>
    <m/>
    <m/>
    <m/>
    <m/>
    <m/>
    <m/>
    <m/>
    <m/>
    <m/>
    <m/>
    <n v="2.7"/>
    <n v="2.7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s v="кухня, с/у"/>
    <m/>
    <m/>
    <m/>
    <m/>
    <m/>
    <m/>
    <s v="Свой ЖК, Двор, Частный сектор"/>
    <s v="С, З"/>
  </r>
  <r>
    <x v="2"/>
    <x v="0"/>
    <x v="4"/>
    <s v="378"/>
    <x v="1"/>
    <n v="5"/>
    <x v="1"/>
    <n v="25.6"/>
    <n v="54.199999999999996"/>
    <n v="54.199999999999996"/>
    <x v="68"/>
    <m/>
    <m/>
    <n v="7.4"/>
    <m/>
    <m/>
    <m/>
    <m/>
    <m/>
    <m/>
    <m/>
    <m/>
    <m/>
    <s v="Кухня-гостиная"/>
    <n v="14.3"/>
    <m/>
    <s v="Комната стандарт"/>
    <n v="13.3"/>
    <m/>
    <m/>
    <s v="Комната стандарт"/>
    <n v="12.3"/>
    <m/>
    <m/>
    <m/>
    <m/>
    <m/>
    <m/>
    <m/>
    <m/>
    <m/>
    <m/>
    <m/>
    <m/>
    <m/>
    <m/>
    <n v="4.5999999999999996"/>
    <n v="2.299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С, В"/>
  </r>
  <r>
    <x v="2"/>
    <x v="0"/>
    <x v="4"/>
    <s v="379"/>
    <x v="2"/>
    <n v="5"/>
    <x v="2"/>
    <n v="11.7"/>
    <n v="37.699999999999996"/>
    <n v="37.699999999999996"/>
    <x v="65"/>
    <m/>
    <m/>
    <n v="5.7"/>
    <m/>
    <m/>
    <m/>
    <m/>
    <m/>
    <m/>
    <m/>
    <m/>
    <m/>
    <s v="Кухня-столовая"/>
    <n v="12.4"/>
    <m/>
    <s v="Комната стандарт"/>
    <n v="11.7"/>
    <s v="ниша"/>
    <n v="3.6"/>
    <m/>
    <m/>
    <m/>
    <m/>
    <m/>
    <m/>
    <m/>
    <m/>
    <m/>
    <m/>
    <m/>
    <m/>
    <m/>
    <m/>
    <m/>
    <m/>
    <n v="4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</r>
  <r>
    <x v="2"/>
    <x v="0"/>
    <x v="4"/>
    <s v="380"/>
    <x v="3"/>
    <n v="5"/>
    <x v="2"/>
    <n v="13.6"/>
    <n v="44.5"/>
    <n v="44.5"/>
    <x v="66"/>
    <m/>
    <m/>
    <n v="6.5"/>
    <s v="ниша"/>
    <m/>
    <m/>
    <m/>
    <m/>
    <m/>
    <m/>
    <m/>
    <m/>
    <s v="Кухня-гостиная"/>
    <n v="18.2"/>
    <m/>
    <s v="Комната стандарт"/>
    <n v="13.6"/>
    <m/>
    <m/>
    <m/>
    <m/>
    <m/>
    <m/>
    <m/>
    <m/>
    <m/>
    <m/>
    <m/>
    <m/>
    <m/>
    <m/>
    <m/>
    <m/>
    <m/>
    <m/>
    <n v="6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</r>
  <r>
    <x v="2"/>
    <x v="0"/>
    <x v="4"/>
    <s v="381"/>
    <x v="4"/>
    <n v="5"/>
    <x v="2"/>
    <n v="12.8"/>
    <n v="40.1"/>
    <n v="40.1"/>
    <x v="69"/>
    <m/>
    <m/>
    <n v="6.6"/>
    <s v="ниша"/>
    <m/>
    <m/>
    <m/>
    <m/>
    <m/>
    <m/>
    <m/>
    <m/>
    <s v="Кухня-гостиная"/>
    <n v="15.8"/>
    <m/>
    <s v="Комната стандарт"/>
    <n v="12.8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"/>
    <s v="З"/>
  </r>
  <r>
    <x v="2"/>
    <x v="0"/>
    <x v="5"/>
    <s v="382"/>
    <x v="0"/>
    <n v="5"/>
    <x v="1"/>
    <n v="23.5"/>
    <n v="54.000000000000007"/>
    <n v="56.70000000000001"/>
    <x v="67"/>
    <m/>
    <m/>
    <n v="6.8"/>
    <m/>
    <m/>
    <m/>
    <m/>
    <m/>
    <m/>
    <m/>
    <m/>
    <m/>
    <s v="Кухня-столовая"/>
    <n v="13.9"/>
    <m/>
    <s v="Комната стандарт"/>
    <n v="12.5"/>
    <s v="гардероб"/>
    <n v="2"/>
    <s v="Комната стандарт"/>
    <n v="11"/>
    <m/>
    <m/>
    <m/>
    <m/>
    <m/>
    <m/>
    <m/>
    <m/>
    <m/>
    <m/>
    <m/>
    <m/>
    <m/>
    <m/>
    <n v="4.5999999999999996"/>
    <n v="3.2"/>
    <m/>
    <m/>
    <m/>
    <m/>
    <m/>
    <m/>
    <m/>
    <m/>
    <m/>
    <m/>
    <m/>
    <m/>
    <m/>
    <m/>
    <m/>
    <m/>
    <m/>
    <n v="2.7"/>
    <n v="2.7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s v="кухня, с/у"/>
    <m/>
    <m/>
    <m/>
    <m/>
    <m/>
    <m/>
    <s v="Свой ЖК, Двор, Частный сектор"/>
    <s v="С, З"/>
  </r>
  <r>
    <x v="2"/>
    <x v="0"/>
    <x v="5"/>
    <s v="383"/>
    <x v="1"/>
    <n v="5"/>
    <x v="1"/>
    <n v="25.6"/>
    <n v="54.199999999999996"/>
    <n v="54.199999999999996"/>
    <x v="68"/>
    <m/>
    <m/>
    <n v="7.4"/>
    <m/>
    <m/>
    <m/>
    <m/>
    <m/>
    <m/>
    <m/>
    <m/>
    <m/>
    <s v="Кухня-гостиная"/>
    <n v="14.3"/>
    <m/>
    <s v="Комната стандарт"/>
    <n v="13.3"/>
    <m/>
    <m/>
    <s v="Комната стандарт"/>
    <n v="12.3"/>
    <m/>
    <m/>
    <m/>
    <m/>
    <m/>
    <m/>
    <m/>
    <m/>
    <m/>
    <m/>
    <m/>
    <m/>
    <m/>
    <m/>
    <n v="4.5999999999999996"/>
    <n v="2.299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С, В"/>
  </r>
  <r>
    <x v="2"/>
    <x v="0"/>
    <x v="5"/>
    <s v="384"/>
    <x v="2"/>
    <n v="5"/>
    <x v="2"/>
    <n v="11.7"/>
    <n v="37.699999999999996"/>
    <n v="37.699999999999996"/>
    <x v="65"/>
    <m/>
    <m/>
    <n v="5.7"/>
    <m/>
    <m/>
    <m/>
    <m/>
    <m/>
    <m/>
    <m/>
    <m/>
    <m/>
    <s v="Кухня-столовая"/>
    <n v="12.4"/>
    <m/>
    <s v="Комната стандарт"/>
    <n v="11.7"/>
    <s v="ниша"/>
    <n v="3.6"/>
    <m/>
    <m/>
    <m/>
    <m/>
    <m/>
    <m/>
    <m/>
    <m/>
    <m/>
    <m/>
    <m/>
    <m/>
    <m/>
    <m/>
    <m/>
    <m/>
    <n v="4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</r>
  <r>
    <x v="2"/>
    <x v="0"/>
    <x v="5"/>
    <s v="385"/>
    <x v="3"/>
    <n v="5"/>
    <x v="2"/>
    <n v="13.6"/>
    <n v="44.5"/>
    <n v="44.5"/>
    <x v="66"/>
    <m/>
    <m/>
    <n v="6.5"/>
    <s v="ниша"/>
    <m/>
    <m/>
    <m/>
    <m/>
    <m/>
    <m/>
    <m/>
    <m/>
    <s v="Кухня-гостиная"/>
    <n v="18.2"/>
    <m/>
    <s v="Комната стандарт"/>
    <n v="13.6"/>
    <m/>
    <m/>
    <m/>
    <m/>
    <m/>
    <m/>
    <m/>
    <m/>
    <m/>
    <m/>
    <m/>
    <m/>
    <m/>
    <m/>
    <m/>
    <m/>
    <m/>
    <m/>
    <n v="6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</r>
  <r>
    <x v="2"/>
    <x v="0"/>
    <x v="5"/>
    <s v="386"/>
    <x v="4"/>
    <n v="5"/>
    <x v="2"/>
    <n v="12.8"/>
    <n v="40.1"/>
    <n v="40.1"/>
    <x v="69"/>
    <m/>
    <m/>
    <n v="6.6"/>
    <s v="ниша"/>
    <m/>
    <m/>
    <m/>
    <m/>
    <m/>
    <m/>
    <m/>
    <m/>
    <s v="Кухня-гостиная"/>
    <n v="15.8"/>
    <m/>
    <s v="Комната стандарт"/>
    <n v="12.8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"/>
    <s v="З"/>
  </r>
  <r>
    <x v="2"/>
    <x v="0"/>
    <x v="6"/>
    <s v="387"/>
    <x v="0"/>
    <n v="5"/>
    <x v="1"/>
    <n v="23.5"/>
    <n v="53.500000000000007"/>
    <n v="56.20000000000001"/>
    <x v="70"/>
    <m/>
    <m/>
    <n v="6.8"/>
    <m/>
    <m/>
    <m/>
    <m/>
    <m/>
    <m/>
    <m/>
    <m/>
    <m/>
    <s v="Кухня-столовая"/>
    <n v="13.9"/>
    <m/>
    <s v="Комната стандарт"/>
    <n v="12.5"/>
    <s v="гардероб"/>
    <n v="2"/>
    <s v="Комната стандарт"/>
    <n v="11"/>
    <m/>
    <m/>
    <m/>
    <m/>
    <m/>
    <m/>
    <m/>
    <m/>
    <m/>
    <m/>
    <m/>
    <m/>
    <m/>
    <m/>
    <n v="4.0999999999999996"/>
    <n v="3.2"/>
    <m/>
    <m/>
    <m/>
    <m/>
    <m/>
    <m/>
    <m/>
    <m/>
    <m/>
    <m/>
    <m/>
    <m/>
    <m/>
    <m/>
    <m/>
    <m/>
    <m/>
    <n v="2.7"/>
    <n v="2.7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s v="кухня, с/у"/>
    <m/>
    <m/>
    <m/>
    <m/>
    <m/>
    <m/>
    <s v="Свой ЖК, Двор, Частный сектор"/>
    <s v="С, З"/>
  </r>
  <r>
    <x v="2"/>
    <x v="0"/>
    <x v="6"/>
    <s v="388"/>
    <x v="1"/>
    <n v="5"/>
    <x v="1"/>
    <n v="25.6"/>
    <n v="54.199999999999996"/>
    <n v="54.199999999999996"/>
    <x v="68"/>
    <m/>
    <m/>
    <n v="7.9"/>
    <m/>
    <m/>
    <m/>
    <m/>
    <m/>
    <m/>
    <m/>
    <m/>
    <m/>
    <s v="Кухня-гостиная"/>
    <n v="14.3"/>
    <m/>
    <s v="Комната стандарт"/>
    <n v="13.3"/>
    <m/>
    <m/>
    <s v="Комната стандарт"/>
    <n v="12.3"/>
    <m/>
    <m/>
    <m/>
    <m/>
    <m/>
    <m/>
    <m/>
    <m/>
    <m/>
    <m/>
    <m/>
    <m/>
    <m/>
    <m/>
    <n v="4.0999999999999996"/>
    <n v="2.299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С, В"/>
  </r>
  <r>
    <x v="2"/>
    <x v="0"/>
    <x v="6"/>
    <s v="389"/>
    <x v="2"/>
    <n v="5"/>
    <x v="2"/>
    <n v="11.7"/>
    <n v="37.6"/>
    <n v="37.6"/>
    <x v="71"/>
    <m/>
    <m/>
    <n v="5.7"/>
    <m/>
    <m/>
    <m/>
    <m/>
    <m/>
    <m/>
    <m/>
    <m/>
    <m/>
    <s v="Кухня-столовая"/>
    <n v="12.4"/>
    <m/>
    <s v="Комната стандарт"/>
    <n v="11.7"/>
    <s v="ниша"/>
    <n v="3.6"/>
    <m/>
    <m/>
    <m/>
    <m/>
    <m/>
    <m/>
    <m/>
    <m/>
    <m/>
    <m/>
    <m/>
    <m/>
    <m/>
    <m/>
    <m/>
    <m/>
    <n v="4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</r>
  <r>
    <x v="2"/>
    <x v="0"/>
    <x v="6"/>
    <s v="390"/>
    <x v="3"/>
    <n v="5"/>
    <x v="2"/>
    <n v="13.6"/>
    <n v="44.400000000000006"/>
    <n v="44.400000000000006"/>
    <x v="72"/>
    <m/>
    <m/>
    <n v="6.5"/>
    <s v="ниша"/>
    <m/>
    <m/>
    <m/>
    <m/>
    <m/>
    <m/>
    <m/>
    <m/>
    <s v="Кухня-гостиная"/>
    <n v="18.100000000000001"/>
    <m/>
    <s v="Комната стандарт"/>
    <n v="13.6"/>
    <m/>
    <m/>
    <m/>
    <m/>
    <m/>
    <m/>
    <m/>
    <m/>
    <m/>
    <m/>
    <m/>
    <m/>
    <m/>
    <m/>
    <m/>
    <m/>
    <m/>
    <m/>
    <n v="6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</r>
  <r>
    <x v="2"/>
    <x v="0"/>
    <x v="6"/>
    <s v="391"/>
    <x v="4"/>
    <n v="5"/>
    <x v="2"/>
    <n v="12.8"/>
    <n v="40.1"/>
    <n v="40.1"/>
    <x v="69"/>
    <m/>
    <m/>
    <n v="6.6"/>
    <s v="ниша"/>
    <m/>
    <m/>
    <m/>
    <m/>
    <m/>
    <m/>
    <m/>
    <m/>
    <s v="Кухня-гостиная"/>
    <n v="15.8"/>
    <m/>
    <s v="Комната стандарт"/>
    <n v="12.8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"/>
    <s v="З"/>
  </r>
  <r>
    <x v="2"/>
    <x v="0"/>
    <x v="7"/>
    <s v="392"/>
    <x v="0"/>
    <n v="5"/>
    <x v="1"/>
    <n v="23.5"/>
    <n v="53.500000000000007"/>
    <n v="56.20000000000001"/>
    <x v="70"/>
    <m/>
    <m/>
    <n v="6.8"/>
    <m/>
    <m/>
    <m/>
    <m/>
    <m/>
    <m/>
    <m/>
    <m/>
    <m/>
    <s v="Кухня-столовая"/>
    <n v="13.9"/>
    <m/>
    <s v="Комната стандарт"/>
    <n v="12.5"/>
    <s v="гардероб"/>
    <n v="2"/>
    <s v="Комната стандарт"/>
    <n v="11"/>
    <m/>
    <m/>
    <m/>
    <m/>
    <m/>
    <m/>
    <m/>
    <m/>
    <m/>
    <m/>
    <m/>
    <m/>
    <m/>
    <m/>
    <n v="4.0999999999999996"/>
    <n v="3.2"/>
    <m/>
    <m/>
    <m/>
    <m/>
    <m/>
    <m/>
    <m/>
    <m/>
    <m/>
    <m/>
    <m/>
    <m/>
    <m/>
    <m/>
    <m/>
    <m/>
    <m/>
    <n v="2.7"/>
    <n v="2.7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s v="кухня, с/у"/>
    <m/>
    <m/>
    <m/>
    <m/>
    <m/>
    <m/>
    <s v="Свой ЖК, Двор, Частный сектор"/>
    <s v="С, З"/>
  </r>
  <r>
    <x v="2"/>
    <x v="0"/>
    <x v="7"/>
    <s v="393"/>
    <x v="1"/>
    <n v="5"/>
    <x v="1"/>
    <n v="25.6"/>
    <n v="54.199999999999996"/>
    <n v="54.199999999999996"/>
    <x v="68"/>
    <m/>
    <m/>
    <n v="7.9"/>
    <m/>
    <m/>
    <m/>
    <m/>
    <m/>
    <m/>
    <m/>
    <m/>
    <m/>
    <s v="Кухня-гостиная"/>
    <n v="14.3"/>
    <m/>
    <s v="Комната стандарт"/>
    <n v="13.3"/>
    <m/>
    <m/>
    <s v="Комната стандарт"/>
    <n v="12.3"/>
    <m/>
    <m/>
    <m/>
    <m/>
    <m/>
    <m/>
    <m/>
    <m/>
    <m/>
    <m/>
    <m/>
    <m/>
    <m/>
    <m/>
    <n v="4.0999999999999996"/>
    <n v="2.299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С, В"/>
  </r>
  <r>
    <x v="2"/>
    <x v="0"/>
    <x v="7"/>
    <s v="394"/>
    <x v="2"/>
    <n v="5"/>
    <x v="2"/>
    <n v="11.7"/>
    <n v="37.6"/>
    <n v="37.6"/>
    <x v="71"/>
    <m/>
    <m/>
    <n v="5.7"/>
    <m/>
    <m/>
    <m/>
    <m/>
    <m/>
    <m/>
    <m/>
    <m/>
    <m/>
    <s v="Кухня-столовая"/>
    <n v="12.4"/>
    <m/>
    <s v="Комната стандарт"/>
    <n v="11.7"/>
    <s v="ниша"/>
    <n v="3.6"/>
    <m/>
    <m/>
    <m/>
    <m/>
    <m/>
    <m/>
    <m/>
    <m/>
    <m/>
    <m/>
    <m/>
    <m/>
    <m/>
    <m/>
    <m/>
    <m/>
    <n v="4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</r>
  <r>
    <x v="2"/>
    <x v="0"/>
    <x v="7"/>
    <s v="395"/>
    <x v="3"/>
    <n v="5"/>
    <x v="2"/>
    <n v="13.6"/>
    <n v="44.400000000000006"/>
    <n v="44.400000000000006"/>
    <x v="72"/>
    <m/>
    <m/>
    <n v="6.5"/>
    <s v="ниша"/>
    <m/>
    <m/>
    <m/>
    <m/>
    <m/>
    <m/>
    <m/>
    <m/>
    <s v="Кухня-гостиная"/>
    <n v="18.100000000000001"/>
    <m/>
    <s v="Комната стандарт"/>
    <n v="13.6"/>
    <m/>
    <m/>
    <m/>
    <m/>
    <m/>
    <m/>
    <m/>
    <m/>
    <m/>
    <m/>
    <m/>
    <m/>
    <m/>
    <m/>
    <m/>
    <m/>
    <m/>
    <m/>
    <n v="6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</r>
  <r>
    <x v="2"/>
    <x v="0"/>
    <x v="7"/>
    <s v="396"/>
    <x v="4"/>
    <n v="5"/>
    <x v="2"/>
    <n v="12.8"/>
    <n v="40.1"/>
    <n v="40.1"/>
    <x v="69"/>
    <m/>
    <m/>
    <n v="6.6"/>
    <s v="ниша"/>
    <m/>
    <m/>
    <m/>
    <m/>
    <m/>
    <m/>
    <m/>
    <m/>
    <s v="Кухня-гостиная"/>
    <n v="15.8"/>
    <m/>
    <s v="Комната стандарт"/>
    <n v="12.8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"/>
    <s v="З"/>
  </r>
  <r>
    <x v="2"/>
    <x v="0"/>
    <x v="8"/>
    <s v="397"/>
    <x v="0"/>
    <n v="5"/>
    <x v="1"/>
    <n v="23.5"/>
    <n v="53.500000000000007"/>
    <n v="56.20000000000001"/>
    <x v="70"/>
    <m/>
    <m/>
    <n v="6.8"/>
    <m/>
    <m/>
    <m/>
    <m/>
    <m/>
    <m/>
    <m/>
    <m/>
    <m/>
    <s v="Кухня-столовая"/>
    <n v="13.9"/>
    <m/>
    <s v="Комната стандарт"/>
    <n v="12.5"/>
    <s v="гардероб"/>
    <n v="2"/>
    <s v="Комната стандарт"/>
    <n v="11"/>
    <m/>
    <m/>
    <m/>
    <m/>
    <m/>
    <m/>
    <m/>
    <m/>
    <m/>
    <m/>
    <m/>
    <m/>
    <m/>
    <m/>
    <n v="4.0999999999999996"/>
    <n v="3.2"/>
    <m/>
    <m/>
    <m/>
    <m/>
    <m/>
    <m/>
    <m/>
    <m/>
    <m/>
    <m/>
    <m/>
    <m/>
    <m/>
    <m/>
    <m/>
    <m/>
    <m/>
    <n v="2.7"/>
    <n v="2.7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s v="кухня, с/у"/>
    <m/>
    <m/>
    <m/>
    <m/>
    <m/>
    <m/>
    <s v="Свой ЖК, Двор, Частный сектор"/>
    <s v="С, З"/>
  </r>
  <r>
    <x v="2"/>
    <x v="0"/>
    <x v="8"/>
    <s v="398"/>
    <x v="1"/>
    <n v="5"/>
    <x v="1"/>
    <n v="25.6"/>
    <n v="54.199999999999996"/>
    <n v="54.199999999999996"/>
    <x v="68"/>
    <m/>
    <m/>
    <n v="7.9"/>
    <m/>
    <m/>
    <m/>
    <m/>
    <m/>
    <m/>
    <m/>
    <m/>
    <m/>
    <s v="Кухня-гостиная"/>
    <n v="14.3"/>
    <m/>
    <s v="Комната стандарт"/>
    <n v="13.3"/>
    <m/>
    <m/>
    <s v="Комната стандарт"/>
    <n v="12.3"/>
    <m/>
    <m/>
    <m/>
    <m/>
    <m/>
    <m/>
    <m/>
    <m/>
    <m/>
    <m/>
    <m/>
    <m/>
    <m/>
    <m/>
    <n v="4.0999999999999996"/>
    <n v="2.299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С, В"/>
  </r>
  <r>
    <x v="2"/>
    <x v="0"/>
    <x v="8"/>
    <s v="399"/>
    <x v="2"/>
    <n v="5"/>
    <x v="2"/>
    <n v="11.7"/>
    <n v="37.6"/>
    <n v="37.6"/>
    <x v="71"/>
    <m/>
    <m/>
    <n v="5.7"/>
    <m/>
    <m/>
    <m/>
    <m/>
    <m/>
    <m/>
    <m/>
    <m/>
    <m/>
    <s v="Кухня-столовая"/>
    <n v="12.4"/>
    <m/>
    <s v="Комната стандарт"/>
    <n v="11.7"/>
    <s v="ниша"/>
    <n v="3.6"/>
    <m/>
    <m/>
    <m/>
    <m/>
    <m/>
    <m/>
    <m/>
    <m/>
    <m/>
    <m/>
    <m/>
    <m/>
    <m/>
    <m/>
    <m/>
    <m/>
    <n v="4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</r>
  <r>
    <x v="2"/>
    <x v="0"/>
    <x v="8"/>
    <s v="400"/>
    <x v="3"/>
    <n v="5"/>
    <x v="2"/>
    <n v="13.6"/>
    <n v="44.400000000000006"/>
    <n v="44.400000000000006"/>
    <x v="72"/>
    <m/>
    <m/>
    <n v="6.5"/>
    <s v="ниша"/>
    <m/>
    <m/>
    <m/>
    <m/>
    <m/>
    <m/>
    <m/>
    <m/>
    <s v="Кухня-гостиная"/>
    <n v="18.100000000000001"/>
    <m/>
    <s v="Комната стандарт"/>
    <n v="13.6"/>
    <m/>
    <m/>
    <m/>
    <m/>
    <m/>
    <m/>
    <m/>
    <m/>
    <m/>
    <m/>
    <m/>
    <m/>
    <m/>
    <m/>
    <m/>
    <m/>
    <m/>
    <m/>
    <n v="6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</r>
  <r>
    <x v="2"/>
    <x v="0"/>
    <x v="8"/>
    <s v="401"/>
    <x v="4"/>
    <n v="5"/>
    <x v="2"/>
    <n v="12.8"/>
    <n v="40.1"/>
    <n v="40.1"/>
    <x v="69"/>
    <m/>
    <m/>
    <n v="6.6"/>
    <s v="ниша"/>
    <m/>
    <m/>
    <m/>
    <m/>
    <m/>
    <m/>
    <m/>
    <m/>
    <s v="Кухня-гостиная"/>
    <n v="15.8"/>
    <m/>
    <s v="Комната стандарт"/>
    <n v="12.8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"/>
    <s v="З"/>
  </r>
  <r>
    <x v="2"/>
    <x v="0"/>
    <x v="9"/>
    <s v="402"/>
    <x v="0"/>
    <n v="5"/>
    <x v="1"/>
    <n v="23.5"/>
    <n v="53.500000000000007"/>
    <n v="56.20000000000001"/>
    <x v="70"/>
    <m/>
    <m/>
    <n v="6.8"/>
    <m/>
    <m/>
    <m/>
    <m/>
    <m/>
    <m/>
    <m/>
    <m/>
    <m/>
    <s v="Кухня-столовая"/>
    <n v="13.9"/>
    <m/>
    <s v="Комната стандарт"/>
    <n v="12.5"/>
    <s v="гардероб"/>
    <n v="2"/>
    <s v="Комната стандарт"/>
    <n v="11"/>
    <m/>
    <m/>
    <m/>
    <m/>
    <m/>
    <m/>
    <m/>
    <m/>
    <m/>
    <m/>
    <m/>
    <m/>
    <m/>
    <m/>
    <n v="4.0999999999999996"/>
    <n v="3.2"/>
    <m/>
    <m/>
    <m/>
    <m/>
    <m/>
    <m/>
    <m/>
    <m/>
    <m/>
    <m/>
    <m/>
    <m/>
    <m/>
    <m/>
    <m/>
    <m/>
    <m/>
    <n v="2.7"/>
    <n v="2.7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s v="кухня, с/у"/>
    <m/>
    <m/>
    <m/>
    <m/>
    <m/>
    <m/>
    <s v="Свой ЖК, Двор, Крыша др. строения ЖК, Частный сектор"/>
    <s v="С, З"/>
  </r>
  <r>
    <x v="2"/>
    <x v="0"/>
    <x v="9"/>
    <s v="403"/>
    <x v="1"/>
    <n v="5"/>
    <x v="1"/>
    <n v="25.6"/>
    <n v="54"/>
    <n v="54"/>
    <x v="73"/>
    <m/>
    <m/>
    <n v="7.8"/>
    <m/>
    <m/>
    <m/>
    <m/>
    <m/>
    <m/>
    <m/>
    <m/>
    <m/>
    <s v="Кухня-гостиная"/>
    <n v="14.3"/>
    <m/>
    <s v="Комната стандарт"/>
    <n v="13.3"/>
    <m/>
    <m/>
    <s v="Комната стандарт"/>
    <n v="12.3"/>
    <m/>
    <m/>
    <m/>
    <m/>
    <m/>
    <m/>
    <m/>
    <m/>
    <m/>
    <m/>
    <m/>
    <m/>
    <m/>
    <m/>
    <n v="4"/>
    <n v="2.299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С, В"/>
  </r>
  <r>
    <x v="2"/>
    <x v="0"/>
    <x v="9"/>
    <s v="404"/>
    <x v="2"/>
    <n v="5"/>
    <x v="2"/>
    <n v="11.7"/>
    <n v="37.4"/>
    <n v="37.4"/>
    <x v="2"/>
    <m/>
    <m/>
    <n v="5.7"/>
    <m/>
    <m/>
    <m/>
    <m/>
    <m/>
    <m/>
    <m/>
    <m/>
    <m/>
    <s v="Кухня-столовая"/>
    <n v="12.4"/>
    <m/>
    <s v="Комната стандарт"/>
    <n v="11.7"/>
    <s v="ниша"/>
    <n v="3.6"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</r>
  <r>
    <x v="2"/>
    <x v="0"/>
    <x v="9"/>
    <s v="405"/>
    <x v="3"/>
    <n v="5"/>
    <x v="2"/>
    <n v="13.6"/>
    <n v="44.2"/>
    <n v="44.2"/>
    <x v="39"/>
    <m/>
    <m/>
    <n v="6.5"/>
    <s v="ниша"/>
    <m/>
    <m/>
    <m/>
    <m/>
    <m/>
    <m/>
    <m/>
    <m/>
    <s v="Кухня-гостиная"/>
    <n v="17.899999999999999"/>
    <m/>
    <s v="Комната стандарт"/>
    <n v="13.6"/>
    <m/>
    <m/>
    <m/>
    <m/>
    <m/>
    <m/>
    <m/>
    <m/>
    <m/>
    <m/>
    <m/>
    <m/>
    <m/>
    <m/>
    <m/>
    <m/>
    <m/>
    <m/>
    <n v="6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</r>
  <r>
    <x v="2"/>
    <x v="0"/>
    <x v="9"/>
    <s v="406"/>
    <x v="4"/>
    <n v="5"/>
    <x v="2"/>
    <n v="12.8"/>
    <n v="39.9"/>
    <n v="39.9"/>
    <x v="74"/>
    <m/>
    <m/>
    <n v="6.6"/>
    <s v="ниша"/>
    <m/>
    <m/>
    <m/>
    <m/>
    <m/>
    <m/>
    <m/>
    <m/>
    <s v="Кухня-гостиная"/>
    <n v="15.6"/>
    <m/>
    <s v="Комната стандарт"/>
    <n v="12.8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, Крыша др. строения ЖК"/>
    <s v="З"/>
  </r>
  <r>
    <x v="2"/>
    <x v="0"/>
    <x v="10"/>
    <s v="407"/>
    <x v="0"/>
    <n v="5"/>
    <x v="1"/>
    <n v="23.5"/>
    <n v="53.500000000000007"/>
    <n v="56.20000000000001"/>
    <x v="70"/>
    <m/>
    <m/>
    <n v="6.8"/>
    <m/>
    <m/>
    <m/>
    <m/>
    <m/>
    <m/>
    <m/>
    <m/>
    <m/>
    <s v="Кухня-столовая"/>
    <n v="13.9"/>
    <m/>
    <s v="Комната стандарт"/>
    <n v="12.5"/>
    <s v="гардероб"/>
    <n v="2"/>
    <s v="Комната стандарт"/>
    <n v="11"/>
    <m/>
    <m/>
    <m/>
    <m/>
    <m/>
    <m/>
    <m/>
    <m/>
    <m/>
    <m/>
    <m/>
    <m/>
    <m/>
    <m/>
    <n v="4.0999999999999996"/>
    <n v="3.2"/>
    <m/>
    <m/>
    <m/>
    <m/>
    <m/>
    <m/>
    <m/>
    <m/>
    <m/>
    <m/>
    <m/>
    <m/>
    <m/>
    <m/>
    <m/>
    <m/>
    <m/>
    <n v="2.7"/>
    <n v="2.7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s v="кухня, с/у"/>
    <m/>
    <m/>
    <m/>
    <m/>
    <m/>
    <m/>
    <s v="Свой ЖК, Двор, Крыша др. строения ЖК, Частный сектор"/>
    <s v="С, З"/>
  </r>
  <r>
    <x v="2"/>
    <x v="0"/>
    <x v="10"/>
    <s v="408"/>
    <x v="1"/>
    <n v="5"/>
    <x v="1"/>
    <n v="25.6"/>
    <n v="54"/>
    <n v="54"/>
    <x v="73"/>
    <m/>
    <m/>
    <n v="7.8"/>
    <m/>
    <m/>
    <m/>
    <m/>
    <m/>
    <m/>
    <m/>
    <m/>
    <m/>
    <s v="Кухня-гостиная"/>
    <n v="14.3"/>
    <m/>
    <s v="Комната стандарт"/>
    <n v="13.3"/>
    <m/>
    <m/>
    <s v="Комната стандарт"/>
    <n v="12.3"/>
    <m/>
    <m/>
    <m/>
    <m/>
    <m/>
    <m/>
    <m/>
    <m/>
    <m/>
    <m/>
    <m/>
    <m/>
    <m/>
    <m/>
    <n v="4"/>
    <n v="2.299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С, В"/>
  </r>
  <r>
    <x v="2"/>
    <x v="0"/>
    <x v="10"/>
    <s v="409"/>
    <x v="2"/>
    <n v="5"/>
    <x v="2"/>
    <n v="11.7"/>
    <n v="37.4"/>
    <n v="37.4"/>
    <x v="2"/>
    <m/>
    <m/>
    <n v="5.7"/>
    <m/>
    <m/>
    <m/>
    <m/>
    <m/>
    <m/>
    <m/>
    <m/>
    <m/>
    <s v="Кухня-столовая"/>
    <n v="12.4"/>
    <m/>
    <s v="Комната стандарт"/>
    <n v="11.7"/>
    <s v="ниша"/>
    <n v="3.6"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</r>
  <r>
    <x v="2"/>
    <x v="0"/>
    <x v="10"/>
    <s v="410"/>
    <x v="3"/>
    <n v="5"/>
    <x v="2"/>
    <n v="13.6"/>
    <n v="44.2"/>
    <n v="44.2"/>
    <x v="39"/>
    <m/>
    <m/>
    <n v="6.5"/>
    <s v="ниша"/>
    <m/>
    <m/>
    <m/>
    <m/>
    <m/>
    <m/>
    <m/>
    <m/>
    <s v="Кухня-гостиная"/>
    <n v="17.899999999999999"/>
    <m/>
    <s v="Комната стандарт"/>
    <n v="13.6"/>
    <m/>
    <m/>
    <m/>
    <m/>
    <m/>
    <m/>
    <m/>
    <m/>
    <m/>
    <m/>
    <m/>
    <m/>
    <m/>
    <m/>
    <m/>
    <m/>
    <m/>
    <m/>
    <n v="6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</r>
  <r>
    <x v="2"/>
    <x v="0"/>
    <x v="10"/>
    <s v="411"/>
    <x v="4"/>
    <n v="5"/>
    <x v="2"/>
    <n v="12.8"/>
    <n v="39.9"/>
    <n v="39.9"/>
    <x v="74"/>
    <m/>
    <m/>
    <n v="6.6"/>
    <s v="ниша"/>
    <m/>
    <m/>
    <m/>
    <m/>
    <m/>
    <m/>
    <m/>
    <m/>
    <s v="Кухня-гостиная"/>
    <n v="15.6"/>
    <m/>
    <s v="Комната стандарт"/>
    <n v="12.8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, Крыша др. строения ЖК"/>
    <s v="З"/>
  </r>
  <r>
    <x v="2"/>
    <x v="0"/>
    <x v="11"/>
    <s v="412"/>
    <x v="0"/>
    <n v="5"/>
    <x v="1"/>
    <n v="23.5"/>
    <n v="53.500000000000007"/>
    <n v="56.20000000000001"/>
    <x v="70"/>
    <m/>
    <m/>
    <n v="6.8"/>
    <m/>
    <m/>
    <m/>
    <m/>
    <m/>
    <m/>
    <m/>
    <m/>
    <m/>
    <s v="Кухня-столовая"/>
    <n v="13.9"/>
    <m/>
    <s v="Комната стандарт"/>
    <n v="12.5"/>
    <s v="гардероб"/>
    <n v="2"/>
    <s v="Комната стандарт"/>
    <n v="11"/>
    <m/>
    <m/>
    <m/>
    <m/>
    <m/>
    <m/>
    <m/>
    <m/>
    <m/>
    <m/>
    <m/>
    <m/>
    <m/>
    <m/>
    <n v="4.0999999999999996"/>
    <n v="3.2"/>
    <m/>
    <m/>
    <m/>
    <m/>
    <m/>
    <m/>
    <m/>
    <m/>
    <m/>
    <m/>
    <m/>
    <m/>
    <m/>
    <m/>
    <m/>
    <m/>
    <m/>
    <n v="2.7"/>
    <n v="2.7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s v="кухня, с/у"/>
    <m/>
    <m/>
    <m/>
    <m/>
    <m/>
    <m/>
    <s v="Свой ЖК, Двор, Крыша др. строения ЖК, Частный сектор"/>
    <s v="С, З"/>
  </r>
  <r>
    <x v="2"/>
    <x v="0"/>
    <x v="11"/>
    <s v="413"/>
    <x v="1"/>
    <n v="5"/>
    <x v="1"/>
    <n v="25.6"/>
    <n v="54"/>
    <n v="54"/>
    <x v="73"/>
    <m/>
    <m/>
    <n v="7.8"/>
    <m/>
    <m/>
    <m/>
    <m/>
    <m/>
    <m/>
    <m/>
    <m/>
    <m/>
    <s v="Кухня-гостиная"/>
    <n v="14.3"/>
    <m/>
    <s v="Комната стандарт"/>
    <n v="13.3"/>
    <m/>
    <m/>
    <s v="Комната стандарт"/>
    <n v="12.3"/>
    <m/>
    <m/>
    <m/>
    <m/>
    <m/>
    <m/>
    <m/>
    <m/>
    <m/>
    <m/>
    <m/>
    <m/>
    <m/>
    <m/>
    <n v="4"/>
    <n v="2.299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С, В"/>
  </r>
  <r>
    <x v="2"/>
    <x v="0"/>
    <x v="11"/>
    <s v="414"/>
    <x v="2"/>
    <n v="5"/>
    <x v="2"/>
    <n v="11.7"/>
    <n v="37.4"/>
    <n v="37.4"/>
    <x v="2"/>
    <m/>
    <m/>
    <n v="5.7"/>
    <m/>
    <m/>
    <m/>
    <m/>
    <m/>
    <m/>
    <m/>
    <m/>
    <m/>
    <s v="Кухня-столовая"/>
    <n v="12.4"/>
    <m/>
    <s v="Комната стандарт"/>
    <n v="11.7"/>
    <s v="ниша"/>
    <n v="3.6"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</r>
  <r>
    <x v="2"/>
    <x v="0"/>
    <x v="11"/>
    <s v="415"/>
    <x v="3"/>
    <n v="5"/>
    <x v="2"/>
    <n v="13.6"/>
    <n v="44.2"/>
    <n v="44.2"/>
    <x v="39"/>
    <m/>
    <m/>
    <n v="6.5"/>
    <s v="ниша"/>
    <m/>
    <m/>
    <m/>
    <m/>
    <m/>
    <m/>
    <m/>
    <m/>
    <s v="Кухня-гостиная"/>
    <n v="17.899999999999999"/>
    <m/>
    <s v="Комната стандарт"/>
    <n v="13.6"/>
    <m/>
    <m/>
    <m/>
    <m/>
    <m/>
    <m/>
    <m/>
    <m/>
    <m/>
    <m/>
    <m/>
    <m/>
    <m/>
    <m/>
    <m/>
    <m/>
    <m/>
    <m/>
    <n v="6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</r>
  <r>
    <x v="2"/>
    <x v="0"/>
    <x v="11"/>
    <s v="416"/>
    <x v="4"/>
    <n v="5"/>
    <x v="2"/>
    <n v="12.8"/>
    <n v="39.9"/>
    <n v="39.9"/>
    <x v="74"/>
    <m/>
    <m/>
    <n v="6.6"/>
    <s v="ниша"/>
    <m/>
    <m/>
    <m/>
    <m/>
    <m/>
    <m/>
    <m/>
    <m/>
    <s v="Кухня-гостиная"/>
    <n v="15.6"/>
    <m/>
    <s v="Комната стандарт"/>
    <n v="12.8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, Крыша др. строения ЖК"/>
    <s v="З"/>
  </r>
  <r>
    <x v="2"/>
    <x v="0"/>
    <x v="12"/>
    <s v="417"/>
    <x v="0"/>
    <n v="5"/>
    <x v="1"/>
    <n v="23.5"/>
    <n v="53.500000000000007"/>
    <n v="56.20000000000001"/>
    <x v="70"/>
    <m/>
    <m/>
    <n v="6.8"/>
    <m/>
    <m/>
    <m/>
    <m/>
    <m/>
    <m/>
    <m/>
    <m/>
    <m/>
    <s v="Кухня-столовая"/>
    <n v="13.9"/>
    <m/>
    <s v="Комната стандарт"/>
    <n v="12.5"/>
    <s v="гардероб"/>
    <n v="2"/>
    <s v="Комната стандарт"/>
    <n v="11"/>
    <m/>
    <m/>
    <m/>
    <m/>
    <m/>
    <m/>
    <m/>
    <m/>
    <m/>
    <m/>
    <m/>
    <m/>
    <m/>
    <m/>
    <n v="4.0999999999999996"/>
    <n v="3.2"/>
    <m/>
    <m/>
    <m/>
    <m/>
    <m/>
    <m/>
    <m/>
    <m/>
    <m/>
    <m/>
    <m/>
    <m/>
    <m/>
    <m/>
    <m/>
    <m/>
    <m/>
    <n v="2.7"/>
    <n v="2.7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s v="кухня, с/у"/>
    <m/>
    <m/>
    <m/>
    <m/>
    <m/>
    <m/>
    <s v="Свой ЖК, Двор, Крыша др. строения ЖК, Частный сектор"/>
    <s v="С, З"/>
  </r>
  <r>
    <x v="2"/>
    <x v="0"/>
    <x v="12"/>
    <s v="418"/>
    <x v="1"/>
    <n v="5"/>
    <x v="1"/>
    <n v="25.6"/>
    <n v="53.599999999999994"/>
    <n v="53.599999999999994"/>
    <x v="75"/>
    <m/>
    <m/>
    <n v="7.4"/>
    <m/>
    <m/>
    <m/>
    <m/>
    <m/>
    <m/>
    <m/>
    <m/>
    <m/>
    <s v="Кухня-гостиная"/>
    <n v="14.3"/>
    <m/>
    <s v="Комната стандарт"/>
    <n v="13.3"/>
    <m/>
    <m/>
    <s v="Комната стандарт"/>
    <n v="12.3"/>
    <m/>
    <m/>
    <m/>
    <m/>
    <m/>
    <m/>
    <m/>
    <m/>
    <m/>
    <m/>
    <m/>
    <m/>
    <m/>
    <m/>
    <n v="4"/>
    <n v="2.299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С, В"/>
  </r>
  <r>
    <x v="2"/>
    <x v="0"/>
    <x v="12"/>
    <s v="419"/>
    <x v="2"/>
    <n v="5"/>
    <x v="2"/>
    <n v="11.7"/>
    <n v="37.4"/>
    <n v="37.4"/>
    <x v="2"/>
    <m/>
    <m/>
    <n v="5.7"/>
    <m/>
    <m/>
    <m/>
    <m/>
    <m/>
    <m/>
    <m/>
    <m/>
    <m/>
    <s v="Кухня-столовая"/>
    <n v="12.4"/>
    <m/>
    <s v="Комната стандарт"/>
    <n v="11.7"/>
    <s v="ниша"/>
    <n v="3.6"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</r>
  <r>
    <x v="2"/>
    <x v="0"/>
    <x v="12"/>
    <s v="420"/>
    <x v="3"/>
    <n v="5"/>
    <x v="2"/>
    <n v="13.6"/>
    <n v="44.2"/>
    <n v="44.2"/>
    <x v="39"/>
    <m/>
    <m/>
    <n v="6.5"/>
    <s v="ниша"/>
    <m/>
    <m/>
    <m/>
    <m/>
    <m/>
    <m/>
    <m/>
    <m/>
    <s v="Кухня-гостиная"/>
    <n v="17.899999999999999"/>
    <m/>
    <s v="Комната стандарт"/>
    <n v="13.6"/>
    <m/>
    <m/>
    <m/>
    <m/>
    <m/>
    <m/>
    <m/>
    <m/>
    <m/>
    <m/>
    <m/>
    <m/>
    <m/>
    <m/>
    <m/>
    <m/>
    <m/>
    <m/>
    <n v="6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</r>
  <r>
    <x v="2"/>
    <x v="0"/>
    <x v="12"/>
    <s v="421"/>
    <x v="4"/>
    <n v="5"/>
    <x v="2"/>
    <n v="12.8"/>
    <n v="39.9"/>
    <n v="39.9"/>
    <x v="74"/>
    <m/>
    <m/>
    <n v="6.6"/>
    <s v="ниша"/>
    <m/>
    <m/>
    <m/>
    <m/>
    <m/>
    <m/>
    <m/>
    <m/>
    <s v="Кухня-гостиная"/>
    <n v="15.6"/>
    <m/>
    <s v="Комната стандарт"/>
    <n v="12.8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, Крыша др. строения ЖК"/>
    <s v="З"/>
  </r>
  <r>
    <x v="2"/>
    <x v="0"/>
    <x v="13"/>
    <s v="422"/>
    <x v="0"/>
    <n v="5"/>
    <x v="1"/>
    <n v="23.5"/>
    <n v="53.500000000000007"/>
    <n v="56.20000000000001"/>
    <x v="70"/>
    <m/>
    <m/>
    <n v="6.8"/>
    <m/>
    <m/>
    <m/>
    <m/>
    <m/>
    <m/>
    <m/>
    <m/>
    <m/>
    <s v="Кухня-столовая"/>
    <n v="13.9"/>
    <m/>
    <s v="Комната стандарт"/>
    <n v="12.5"/>
    <s v="гардероб"/>
    <n v="2"/>
    <s v="Комната стандарт"/>
    <n v="11"/>
    <m/>
    <m/>
    <m/>
    <m/>
    <m/>
    <m/>
    <m/>
    <m/>
    <m/>
    <m/>
    <m/>
    <m/>
    <m/>
    <m/>
    <n v="4.0999999999999996"/>
    <n v="3.2"/>
    <m/>
    <m/>
    <m/>
    <m/>
    <m/>
    <m/>
    <m/>
    <m/>
    <m/>
    <m/>
    <m/>
    <m/>
    <m/>
    <m/>
    <m/>
    <m/>
    <m/>
    <n v="2.7"/>
    <n v="2.7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s v="кухня, с/у"/>
    <m/>
    <m/>
    <m/>
    <m/>
    <m/>
    <m/>
    <s v="Свой ЖК, Двор, Крыша др. строения ЖК, Частный сектор"/>
    <s v="С, З"/>
  </r>
  <r>
    <x v="2"/>
    <x v="0"/>
    <x v="13"/>
    <s v="423"/>
    <x v="1"/>
    <n v="5"/>
    <x v="1"/>
    <n v="25.6"/>
    <n v="53.599999999999994"/>
    <n v="53.599999999999994"/>
    <x v="75"/>
    <m/>
    <m/>
    <n v="7.4"/>
    <m/>
    <m/>
    <m/>
    <m/>
    <m/>
    <m/>
    <m/>
    <m/>
    <m/>
    <s v="Кухня-гостиная"/>
    <n v="14.3"/>
    <m/>
    <s v="Комната стандарт"/>
    <n v="13.3"/>
    <m/>
    <m/>
    <s v="Комната стандарт"/>
    <n v="12.3"/>
    <m/>
    <m/>
    <m/>
    <m/>
    <m/>
    <m/>
    <m/>
    <m/>
    <m/>
    <m/>
    <m/>
    <m/>
    <m/>
    <m/>
    <n v="4"/>
    <n v="2.299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С, В"/>
  </r>
  <r>
    <x v="2"/>
    <x v="0"/>
    <x v="13"/>
    <s v="424"/>
    <x v="2"/>
    <n v="5"/>
    <x v="2"/>
    <n v="11.7"/>
    <n v="37.4"/>
    <n v="37.4"/>
    <x v="2"/>
    <m/>
    <m/>
    <n v="5.7"/>
    <m/>
    <m/>
    <m/>
    <m/>
    <m/>
    <m/>
    <m/>
    <m/>
    <m/>
    <s v="Кухня-столовая"/>
    <n v="12.4"/>
    <m/>
    <s v="Комната стандарт"/>
    <n v="11.7"/>
    <s v="ниша"/>
    <n v="3.6"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</r>
  <r>
    <x v="2"/>
    <x v="0"/>
    <x v="13"/>
    <s v="425"/>
    <x v="3"/>
    <n v="5"/>
    <x v="2"/>
    <n v="13.6"/>
    <n v="44.2"/>
    <n v="44.2"/>
    <x v="39"/>
    <m/>
    <m/>
    <n v="6.5"/>
    <s v="ниша"/>
    <m/>
    <m/>
    <m/>
    <m/>
    <m/>
    <m/>
    <m/>
    <m/>
    <s v="Кухня-гостиная"/>
    <n v="17.899999999999999"/>
    <m/>
    <s v="Комната стандарт"/>
    <n v="13.6"/>
    <m/>
    <m/>
    <m/>
    <m/>
    <m/>
    <m/>
    <m/>
    <m/>
    <m/>
    <m/>
    <m/>
    <m/>
    <m/>
    <m/>
    <m/>
    <m/>
    <m/>
    <m/>
    <n v="6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</r>
  <r>
    <x v="2"/>
    <x v="0"/>
    <x v="13"/>
    <s v="426"/>
    <x v="4"/>
    <n v="5"/>
    <x v="2"/>
    <n v="12.8"/>
    <n v="39.9"/>
    <n v="39.9"/>
    <x v="74"/>
    <m/>
    <m/>
    <n v="6.6"/>
    <s v="ниша"/>
    <m/>
    <m/>
    <m/>
    <m/>
    <m/>
    <m/>
    <m/>
    <m/>
    <s v="Кухня-гостиная"/>
    <n v="15.6"/>
    <m/>
    <s v="Комната стандарт"/>
    <n v="12.8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, Крыша др. строения ЖК"/>
    <s v="З"/>
  </r>
  <r>
    <x v="2"/>
    <x v="0"/>
    <x v="14"/>
    <s v="427"/>
    <x v="0"/>
    <n v="5"/>
    <x v="1"/>
    <n v="23.5"/>
    <n v="53.500000000000007"/>
    <n v="56.20000000000001"/>
    <x v="70"/>
    <m/>
    <m/>
    <n v="6.8"/>
    <m/>
    <m/>
    <m/>
    <m/>
    <m/>
    <m/>
    <m/>
    <m/>
    <m/>
    <s v="Кухня-столовая"/>
    <n v="13.9"/>
    <m/>
    <s v="Комната стандарт"/>
    <n v="12.5"/>
    <s v="гардероб"/>
    <n v="2"/>
    <s v="Комната стандарт"/>
    <n v="11"/>
    <m/>
    <m/>
    <m/>
    <m/>
    <m/>
    <m/>
    <m/>
    <m/>
    <m/>
    <m/>
    <m/>
    <m/>
    <m/>
    <m/>
    <n v="4.0999999999999996"/>
    <n v="3.2"/>
    <m/>
    <m/>
    <m/>
    <m/>
    <m/>
    <m/>
    <m/>
    <m/>
    <m/>
    <m/>
    <m/>
    <m/>
    <m/>
    <m/>
    <m/>
    <m/>
    <m/>
    <n v="2.7"/>
    <n v="2.7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s v="кухня, с/у"/>
    <m/>
    <m/>
    <m/>
    <m/>
    <m/>
    <m/>
    <s v="Свой ЖК, Двор, Крыша др. строения ЖК, Частный сектор"/>
    <s v="С, З"/>
  </r>
  <r>
    <x v="2"/>
    <x v="0"/>
    <x v="14"/>
    <s v="428"/>
    <x v="1"/>
    <n v="5"/>
    <x v="1"/>
    <n v="25.6"/>
    <n v="53.599999999999994"/>
    <n v="53.599999999999994"/>
    <x v="75"/>
    <m/>
    <m/>
    <n v="7.4"/>
    <m/>
    <m/>
    <m/>
    <m/>
    <m/>
    <m/>
    <m/>
    <m/>
    <m/>
    <s v="Кухня-гостиная"/>
    <n v="14.3"/>
    <m/>
    <s v="Комната стандарт"/>
    <n v="13.3"/>
    <m/>
    <m/>
    <s v="Комната стандарт"/>
    <n v="12.3"/>
    <m/>
    <m/>
    <m/>
    <m/>
    <m/>
    <m/>
    <m/>
    <m/>
    <m/>
    <m/>
    <m/>
    <m/>
    <m/>
    <m/>
    <n v="4"/>
    <n v="2.299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С, В"/>
  </r>
  <r>
    <x v="2"/>
    <x v="0"/>
    <x v="14"/>
    <s v="429"/>
    <x v="2"/>
    <n v="5"/>
    <x v="2"/>
    <n v="11.7"/>
    <n v="37.4"/>
    <n v="37.4"/>
    <x v="2"/>
    <m/>
    <m/>
    <n v="5.7"/>
    <m/>
    <m/>
    <m/>
    <m/>
    <m/>
    <m/>
    <m/>
    <m/>
    <m/>
    <s v="Кухня-столовая"/>
    <n v="12.4"/>
    <m/>
    <s v="Комната стандарт"/>
    <n v="11.7"/>
    <s v="ниша"/>
    <n v="3.6"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</r>
  <r>
    <x v="2"/>
    <x v="0"/>
    <x v="14"/>
    <s v="430"/>
    <x v="3"/>
    <n v="5"/>
    <x v="2"/>
    <n v="13.6"/>
    <n v="44.2"/>
    <n v="44.2"/>
    <x v="39"/>
    <m/>
    <m/>
    <n v="6.5"/>
    <s v="ниша"/>
    <m/>
    <m/>
    <m/>
    <m/>
    <m/>
    <m/>
    <m/>
    <m/>
    <s v="Кухня-гостиная"/>
    <n v="17.899999999999999"/>
    <m/>
    <s v="Комната стандарт"/>
    <n v="13.6"/>
    <m/>
    <m/>
    <m/>
    <m/>
    <m/>
    <m/>
    <m/>
    <m/>
    <m/>
    <m/>
    <m/>
    <m/>
    <m/>
    <m/>
    <m/>
    <m/>
    <m/>
    <m/>
    <n v="6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</r>
  <r>
    <x v="2"/>
    <x v="0"/>
    <x v="14"/>
    <s v="431"/>
    <x v="4"/>
    <n v="5"/>
    <x v="2"/>
    <n v="12.8"/>
    <n v="39.9"/>
    <n v="39.9"/>
    <x v="74"/>
    <m/>
    <m/>
    <n v="6.6"/>
    <s v="ниша"/>
    <m/>
    <m/>
    <m/>
    <m/>
    <m/>
    <m/>
    <m/>
    <m/>
    <s v="Кухня-гостиная"/>
    <n v="15.6"/>
    <m/>
    <s v="Комната стандарт"/>
    <n v="12.8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, Крыша др. строения ЖК"/>
    <s v="З"/>
  </r>
  <r>
    <x v="2"/>
    <x v="0"/>
    <x v="15"/>
    <s v="432"/>
    <x v="0"/>
    <n v="5"/>
    <x v="1"/>
    <n v="23.5"/>
    <n v="53.500000000000007"/>
    <n v="56.20000000000001"/>
    <x v="70"/>
    <m/>
    <m/>
    <n v="6.8"/>
    <m/>
    <m/>
    <m/>
    <m/>
    <m/>
    <m/>
    <m/>
    <m/>
    <m/>
    <s v="Кухня-столовая"/>
    <n v="13.9"/>
    <m/>
    <s v="Комната стандарт"/>
    <n v="12.5"/>
    <s v="гардероб"/>
    <n v="2"/>
    <s v="Комната стандарт"/>
    <n v="11"/>
    <m/>
    <m/>
    <m/>
    <m/>
    <m/>
    <m/>
    <m/>
    <m/>
    <m/>
    <m/>
    <m/>
    <m/>
    <m/>
    <m/>
    <n v="4.0999999999999996"/>
    <n v="3.2"/>
    <m/>
    <m/>
    <m/>
    <m/>
    <m/>
    <m/>
    <m/>
    <m/>
    <m/>
    <m/>
    <m/>
    <m/>
    <m/>
    <m/>
    <m/>
    <m/>
    <m/>
    <n v="2.7"/>
    <n v="2.7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s v="кухня, с/у"/>
    <m/>
    <m/>
    <m/>
    <m/>
    <m/>
    <m/>
    <s v="Свой ЖК, Двор, Крыша др. строения ЖК, Частный сектор"/>
    <s v="С, З"/>
  </r>
  <r>
    <x v="2"/>
    <x v="0"/>
    <x v="15"/>
    <s v="433"/>
    <x v="1"/>
    <n v="5"/>
    <x v="1"/>
    <n v="25.6"/>
    <n v="53.599999999999994"/>
    <n v="53.599999999999994"/>
    <x v="75"/>
    <m/>
    <m/>
    <n v="7.4"/>
    <m/>
    <m/>
    <m/>
    <m/>
    <m/>
    <m/>
    <m/>
    <m/>
    <m/>
    <s v="Кухня-гостиная"/>
    <n v="14.3"/>
    <m/>
    <s v="Комната стандарт"/>
    <n v="13.3"/>
    <m/>
    <m/>
    <s v="Комната стандарт"/>
    <n v="12.3"/>
    <m/>
    <m/>
    <m/>
    <m/>
    <m/>
    <m/>
    <m/>
    <m/>
    <m/>
    <m/>
    <m/>
    <m/>
    <m/>
    <m/>
    <n v="4"/>
    <n v="2.299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С, В"/>
  </r>
  <r>
    <x v="2"/>
    <x v="0"/>
    <x v="15"/>
    <s v="434"/>
    <x v="2"/>
    <n v="5"/>
    <x v="2"/>
    <n v="11.7"/>
    <n v="37.4"/>
    <n v="37.4"/>
    <x v="2"/>
    <m/>
    <m/>
    <n v="5.7"/>
    <m/>
    <m/>
    <m/>
    <m/>
    <m/>
    <m/>
    <m/>
    <m/>
    <m/>
    <s v="Кухня-столовая"/>
    <n v="12.4"/>
    <m/>
    <s v="Комната стандарт"/>
    <n v="11.7"/>
    <s v="ниша"/>
    <n v="3.6"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</r>
  <r>
    <x v="2"/>
    <x v="0"/>
    <x v="15"/>
    <s v="435"/>
    <x v="3"/>
    <n v="5"/>
    <x v="2"/>
    <n v="13.6"/>
    <n v="44.2"/>
    <n v="44.2"/>
    <x v="39"/>
    <m/>
    <m/>
    <n v="6.5"/>
    <s v="ниша"/>
    <m/>
    <m/>
    <m/>
    <m/>
    <m/>
    <m/>
    <m/>
    <m/>
    <s v="Кухня-гостиная"/>
    <n v="17.899999999999999"/>
    <m/>
    <s v="Комната стандарт"/>
    <n v="13.6"/>
    <m/>
    <m/>
    <m/>
    <m/>
    <m/>
    <m/>
    <m/>
    <m/>
    <m/>
    <m/>
    <m/>
    <m/>
    <m/>
    <m/>
    <m/>
    <m/>
    <m/>
    <m/>
    <n v="6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</r>
  <r>
    <x v="2"/>
    <x v="0"/>
    <x v="15"/>
    <s v="436"/>
    <x v="4"/>
    <n v="5"/>
    <x v="2"/>
    <n v="12.8"/>
    <n v="39.9"/>
    <n v="39.9"/>
    <x v="74"/>
    <m/>
    <m/>
    <n v="6.6"/>
    <s v="ниша"/>
    <m/>
    <m/>
    <m/>
    <m/>
    <m/>
    <m/>
    <m/>
    <m/>
    <s v="Кухня-гостиная"/>
    <n v="15.6"/>
    <m/>
    <s v="Комната стандарт"/>
    <n v="12.8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, Крыша др. строения ЖК"/>
    <s v="З"/>
  </r>
  <r>
    <x v="2"/>
    <x v="0"/>
    <x v="16"/>
    <s v="437"/>
    <x v="0"/>
    <n v="5"/>
    <x v="1"/>
    <n v="23.5"/>
    <n v="53.500000000000007"/>
    <n v="56.20000000000001"/>
    <x v="70"/>
    <m/>
    <m/>
    <n v="6.8"/>
    <m/>
    <m/>
    <m/>
    <m/>
    <m/>
    <m/>
    <m/>
    <m/>
    <m/>
    <s v="Кухня-столовая"/>
    <n v="13.9"/>
    <m/>
    <s v="Комната стандарт"/>
    <n v="12.5"/>
    <s v="гардероб"/>
    <n v="2"/>
    <s v="Комната стандарт"/>
    <n v="11"/>
    <m/>
    <m/>
    <m/>
    <m/>
    <m/>
    <m/>
    <m/>
    <m/>
    <m/>
    <m/>
    <m/>
    <m/>
    <m/>
    <m/>
    <n v="4.0999999999999996"/>
    <n v="3.2"/>
    <m/>
    <m/>
    <m/>
    <m/>
    <m/>
    <m/>
    <m/>
    <m/>
    <m/>
    <m/>
    <m/>
    <m/>
    <m/>
    <m/>
    <m/>
    <m/>
    <m/>
    <n v="2.7"/>
    <n v="2.7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s v="кухня, с/у"/>
    <m/>
    <m/>
    <m/>
    <m/>
    <m/>
    <m/>
    <s v="Свой ЖК, Двор, Крыша др. строения ЖК, Частный сектор"/>
    <s v="С, З"/>
  </r>
  <r>
    <x v="2"/>
    <x v="0"/>
    <x v="16"/>
    <s v="438"/>
    <x v="1"/>
    <n v="5"/>
    <x v="1"/>
    <n v="25.6"/>
    <n v="53.599999999999994"/>
    <n v="53.599999999999994"/>
    <x v="75"/>
    <m/>
    <m/>
    <n v="7.4"/>
    <m/>
    <m/>
    <m/>
    <m/>
    <m/>
    <m/>
    <m/>
    <m/>
    <m/>
    <s v="Кухня-гостиная"/>
    <n v="14.3"/>
    <m/>
    <s v="Комната стандарт"/>
    <n v="13.3"/>
    <m/>
    <m/>
    <s v="Комната стандарт"/>
    <n v="12.3"/>
    <m/>
    <m/>
    <m/>
    <m/>
    <m/>
    <m/>
    <m/>
    <m/>
    <m/>
    <m/>
    <m/>
    <m/>
    <m/>
    <m/>
    <n v="4"/>
    <n v="2.299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С, В"/>
  </r>
  <r>
    <x v="2"/>
    <x v="0"/>
    <x v="16"/>
    <s v="439"/>
    <x v="2"/>
    <n v="5"/>
    <x v="2"/>
    <n v="11.7"/>
    <n v="37.4"/>
    <n v="37.4"/>
    <x v="2"/>
    <m/>
    <m/>
    <n v="5.7"/>
    <m/>
    <m/>
    <m/>
    <m/>
    <m/>
    <m/>
    <m/>
    <m/>
    <m/>
    <s v="Кухня-столовая"/>
    <n v="12.4"/>
    <m/>
    <s v="Комната стандарт"/>
    <n v="11.7"/>
    <s v="ниша"/>
    <n v="3.6"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</r>
  <r>
    <x v="2"/>
    <x v="0"/>
    <x v="16"/>
    <s v="440"/>
    <x v="3"/>
    <n v="5"/>
    <x v="2"/>
    <n v="13.6"/>
    <n v="44.2"/>
    <n v="44.2"/>
    <x v="39"/>
    <m/>
    <m/>
    <n v="6.5"/>
    <s v="ниша"/>
    <m/>
    <m/>
    <m/>
    <m/>
    <m/>
    <m/>
    <m/>
    <m/>
    <s v="Кухня-гостиная"/>
    <n v="17.899999999999999"/>
    <m/>
    <s v="Комната стандарт"/>
    <n v="13.6"/>
    <m/>
    <m/>
    <m/>
    <m/>
    <m/>
    <m/>
    <m/>
    <m/>
    <m/>
    <m/>
    <m/>
    <m/>
    <m/>
    <m/>
    <m/>
    <m/>
    <m/>
    <m/>
    <n v="6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</r>
  <r>
    <x v="2"/>
    <x v="0"/>
    <x v="16"/>
    <s v="441"/>
    <x v="4"/>
    <n v="5"/>
    <x v="2"/>
    <n v="12.8"/>
    <n v="39.9"/>
    <n v="39.9"/>
    <x v="74"/>
    <m/>
    <m/>
    <n v="6.6"/>
    <s v="ниша"/>
    <m/>
    <m/>
    <m/>
    <m/>
    <m/>
    <m/>
    <m/>
    <m/>
    <s v="Кухня-гостиная"/>
    <n v="15.6"/>
    <m/>
    <s v="Комната стандарт"/>
    <n v="12.8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, Крыша др. строения ЖК"/>
    <s v="З"/>
  </r>
  <r>
    <x v="2"/>
    <x v="0"/>
    <x v="17"/>
    <s v="442"/>
    <x v="0"/>
    <n v="5"/>
    <x v="1"/>
    <n v="23.5"/>
    <n v="53.500000000000007"/>
    <n v="56.20000000000001"/>
    <x v="70"/>
    <m/>
    <m/>
    <n v="6.8"/>
    <m/>
    <m/>
    <m/>
    <m/>
    <m/>
    <m/>
    <m/>
    <m/>
    <m/>
    <s v="Кухня-столовая"/>
    <n v="13.9"/>
    <m/>
    <s v="Комната стандарт"/>
    <n v="12.5"/>
    <s v="гардероб"/>
    <n v="2"/>
    <s v="Комната стандарт"/>
    <n v="11"/>
    <m/>
    <m/>
    <m/>
    <m/>
    <m/>
    <m/>
    <m/>
    <m/>
    <m/>
    <m/>
    <m/>
    <m/>
    <m/>
    <m/>
    <n v="4.0999999999999996"/>
    <n v="3.2"/>
    <m/>
    <m/>
    <m/>
    <m/>
    <m/>
    <m/>
    <m/>
    <m/>
    <m/>
    <m/>
    <m/>
    <m/>
    <m/>
    <m/>
    <m/>
    <m/>
    <m/>
    <n v="2.7"/>
    <n v="2.7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3"/>
    <m/>
    <m/>
    <s v="да"/>
    <m/>
    <m/>
    <m/>
    <n v="2"/>
    <m/>
    <m/>
    <m/>
    <s v="кухня, с/у"/>
    <m/>
    <m/>
    <m/>
    <m/>
    <m/>
    <m/>
    <s v="Свой ЖК, Двор, Крыша др. строения ЖК, Частный сектор"/>
    <s v="С, З"/>
  </r>
  <r>
    <x v="2"/>
    <x v="0"/>
    <x v="17"/>
    <s v="443"/>
    <x v="1"/>
    <n v="5"/>
    <x v="1"/>
    <n v="25.6"/>
    <n v="53.599999999999994"/>
    <n v="53.599999999999994"/>
    <x v="75"/>
    <m/>
    <m/>
    <n v="7.4"/>
    <m/>
    <m/>
    <m/>
    <m/>
    <m/>
    <m/>
    <m/>
    <m/>
    <m/>
    <s v="Кухня-гостиная"/>
    <n v="14.3"/>
    <m/>
    <s v="Комната стандарт"/>
    <n v="13.3"/>
    <m/>
    <m/>
    <s v="Комната стандарт"/>
    <n v="12.3"/>
    <m/>
    <m/>
    <m/>
    <m/>
    <m/>
    <m/>
    <m/>
    <m/>
    <m/>
    <m/>
    <m/>
    <m/>
    <m/>
    <m/>
    <n v="4"/>
    <n v="2.299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m/>
    <n v="2"/>
    <m/>
    <m/>
    <m/>
    <m/>
    <m/>
    <m/>
    <m/>
    <m/>
    <m/>
    <m/>
    <s v="Свой ЖК, Частный сектор"/>
    <s v="С, В"/>
  </r>
  <r>
    <x v="2"/>
    <x v="0"/>
    <x v="17"/>
    <s v="444"/>
    <x v="2"/>
    <n v="5"/>
    <x v="2"/>
    <n v="11.7"/>
    <n v="37.4"/>
    <n v="37.4"/>
    <x v="2"/>
    <m/>
    <m/>
    <n v="5.7"/>
    <m/>
    <m/>
    <m/>
    <m/>
    <m/>
    <m/>
    <m/>
    <m/>
    <m/>
    <s v="Кухня-столовая"/>
    <n v="12.4"/>
    <m/>
    <s v="Комната стандарт"/>
    <n v="11.7"/>
    <s v="ниша"/>
    <n v="3.6"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Частный сектор"/>
    <s v="В"/>
  </r>
  <r>
    <x v="2"/>
    <x v="0"/>
    <x v="17"/>
    <s v="445"/>
    <x v="3"/>
    <n v="5"/>
    <x v="2"/>
    <n v="13.6"/>
    <n v="44.2"/>
    <n v="44.2"/>
    <x v="39"/>
    <m/>
    <m/>
    <n v="6.5"/>
    <s v="ниша"/>
    <m/>
    <m/>
    <m/>
    <m/>
    <m/>
    <m/>
    <m/>
    <m/>
    <s v="Кухня-гостиная"/>
    <n v="17.899999999999999"/>
    <m/>
    <s v="Комната стандарт"/>
    <n v="13.6"/>
    <m/>
    <m/>
    <m/>
    <m/>
    <m/>
    <m/>
    <m/>
    <m/>
    <m/>
    <m/>
    <m/>
    <m/>
    <m/>
    <m/>
    <m/>
    <m/>
    <m/>
    <m/>
    <n v="6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Частный сектор"/>
    <s v="В"/>
  </r>
  <r>
    <x v="2"/>
    <x v="0"/>
    <x v="17"/>
    <s v="446"/>
    <x v="4"/>
    <n v="5"/>
    <x v="2"/>
    <n v="12.8"/>
    <n v="39.9"/>
    <n v="39.9"/>
    <x v="74"/>
    <m/>
    <m/>
    <n v="6.6"/>
    <s v="ниша"/>
    <m/>
    <m/>
    <m/>
    <m/>
    <m/>
    <m/>
    <m/>
    <m/>
    <s v="Кухня-гостиная"/>
    <n v="15.6"/>
    <m/>
    <s v="Комната стандарт"/>
    <n v="12.8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s v="сбоку"/>
    <s v="коридор, комната"/>
    <m/>
    <s v="Свой ЖК, Двор, Крыша др. строения ЖК"/>
    <s v="З"/>
  </r>
  <r>
    <x v="2"/>
    <x v="1"/>
    <x v="0"/>
    <s v="447"/>
    <x v="5"/>
    <m/>
    <x v="2"/>
    <n v="16.2"/>
    <n v="44.2"/>
    <n v="44.2"/>
    <x v="39"/>
    <m/>
    <m/>
    <n v="6.9"/>
    <s v="ниша"/>
    <m/>
    <m/>
    <m/>
    <m/>
    <m/>
    <m/>
    <m/>
    <m/>
    <s v="Кухня-гостиная"/>
    <n v="16.8"/>
    <m/>
    <s v="Комната стандарт"/>
    <n v="16.2"/>
    <m/>
    <m/>
    <m/>
    <m/>
    <m/>
    <m/>
    <m/>
    <m/>
    <m/>
    <m/>
    <m/>
    <m/>
    <m/>
    <m/>
    <m/>
    <m/>
    <m/>
    <m/>
    <n v="4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9"/>
    <m/>
    <m/>
    <m/>
    <m/>
    <m/>
    <m/>
    <n v="1"/>
    <m/>
    <m/>
    <m/>
    <s v="кухня, коридор"/>
    <m/>
    <s v="сбоку"/>
    <s v="коридор, комната"/>
    <m/>
    <m/>
    <m/>
    <s v="Свой ЖК, Двор"/>
    <s v="З"/>
  </r>
  <r>
    <x v="2"/>
    <x v="1"/>
    <x v="1"/>
    <s v="448"/>
    <x v="5"/>
    <m/>
    <x v="1"/>
    <n v="30.1"/>
    <n v="60.399999999999991"/>
    <n v="63.79999999999999"/>
    <x v="76"/>
    <m/>
    <m/>
    <n v="6.1"/>
    <s v="ниша"/>
    <m/>
    <m/>
    <m/>
    <m/>
    <m/>
    <m/>
    <m/>
    <m/>
    <s v="Кухня-гостиная"/>
    <n v="16.8"/>
    <m/>
    <s v="Комната стандарт"/>
    <n v="16.2"/>
    <m/>
    <m/>
    <s v="Мастер-спальня"/>
    <n v="13.9"/>
    <s v="ниша"/>
    <m/>
    <m/>
    <m/>
    <m/>
    <m/>
    <m/>
    <m/>
    <m/>
    <m/>
    <m/>
    <m/>
    <m/>
    <m/>
    <n v="4.5"/>
    <n v="2.9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, коридор"/>
    <m/>
    <s v="снизу"/>
    <s v="коридор, с/у, комната"/>
    <m/>
    <m/>
    <m/>
    <s v="Свой ЖК, Двор, Частный сектор"/>
    <s v="З, В"/>
  </r>
  <r>
    <x v="2"/>
    <x v="1"/>
    <x v="1"/>
    <s v="449"/>
    <x v="6"/>
    <m/>
    <x v="2"/>
    <n v="12.4"/>
    <n v="31.199999999999996"/>
    <n v="34.499999999999993"/>
    <x v="77"/>
    <m/>
    <m/>
    <n v="3.3"/>
    <s v="ниша"/>
    <m/>
    <m/>
    <m/>
    <m/>
    <m/>
    <m/>
    <m/>
    <m/>
    <s v="Кухня-столовая"/>
    <n v="11.6"/>
    <m/>
    <s v="Комната стандарт"/>
    <n v="12.4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3.3"/>
    <n v="3.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s v="снизу"/>
    <s v="кухня, коридор, с/у, комната"/>
    <m/>
    <m/>
    <m/>
    <s v="Частный сектор"/>
    <s v="В"/>
  </r>
  <r>
    <x v="2"/>
    <x v="1"/>
    <x v="1"/>
    <s v="450"/>
    <x v="7"/>
    <m/>
    <x v="2"/>
    <n v="15.5"/>
    <n v="34.4"/>
    <n v="34.4"/>
    <x v="45"/>
    <m/>
    <m/>
    <n v="3.4"/>
    <s v="ниша"/>
    <m/>
    <m/>
    <m/>
    <m/>
    <m/>
    <m/>
    <m/>
    <m/>
    <s v="Кухня-столовая"/>
    <n v="11.6"/>
    <m/>
    <s v="Комната стандарт"/>
    <n v="15.5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низу"/>
    <s v="кухня, коридор, с/у, комната"/>
    <m/>
    <s v="Частный сектор"/>
    <s v="В"/>
  </r>
  <r>
    <x v="2"/>
    <x v="1"/>
    <x v="1"/>
    <s v="451"/>
    <x v="8"/>
    <m/>
    <x v="3"/>
    <n v="12.5"/>
    <n v="28.5"/>
    <n v="28.5"/>
    <x v="78"/>
    <m/>
    <m/>
    <n v="5.8"/>
    <m/>
    <m/>
    <m/>
    <m/>
    <m/>
    <m/>
    <m/>
    <m/>
    <m/>
    <s v="Студия"/>
    <n v="5.3"/>
    <m/>
    <s v="Студия"/>
    <n v="12.5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s v="комната"/>
    <n v="1"/>
    <m/>
    <m/>
    <m/>
    <m/>
    <m/>
    <s v="снизу"/>
    <s v="кухня, коридор, с/у, комната"/>
    <m/>
    <m/>
    <m/>
    <s v="Частный сектор"/>
    <s v="В"/>
  </r>
  <r>
    <x v="2"/>
    <x v="1"/>
    <x v="1"/>
    <s v="452"/>
    <x v="9"/>
    <m/>
    <x v="1"/>
    <n v="22"/>
    <n v="49.300000000000004"/>
    <n v="49.300000000000004"/>
    <x v="79"/>
    <m/>
    <m/>
    <n v="2.9"/>
    <s v="ниша"/>
    <n v="3.9"/>
    <m/>
    <m/>
    <m/>
    <m/>
    <m/>
    <m/>
    <m/>
    <s v="Кухня-столовая"/>
    <n v="13.8"/>
    <m/>
    <s v="Комната стандарт"/>
    <n v="11.9"/>
    <m/>
    <m/>
    <s v="Комната стандарт"/>
    <n v="10.1"/>
    <m/>
    <m/>
    <m/>
    <m/>
    <m/>
    <m/>
    <m/>
    <m/>
    <m/>
    <m/>
    <m/>
    <m/>
    <m/>
    <m/>
    <n v="4.2"/>
    <n v="2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s v="снизу"/>
    <s v="кухня, коридор, с/у, две комнаты"/>
    <m/>
    <m/>
    <m/>
    <s v="Свой ЖК, Частный сектор"/>
    <s v="Ю, В"/>
  </r>
  <r>
    <x v="2"/>
    <x v="1"/>
    <x v="1"/>
    <s v="453"/>
    <x v="29"/>
    <m/>
    <x v="2"/>
    <n v="10.6"/>
    <n v="39.099999999999994"/>
    <n v="39.099999999999994"/>
    <x v="58"/>
    <m/>
    <m/>
    <n v="3.4"/>
    <s v="ниша"/>
    <n v="3.3"/>
    <m/>
    <m/>
    <m/>
    <m/>
    <m/>
    <m/>
    <m/>
    <s v="Кухня-гостиная"/>
    <n v="18.5"/>
    <m/>
    <s v="Комната стандарт"/>
    <n v="10.6"/>
    <m/>
    <m/>
    <m/>
    <m/>
    <m/>
    <m/>
    <m/>
    <m/>
    <m/>
    <m/>
    <m/>
    <m/>
    <m/>
    <m/>
    <m/>
    <m/>
    <m/>
    <m/>
    <n v="3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s v="кухня"/>
    <n v="2"/>
    <m/>
    <m/>
    <m/>
    <m/>
    <m/>
    <s v="снизу"/>
    <s v="кухня, коридор, с/у, комната"/>
    <m/>
    <m/>
    <m/>
    <s v="Свой ЖК, Двор"/>
    <s v="Ю, З"/>
  </r>
  <r>
    <x v="2"/>
    <x v="1"/>
    <x v="1"/>
    <s v="454"/>
    <x v="30"/>
    <m/>
    <x v="2"/>
    <n v="14.4"/>
    <n v="37.599999999999994"/>
    <n v="37.599999999999994"/>
    <x v="80"/>
    <m/>
    <m/>
    <n v="6"/>
    <s v="ниша"/>
    <m/>
    <m/>
    <m/>
    <m/>
    <m/>
    <m/>
    <m/>
    <m/>
    <s v="Кухня-столовая"/>
    <n v="13.4"/>
    <m/>
    <s v="Комната стандарт"/>
    <n v="14.4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низу"/>
    <s v="кухня, коридор, с/у, комната"/>
    <m/>
    <s v="Свой ЖК, Двор"/>
    <s v="З"/>
  </r>
  <r>
    <x v="2"/>
    <x v="1"/>
    <x v="2"/>
    <s v="455"/>
    <x v="5"/>
    <m/>
    <x v="1"/>
    <n v="30.1"/>
    <n v="60.399999999999991"/>
    <n v="63.79999999999999"/>
    <x v="76"/>
    <m/>
    <m/>
    <n v="6.1"/>
    <s v="ниша"/>
    <m/>
    <m/>
    <m/>
    <m/>
    <m/>
    <m/>
    <m/>
    <m/>
    <s v="Кухня-гостиная"/>
    <n v="16.8"/>
    <m/>
    <s v="Комната стандарт"/>
    <n v="16.2"/>
    <m/>
    <m/>
    <s v="Мастер-спальня"/>
    <n v="13.9"/>
    <s v="ниша"/>
    <m/>
    <m/>
    <m/>
    <m/>
    <m/>
    <m/>
    <m/>
    <m/>
    <m/>
    <m/>
    <m/>
    <m/>
    <m/>
    <n v="4.5"/>
    <n v="2.9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, коридор"/>
    <m/>
    <m/>
    <m/>
    <m/>
    <m/>
    <m/>
    <s v="Свой ЖК, Двор, Частный сектор"/>
    <s v="З, В"/>
  </r>
  <r>
    <x v="2"/>
    <x v="1"/>
    <x v="2"/>
    <s v="456"/>
    <x v="6"/>
    <m/>
    <x v="2"/>
    <n v="12.4"/>
    <n v="31.199999999999996"/>
    <n v="34.499999999999993"/>
    <x v="77"/>
    <m/>
    <m/>
    <n v="3.3"/>
    <s v="ниша"/>
    <m/>
    <m/>
    <m/>
    <m/>
    <m/>
    <m/>
    <m/>
    <m/>
    <s v="Кухня-столовая"/>
    <n v="11.6"/>
    <m/>
    <s v="Комната стандарт"/>
    <n v="12.4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3.3"/>
    <n v="3.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</r>
  <r>
    <x v="2"/>
    <x v="1"/>
    <x v="2"/>
    <s v="457"/>
    <x v="7"/>
    <m/>
    <x v="2"/>
    <n v="15.5"/>
    <n v="34.4"/>
    <n v="34.4"/>
    <x v="45"/>
    <m/>
    <m/>
    <n v="3.4"/>
    <s v="ниша"/>
    <m/>
    <m/>
    <m/>
    <m/>
    <m/>
    <m/>
    <m/>
    <m/>
    <s v="Кухня-столовая"/>
    <n v="11.6"/>
    <m/>
    <s v="Комната стандарт"/>
    <n v="15.5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</r>
  <r>
    <x v="2"/>
    <x v="1"/>
    <x v="2"/>
    <s v="458"/>
    <x v="8"/>
    <m/>
    <x v="3"/>
    <n v="12.5"/>
    <n v="28.5"/>
    <n v="28.5"/>
    <x v="78"/>
    <m/>
    <m/>
    <n v="5.8"/>
    <m/>
    <m/>
    <m/>
    <m/>
    <m/>
    <m/>
    <m/>
    <m/>
    <m/>
    <s v="Студия"/>
    <n v="5.3"/>
    <m/>
    <s v="Студия"/>
    <n v="12.5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s v="комната"/>
    <n v="1"/>
    <m/>
    <m/>
    <m/>
    <m/>
    <m/>
    <m/>
    <m/>
    <m/>
    <m/>
    <m/>
    <s v="Частный сектор"/>
    <s v="В"/>
  </r>
  <r>
    <x v="2"/>
    <x v="1"/>
    <x v="2"/>
    <s v="459"/>
    <x v="9"/>
    <m/>
    <x v="1"/>
    <n v="22"/>
    <n v="49.300000000000004"/>
    <n v="49.300000000000004"/>
    <x v="79"/>
    <m/>
    <m/>
    <n v="2.9"/>
    <s v="ниша"/>
    <n v="3.9"/>
    <m/>
    <m/>
    <m/>
    <m/>
    <m/>
    <m/>
    <m/>
    <s v="Кухня-столовая"/>
    <n v="13.8"/>
    <m/>
    <s v="Комната стандарт"/>
    <n v="11.9"/>
    <m/>
    <m/>
    <s v="Комната стандарт"/>
    <n v="10.1"/>
    <m/>
    <m/>
    <m/>
    <m/>
    <m/>
    <m/>
    <m/>
    <m/>
    <m/>
    <m/>
    <m/>
    <m/>
    <m/>
    <m/>
    <n v="4.2"/>
    <n v="2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Ю, В"/>
  </r>
  <r>
    <x v="2"/>
    <x v="1"/>
    <x v="2"/>
    <s v="460"/>
    <x v="29"/>
    <m/>
    <x v="2"/>
    <n v="10.6"/>
    <n v="39.099999999999994"/>
    <n v="39.099999999999994"/>
    <x v="58"/>
    <m/>
    <m/>
    <n v="3.4"/>
    <s v="ниша"/>
    <n v="3.3"/>
    <m/>
    <m/>
    <m/>
    <m/>
    <m/>
    <m/>
    <m/>
    <s v="Кухня-гостиная"/>
    <n v="18.5"/>
    <m/>
    <s v="Комната стандарт"/>
    <n v="10.6"/>
    <m/>
    <m/>
    <m/>
    <m/>
    <m/>
    <m/>
    <m/>
    <m/>
    <m/>
    <m/>
    <m/>
    <m/>
    <m/>
    <m/>
    <m/>
    <m/>
    <m/>
    <m/>
    <n v="3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s v="кухня"/>
    <n v="2"/>
    <m/>
    <m/>
    <m/>
    <m/>
    <m/>
    <m/>
    <m/>
    <m/>
    <m/>
    <m/>
    <s v="Свой ЖК, Двор"/>
    <s v="Ю, З"/>
  </r>
  <r>
    <x v="2"/>
    <x v="1"/>
    <x v="2"/>
    <s v="461"/>
    <x v="30"/>
    <m/>
    <x v="2"/>
    <n v="14.4"/>
    <n v="37.599999999999994"/>
    <n v="37.599999999999994"/>
    <x v="80"/>
    <m/>
    <m/>
    <n v="6"/>
    <s v="ниша"/>
    <m/>
    <m/>
    <m/>
    <m/>
    <m/>
    <m/>
    <m/>
    <m/>
    <s v="Кухня-столовая"/>
    <n v="13.4"/>
    <m/>
    <s v="Комната стандарт"/>
    <n v="14.4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"/>
    <s v="З"/>
  </r>
  <r>
    <x v="2"/>
    <x v="1"/>
    <x v="3"/>
    <s v="462"/>
    <x v="5"/>
    <m/>
    <x v="1"/>
    <n v="30.1"/>
    <n v="60.29999999999999"/>
    <n v="63.699999999999989"/>
    <x v="81"/>
    <m/>
    <m/>
    <n v="6.1"/>
    <s v="ниша"/>
    <m/>
    <m/>
    <m/>
    <m/>
    <m/>
    <m/>
    <m/>
    <m/>
    <s v="Кухня-гостиная"/>
    <n v="16.8"/>
    <m/>
    <s v="Комната стандарт"/>
    <n v="16.2"/>
    <m/>
    <m/>
    <s v="Мастер-спальня"/>
    <n v="13.9"/>
    <s v="ниша"/>
    <m/>
    <m/>
    <m/>
    <m/>
    <m/>
    <m/>
    <m/>
    <m/>
    <m/>
    <m/>
    <m/>
    <m/>
    <m/>
    <n v="4.4000000000000004"/>
    <n v="2.9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, коридор"/>
    <m/>
    <m/>
    <m/>
    <m/>
    <m/>
    <m/>
    <s v="Свой ЖК, Двор, Частный сектор"/>
    <s v="З, В"/>
  </r>
  <r>
    <x v="2"/>
    <x v="1"/>
    <x v="3"/>
    <s v="463"/>
    <x v="6"/>
    <m/>
    <x v="2"/>
    <n v="12.4"/>
    <n v="31.199999999999996"/>
    <n v="34.499999999999993"/>
    <x v="77"/>
    <m/>
    <m/>
    <n v="3.3"/>
    <s v="ниша"/>
    <m/>
    <m/>
    <m/>
    <m/>
    <m/>
    <m/>
    <m/>
    <m/>
    <s v="Кухня-столовая"/>
    <n v="11.6"/>
    <m/>
    <s v="Комната стандарт"/>
    <n v="12.4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3.3"/>
    <n v="3.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</r>
  <r>
    <x v="2"/>
    <x v="1"/>
    <x v="3"/>
    <s v="464"/>
    <x v="7"/>
    <m/>
    <x v="2"/>
    <n v="15.5"/>
    <n v="34.4"/>
    <n v="34.4"/>
    <x v="45"/>
    <m/>
    <m/>
    <n v="3.4"/>
    <s v="ниша"/>
    <m/>
    <m/>
    <m/>
    <m/>
    <m/>
    <m/>
    <m/>
    <m/>
    <s v="Кухня-столовая"/>
    <n v="11.6"/>
    <m/>
    <s v="Комната стандарт"/>
    <n v="15.5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</r>
  <r>
    <x v="2"/>
    <x v="1"/>
    <x v="3"/>
    <s v="465"/>
    <x v="8"/>
    <m/>
    <x v="3"/>
    <n v="12.5"/>
    <n v="28.5"/>
    <n v="28.5"/>
    <x v="78"/>
    <m/>
    <m/>
    <n v="5.8"/>
    <m/>
    <m/>
    <m/>
    <m/>
    <m/>
    <m/>
    <m/>
    <m/>
    <m/>
    <s v="Студия"/>
    <n v="5.3"/>
    <m/>
    <s v="Студия"/>
    <n v="12.5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s v="комната"/>
    <n v="1"/>
    <m/>
    <m/>
    <m/>
    <m/>
    <m/>
    <m/>
    <m/>
    <m/>
    <m/>
    <m/>
    <s v="Частный сектор"/>
    <s v="В"/>
  </r>
  <r>
    <x v="2"/>
    <x v="1"/>
    <x v="3"/>
    <s v="466"/>
    <x v="9"/>
    <m/>
    <x v="1"/>
    <n v="22"/>
    <n v="49.1"/>
    <n v="49.1"/>
    <x v="82"/>
    <m/>
    <m/>
    <n v="2.9"/>
    <s v="ниша"/>
    <n v="3.9"/>
    <m/>
    <m/>
    <m/>
    <m/>
    <m/>
    <m/>
    <m/>
    <s v="Кухня-столовая"/>
    <n v="13.8"/>
    <m/>
    <s v="Комната стандарт"/>
    <n v="11.9"/>
    <m/>
    <m/>
    <s v="Комната стандарт"/>
    <n v="10.1"/>
    <m/>
    <m/>
    <m/>
    <m/>
    <m/>
    <m/>
    <m/>
    <m/>
    <m/>
    <m/>
    <m/>
    <m/>
    <m/>
    <m/>
    <n v="4"/>
    <n v="2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Ю, В"/>
  </r>
  <r>
    <x v="2"/>
    <x v="1"/>
    <x v="3"/>
    <s v="467"/>
    <x v="29"/>
    <m/>
    <x v="2"/>
    <n v="10.6"/>
    <n v="39.099999999999994"/>
    <n v="39.099999999999994"/>
    <x v="58"/>
    <m/>
    <m/>
    <n v="3.4"/>
    <s v="ниша"/>
    <n v="3.3"/>
    <m/>
    <m/>
    <m/>
    <m/>
    <m/>
    <m/>
    <m/>
    <s v="Кухня-гостиная"/>
    <n v="18.5"/>
    <m/>
    <s v="Комната стандарт"/>
    <n v="10.6"/>
    <m/>
    <m/>
    <m/>
    <m/>
    <m/>
    <m/>
    <m/>
    <m/>
    <m/>
    <m/>
    <m/>
    <m/>
    <m/>
    <m/>
    <m/>
    <m/>
    <m/>
    <m/>
    <n v="3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s v="кухня"/>
    <n v="2"/>
    <m/>
    <m/>
    <m/>
    <m/>
    <m/>
    <m/>
    <m/>
    <m/>
    <m/>
    <m/>
    <s v="Свой ЖК, Двор"/>
    <s v="Ю, З"/>
  </r>
  <r>
    <x v="2"/>
    <x v="1"/>
    <x v="3"/>
    <s v="468"/>
    <x v="30"/>
    <m/>
    <x v="2"/>
    <n v="14.4"/>
    <n v="37.599999999999994"/>
    <n v="37.599999999999994"/>
    <x v="80"/>
    <m/>
    <m/>
    <n v="6"/>
    <s v="ниша"/>
    <m/>
    <m/>
    <m/>
    <m/>
    <m/>
    <m/>
    <m/>
    <m/>
    <s v="Кухня-столовая"/>
    <n v="13.4"/>
    <m/>
    <s v="Комната стандарт"/>
    <n v="14.4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"/>
    <s v="З"/>
  </r>
  <r>
    <x v="2"/>
    <x v="1"/>
    <x v="4"/>
    <s v="469"/>
    <x v="5"/>
    <m/>
    <x v="1"/>
    <n v="30.1"/>
    <n v="60.29999999999999"/>
    <n v="63.699999999999989"/>
    <x v="81"/>
    <m/>
    <m/>
    <n v="6.1"/>
    <s v="ниша"/>
    <m/>
    <m/>
    <m/>
    <m/>
    <m/>
    <m/>
    <m/>
    <m/>
    <s v="Кухня-гостиная"/>
    <n v="16.8"/>
    <m/>
    <s v="Комната стандарт"/>
    <n v="16.2"/>
    <m/>
    <m/>
    <s v="Мастер-спальня"/>
    <n v="13.9"/>
    <s v="ниша"/>
    <m/>
    <m/>
    <m/>
    <m/>
    <m/>
    <m/>
    <m/>
    <m/>
    <m/>
    <m/>
    <m/>
    <m/>
    <m/>
    <n v="4.4000000000000004"/>
    <n v="2.9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, коридор"/>
    <m/>
    <m/>
    <m/>
    <m/>
    <m/>
    <m/>
    <s v="Свой ЖК, Двор, Частный сектор"/>
    <s v="З, В"/>
  </r>
  <r>
    <x v="2"/>
    <x v="1"/>
    <x v="4"/>
    <s v="470"/>
    <x v="6"/>
    <m/>
    <x v="2"/>
    <n v="12.4"/>
    <n v="31.199999999999996"/>
    <n v="34.499999999999993"/>
    <x v="77"/>
    <m/>
    <m/>
    <n v="3.3"/>
    <s v="ниша"/>
    <m/>
    <m/>
    <m/>
    <m/>
    <m/>
    <m/>
    <m/>
    <m/>
    <s v="Кухня-столовая"/>
    <n v="11.6"/>
    <m/>
    <s v="Комната стандарт"/>
    <n v="12.4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3.3"/>
    <n v="3.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</r>
  <r>
    <x v="2"/>
    <x v="1"/>
    <x v="4"/>
    <s v="471"/>
    <x v="7"/>
    <m/>
    <x v="2"/>
    <n v="15.5"/>
    <n v="34.4"/>
    <n v="34.4"/>
    <x v="45"/>
    <m/>
    <m/>
    <n v="3.4"/>
    <s v="ниша"/>
    <m/>
    <m/>
    <m/>
    <m/>
    <m/>
    <m/>
    <m/>
    <m/>
    <s v="Кухня-столовая"/>
    <n v="11.6"/>
    <m/>
    <s v="Комната стандарт"/>
    <n v="15.5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</r>
  <r>
    <x v="2"/>
    <x v="1"/>
    <x v="4"/>
    <s v="472"/>
    <x v="8"/>
    <m/>
    <x v="3"/>
    <n v="12.5"/>
    <n v="28.5"/>
    <n v="28.5"/>
    <x v="78"/>
    <m/>
    <m/>
    <n v="5.8"/>
    <m/>
    <m/>
    <m/>
    <m/>
    <m/>
    <m/>
    <m/>
    <m/>
    <m/>
    <s v="Студия"/>
    <n v="5.3"/>
    <m/>
    <s v="Студия"/>
    <n v="12.5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s v="комната"/>
    <n v="1"/>
    <m/>
    <m/>
    <m/>
    <m/>
    <m/>
    <m/>
    <m/>
    <m/>
    <m/>
    <m/>
    <s v="Частный сектор"/>
    <s v="В"/>
  </r>
  <r>
    <x v="2"/>
    <x v="1"/>
    <x v="4"/>
    <s v="473"/>
    <x v="9"/>
    <m/>
    <x v="1"/>
    <n v="22"/>
    <n v="49.1"/>
    <n v="49.1"/>
    <x v="82"/>
    <m/>
    <m/>
    <n v="2.9"/>
    <s v="ниша"/>
    <n v="3.9"/>
    <m/>
    <m/>
    <m/>
    <m/>
    <m/>
    <m/>
    <m/>
    <s v="Кухня-столовая"/>
    <n v="13.8"/>
    <m/>
    <s v="Комната стандарт"/>
    <n v="11.9"/>
    <m/>
    <m/>
    <s v="Комната стандарт"/>
    <n v="10.1"/>
    <m/>
    <m/>
    <m/>
    <m/>
    <m/>
    <m/>
    <m/>
    <m/>
    <m/>
    <m/>
    <m/>
    <m/>
    <m/>
    <m/>
    <n v="4"/>
    <n v="2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Ю, В"/>
  </r>
  <r>
    <x v="2"/>
    <x v="1"/>
    <x v="4"/>
    <s v="474"/>
    <x v="29"/>
    <m/>
    <x v="2"/>
    <n v="10.6"/>
    <n v="39.099999999999994"/>
    <n v="39.099999999999994"/>
    <x v="58"/>
    <m/>
    <m/>
    <n v="3.4"/>
    <s v="ниша"/>
    <n v="3.3"/>
    <m/>
    <m/>
    <m/>
    <m/>
    <m/>
    <m/>
    <m/>
    <s v="Кухня-гостиная"/>
    <n v="18.5"/>
    <m/>
    <s v="Комната стандарт"/>
    <n v="10.6"/>
    <m/>
    <m/>
    <m/>
    <m/>
    <m/>
    <m/>
    <m/>
    <m/>
    <m/>
    <m/>
    <m/>
    <m/>
    <m/>
    <m/>
    <m/>
    <m/>
    <m/>
    <m/>
    <n v="3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s v="кухня"/>
    <n v="2"/>
    <m/>
    <m/>
    <m/>
    <m/>
    <m/>
    <m/>
    <m/>
    <m/>
    <m/>
    <m/>
    <s v="Свой ЖК, Двор"/>
    <s v="Ю, З"/>
  </r>
  <r>
    <x v="2"/>
    <x v="1"/>
    <x v="4"/>
    <s v="475"/>
    <x v="30"/>
    <m/>
    <x v="2"/>
    <n v="14.4"/>
    <n v="37.599999999999994"/>
    <n v="37.599999999999994"/>
    <x v="80"/>
    <m/>
    <m/>
    <n v="6"/>
    <s v="ниша"/>
    <m/>
    <m/>
    <m/>
    <m/>
    <m/>
    <m/>
    <m/>
    <m/>
    <s v="Кухня-столовая"/>
    <n v="13.4"/>
    <m/>
    <s v="Комната стандарт"/>
    <n v="14.4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"/>
    <s v="З"/>
  </r>
  <r>
    <x v="2"/>
    <x v="1"/>
    <x v="5"/>
    <s v="476"/>
    <x v="5"/>
    <m/>
    <x v="1"/>
    <n v="30.1"/>
    <n v="60.29999999999999"/>
    <n v="63.699999999999989"/>
    <x v="81"/>
    <m/>
    <m/>
    <n v="6.1"/>
    <s v="ниша"/>
    <m/>
    <m/>
    <m/>
    <m/>
    <m/>
    <m/>
    <m/>
    <m/>
    <s v="Кухня-гостиная"/>
    <n v="16.8"/>
    <m/>
    <s v="Комната стандарт"/>
    <n v="16.2"/>
    <m/>
    <m/>
    <s v="Мастер-спальня"/>
    <n v="13.9"/>
    <s v="ниша"/>
    <m/>
    <m/>
    <m/>
    <m/>
    <m/>
    <m/>
    <m/>
    <m/>
    <m/>
    <m/>
    <m/>
    <m/>
    <m/>
    <n v="4.4000000000000004"/>
    <n v="2.9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, коридор"/>
    <m/>
    <m/>
    <m/>
    <m/>
    <m/>
    <m/>
    <s v="Свой ЖК, Двор, Частный сектор"/>
    <s v="З, В"/>
  </r>
  <r>
    <x v="2"/>
    <x v="1"/>
    <x v="5"/>
    <s v="477"/>
    <x v="6"/>
    <m/>
    <x v="2"/>
    <n v="12.4"/>
    <n v="31.199999999999996"/>
    <n v="34.499999999999993"/>
    <x v="77"/>
    <m/>
    <m/>
    <n v="3.3"/>
    <s v="ниша"/>
    <m/>
    <m/>
    <m/>
    <m/>
    <m/>
    <m/>
    <m/>
    <m/>
    <s v="Кухня-столовая"/>
    <n v="11.6"/>
    <m/>
    <s v="Комната стандарт"/>
    <n v="12.4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3.3"/>
    <n v="3.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</r>
  <r>
    <x v="2"/>
    <x v="1"/>
    <x v="5"/>
    <s v="478"/>
    <x v="7"/>
    <m/>
    <x v="2"/>
    <n v="15.5"/>
    <n v="34.4"/>
    <n v="34.4"/>
    <x v="45"/>
    <m/>
    <m/>
    <n v="3.4"/>
    <s v="ниша"/>
    <m/>
    <m/>
    <m/>
    <m/>
    <m/>
    <m/>
    <m/>
    <m/>
    <s v="Кухня-столовая"/>
    <n v="11.6"/>
    <m/>
    <s v="Комната стандарт"/>
    <n v="15.5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</r>
  <r>
    <x v="2"/>
    <x v="1"/>
    <x v="5"/>
    <s v="479"/>
    <x v="8"/>
    <m/>
    <x v="3"/>
    <n v="12.5"/>
    <n v="28.5"/>
    <n v="28.5"/>
    <x v="78"/>
    <m/>
    <m/>
    <n v="5.8"/>
    <m/>
    <m/>
    <m/>
    <m/>
    <m/>
    <m/>
    <m/>
    <m/>
    <m/>
    <s v="Студия"/>
    <n v="5.3"/>
    <m/>
    <s v="Студия"/>
    <n v="12.5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s v="комната"/>
    <n v="1"/>
    <m/>
    <m/>
    <m/>
    <m/>
    <m/>
    <m/>
    <m/>
    <m/>
    <m/>
    <m/>
    <s v="Частный сектор"/>
    <s v="В"/>
  </r>
  <r>
    <x v="2"/>
    <x v="1"/>
    <x v="5"/>
    <s v="480"/>
    <x v="9"/>
    <m/>
    <x v="1"/>
    <n v="22"/>
    <n v="49.1"/>
    <n v="49.1"/>
    <x v="82"/>
    <m/>
    <m/>
    <n v="2.9"/>
    <s v="ниша"/>
    <n v="3.9"/>
    <m/>
    <m/>
    <m/>
    <m/>
    <m/>
    <m/>
    <m/>
    <s v="Кухня-столовая"/>
    <n v="13.8"/>
    <m/>
    <s v="Комната стандарт"/>
    <n v="11.9"/>
    <m/>
    <m/>
    <s v="Комната стандарт"/>
    <n v="10.1"/>
    <m/>
    <m/>
    <m/>
    <m/>
    <m/>
    <m/>
    <m/>
    <m/>
    <m/>
    <m/>
    <m/>
    <m/>
    <m/>
    <m/>
    <n v="4"/>
    <n v="2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Ю, В"/>
  </r>
  <r>
    <x v="2"/>
    <x v="1"/>
    <x v="5"/>
    <s v="481"/>
    <x v="29"/>
    <m/>
    <x v="2"/>
    <n v="10.6"/>
    <n v="39.099999999999994"/>
    <n v="39.099999999999994"/>
    <x v="58"/>
    <m/>
    <m/>
    <n v="3.4"/>
    <s v="ниша"/>
    <n v="3.3"/>
    <m/>
    <m/>
    <m/>
    <m/>
    <m/>
    <m/>
    <m/>
    <s v="Кухня-гостиная"/>
    <n v="18.5"/>
    <m/>
    <s v="Комната стандарт"/>
    <n v="10.6"/>
    <m/>
    <m/>
    <m/>
    <m/>
    <m/>
    <m/>
    <m/>
    <m/>
    <m/>
    <m/>
    <m/>
    <m/>
    <m/>
    <m/>
    <m/>
    <m/>
    <m/>
    <m/>
    <n v="3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s v="кухня"/>
    <n v="2"/>
    <m/>
    <m/>
    <m/>
    <m/>
    <m/>
    <m/>
    <m/>
    <m/>
    <m/>
    <m/>
    <s v="Свой ЖК, Двор"/>
    <s v="Ю, З"/>
  </r>
  <r>
    <x v="2"/>
    <x v="1"/>
    <x v="5"/>
    <s v="482"/>
    <x v="30"/>
    <m/>
    <x v="2"/>
    <n v="14.4"/>
    <n v="37.599999999999994"/>
    <n v="37.599999999999994"/>
    <x v="80"/>
    <m/>
    <m/>
    <n v="6"/>
    <s v="ниша"/>
    <m/>
    <m/>
    <m/>
    <m/>
    <m/>
    <m/>
    <m/>
    <m/>
    <s v="Кухня-столовая"/>
    <n v="13.4"/>
    <m/>
    <s v="Комната стандарт"/>
    <n v="14.4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"/>
    <s v="З"/>
  </r>
  <r>
    <x v="2"/>
    <x v="1"/>
    <x v="6"/>
    <s v="483"/>
    <x v="5"/>
    <m/>
    <x v="1"/>
    <n v="30.1"/>
    <n v="60.199999999999996"/>
    <n v="63.599999999999994"/>
    <x v="83"/>
    <m/>
    <m/>
    <n v="6.1"/>
    <s v="ниша"/>
    <m/>
    <m/>
    <m/>
    <m/>
    <m/>
    <m/>
    <m/>
    <m/>
    <s v="Кухня-гостиная"/>
    <n v="16.7"/>
    <m/>
    <s v="Комната стандарт"/>
    <n v="16.2"/>
    <m/>
    <m/>
    <s v="Мастер-спальня"/>
    <n v="13.9"/>
    <s v="ниша"/>
    <m/>
    <m/>
    <m/>
    <m/>
    <m/>
    <m/>
    <m/>
    <m/>
    <m/>
    <m/>
    <m/>
    <m/>
    <m/>
    <n v="4.4000000000000004"/>
    <n v="2.9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, коридор"/>
    <m/>
    <m/>
    <m/>
    <m/>
    <m/>
    <m/>
    <s v="Свой ЖК, Двор, Частный сектор"/>
    <s v="З, В"/>
  </r>
  <r>
    <x v="2"/>
    <x v="1"/>
    <x v="6"/>
    <s v="484"/>
    <x v="6"/>
    <m/>
    <x v="2"/>
    <n v="12.4"/>
    <n v="31.199999999999996"/>
    <n v="34.499999999999993"/>
    <x v="77"/>
    <m/>
    <m/>
    <n v="3.3"/>
    <s v="ниша"/>
    <m/>
    <m/>
    <m/>
    <m/>
    <m/>
    <m/>
    <m/>
    <m/>
    <s v="Кухня-столовая"/>
    <n v="11.6"/>
    <m/>
    <s v="Комната стандарт"/>
    <n v="12.4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3.3"/>
    <n v="3.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</r>
  <r>
    <x v="2"/>
    <x v="1"/>
    <x v="6"/>
    <s v="485"/>
    <x v="7"/>
    <m/>
    <x v="2"/>
    <n v="15.5"/>
    <n v="34.4"/>
    <n v="34.4"/>
    <x v="45"/>
    <m/>
    <m/>
    <n v="3.4"/>
    <s v="ниша"/>
    <m/>
    <m/>
    <m/>
    <m/>
    <m/>
    <m/>
    <m/>
    <m/>
    <s v="Кухня-столовая"/>
    <n v="11.6"/>
    <m/>
    <s v="Комната стандарт"/>
    <n v="15.5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</r>
  <r>
    <x v="2"/>
    <x v="1"/>
    <x v="6"/>
    <s v="486"/>
    <x v="8"/>
    <m/>
    <x v="3"/>
    <n v="12.5"/>
    <n v="28.5"/>
    <n v="28.5"/>
    <x v="78"/>
    <m/>
    <m/>
    <n v="5.8"/>
    <m/>
    <m/>
    <m/>
    <m/>
    <m/>
    <m/>
    <m/>
    <m/>
    <m/>
    <s v="Студия"/>
    <n v="5.3"/>
    <m/>
    <s v="Студия"/>
    <n v="12.5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s v="комната"/>
    <n v="1"/>
    <m/>
    <m/>
    <m/>
    <m/>
    <m/>
    <m/>
    <m/>
    <m/>
    <m/>
    <m/>
    <s v="Частный сектор"/>
    <s v="В"/>
  </r>
  <r>
    <x v="2"/>
    <x v="1"/>
    <x v="6"/>
    <s v="487"/>
    <x v="9"/>
    <m/>
    <x v="1"/>
    <n v="22"/>
    <n v="49"/>
    <n v="49"/>
    <x v="84"/>
    <m/>
    <m/>
    <n v="2.9"/>
    <s v="ниша"/>
    <n v="3.9"/>
    <m/>
    <m/>
    <m/>
    <m/>
    <m/>
    <m/>
    <m/>
    <s v="Кухня-столовая"/>
    <n v="13.8"/>
    <m/>
    <s v="Комната стандарт"/>
    <n v="11.9"/>
    <m/>
    <m/>
    <s v="Комната стандарт"/>
    <n v="10.1"/>
    <m/>
    <m/>
    <m/>
    <m/>
    <m/>
    <m/>
    <m/>
    <m/>
    <m/>
    <m/>
    <m/>
    <m/>
    <m/>
    <m/>
    <n v="4"/>
    <n v="2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Ю, В"/>
  </r>
  <r>
    <x v="2"/>
    <x v="1"/>
    <x v="6"/>
    <s v="488"/>
    <x v="29"/>
    <m/>
    <x v="2"/>
    <n v="10.6"/>
    <n v="39.099999999999994"/>
    <n v="39.099999999999994"/>
    <x v="58"/>
    <m/>
    <m/>
    <n v="3.4"/>
    <s v="ниша"/>
    <n v="3.3"/>
    <m/>
    <m/>
    <m/>
    <m/>
    <m/>
    <m/>
    <m/>
    <s v="Кухня-гостиная"/>
    <n v="18.5"/>
    <m/>
    <s v="Комната стандарт"/>
    <n v="10.6"/>
    <m/>
    <m/>
    <m/>
    <m/>
    <m/>
    <m/>
    <m/>
    <m/>
    <m/>
    <m/>
    <m/>
    <m/>
    <m/>
    <m/>
    <m/>
    <m/>
    <m/>
    <m/>
    <n v="3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s v="кухня"/>
    <n v="2"/>
    <m/>
    <m/>
    <m/>
    <m/>
    <m/>
    <m/>
    <m/>
    <m/>
    <m/>
    <m/>
    <s v="Свой ЖК, Двор"/>
    <s v="Ю, З"/>
  </r>
  <r>
    <x v="2"/>
    <x v="1"/>
    <x v="6"/>
    <s v="489"/>
    <x v="30"/>
    <m/>
    <x v="2"/>
    <n v="14.4"/>
    <n v="37.599999999999994"/>
    <n v="37.599999999999994"/>
    <x v="80"/>
    <m/>
    <m/>
    <n v="6"/>
    <s v="ниша"/>
    <m/>
    <m/>
    <m/>
    <m/>
    <m/>
    <m/>
    <m/>
    <m/>
    <s v="Кухня-столовая"/>
    <n v="13.4"/>
    <m/>
    <s v="Комната стандарт"/>
    <n v="14.4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"/>
    <s v="З"/>
  </r>
  <r>
    <x v="2"/>
    <x v="1"/>
    <x v="7"/>
    <s v="490"/>
    <x v="5"/>
    <m/>
    <x v="1"/>
    <n v="30.6"/>
    <n v="60.099999999999994"/>
    <n v="63.499999999999993"/>
    <x v="85"/>
    <m/>
    <m/>
    <n v="6.1"/>
    <s v="ниша"/>
    <m/>
    <m/>
    <m/>
    <m/>
    <m/>
    <m/>
    <m/>
    <m/>
    <s v="Кухня-гостиная"/>
    <n v="16.7"/>
    <m/>
    <s v="Комната стандарт"/>
    <n v="16.2"/>
    <m/>
    <m/>
    <s v="Мастер-спальня"/>
    <n v="14.4"/>
    <s v="ниша"/>
    <m/>
    <m/>
    <m/>
    <m/>
    <m/>
    <m/>
    <m/>
    <m/>
    <m/>
    <m/>
    <m/>
    <m/>
    <m/>
    <n v="3.9"/>
    <n v="2.8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, коридор"/>
    <m/>
    <m/>
    <m/>
    <m/>
    <m/>
    <m/>
    <s v="Свой ЖК, Двор, Частный сектор"/>
    <s v="З, В"/>
  </r>
  <r>
    <x v="2"/>
    <x v="1"/>
    <x v="7"/>
    <s v="491"/>
    <x v="6"/>
    <m/>
    <x v="2"/>
    <n v="12.4"/>
    <n v="31.1"/>
    <n v="34.4"/>
    <x v="45"/>
    <m/>
    <m/>
    <n v="3.3"/>
    <s v="ниша"/>
    <m/>
    <m/>
    <m/>
    <m/>
    <m/>
    <m/>
    <m/>
    <m/>
    <s v="Кухня-столовая"/>
    <n v="11.5"/>
    <m/>
    <s v="Комната стандарт"/>
    <n v="12.4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3.3"/>
    <n v="3.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</r>
  <r>
    <x v="2"/>
    <x v="1"/>
    <x v="7"/>
    <s v="492"/>
    <x v="7"/>
    <m/>
    <x v="2"/>
    <n v="15.5"/>
    <n v="34.299999999999997"/>
    <n v="34.299999999999997"/>
    <x v="86"/>
    <m/>
    <m/>
    <n v="3.4"/>
    <s v="ниша"/>
    <m/>
    <m/>
    <m/>
    <m/>
    <m/>
    <m/>
    <m/>
    <m/>
    <s v="Кухня-столовая"/>
    <n v="11.5"/>
    <m/>
    <s v="Комната стандарт"/>
    <n v="15.5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</r>
  <r>
    <x v="2"/>
    <x v="1"/>
    <x v="7"/>
    <s v="493"/>
    <x v="8"/>
    <m/>
    <x v="3"/>
    <n v="12.4"/>
    <n v="28.5"/>
    <n v="28.5"/>
    <x v="78"/>
    <m/>
    <m/>
    <n v="5.8"/>
    <m/>
    <m/>
    <m/>
    <m/>
    <m/>
    <m/>
    <m/>
    <m/>
    <m/>
    <s v="Студия"/>
    <n v="5.4"/>
    <m/>
    <s v="Студия"/>
    <n v="12.4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s v="комната"/>
    <n v="1"/>
    <m/>
    <m/>
    <m/>
    <m/>
    <m/>
    <m/>
    <m/>
    <m/>
    <m/>
    <m/>
    <s v="Частный сектор"/>
    <s v="В"/>
  </r>
  <r>
    <x v="2"/>
    <x v="1"/>
    <x v="7"/>
    <s v="494"/>
    <x v="9"/>
    <m/>
    <x v="1"/>
    <n v="22"/>
    <n v="49"/>
    <n v="49"/>
    <x v="84"/>
    <m/>
    <m/>
    <n v="2.9"/>
    <s v="ниша"/>
    <n v="3.9"/>
    <m/>
    <m/>
    <m/>
    <m/>
    <m/>
    <m/>
    <m/>
    <s v="Кухня-столовая"/>
    <n v="13.8"/>
    <m/>
    <s v="Комната стандарт"/>
    <n v="11.9"/>
    <m/>
    <m/>
    <s v="Комната стандарт"/>
    <n v="10.1"/>
    <m/>
    <m/>
    <m/>
    <m/>
    <m/>
    <m/>
    <m/>
    <m/>
    <m/>
    <m/>
    <m/>
    <m/>
    <m/>
    <m/>
    <n v="4"/>
    <n v="2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Ю, В"/>
  </r>
  <r>
    <x v="2"/>
    <x v="1"/>
    <x v="7"/>
    <s v="495"/>
    <x v="29"/>
    <m/>
    <x v="2"/>
    <n v="10.6"/>
    <n v="39.099999999999994"/>
    <n v="39.099999999999994"/>
    <x v="58"/>
    <m/>
    <m/>
    <n v="3.4"/>
    <s v="ниша"/>
    <n v="3.3"/>
    <m/>
    <m/>
    <m/>
    <m/>
    <m/>
    <m/>
    <m/>
    <s v="Кухня-гостиная"/>
    <n v="18.5"/>
    <m/>
    <s v="Комната стандарт"/>
    <n v="10.6"/>
    <m/>
    <m/>
    <m/>
    <m/>
    <m/>
    <m/>
    <m/>
    <m/>
    <m/>
    <m/>
    <m/>
    <m/>
    <m/>
    <m/>
    <m/>
    <m/>
    <m/>
    <m/>
    <n v="3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s v="кухня"/>
    <n v="2"/>
    <m/>
    <m/>
    <m/>
    <m/>
    <m/>
    <m/>
    <m/>
    <m/>
    <m/>
    <m/>
    <s v="Свой ЖК, Двор"/>
    <s v="Ю, З"/>
  </r>
  <r>
    <x v="2"/>
    <x v="1"/>
    <x v="7"/>
    <s v="496"/>
    <x v="30"/>
    <m/>
    <x v="2"/>
    <n v="14.4"/>
    <n v="37.599999999999994"/>
    <n v="37.599999999999994"/>
    <x v="80"/>
    <m/>
    <m/>
    <n v="6"/>
    <s v="ниша"/>
    <m/>
    <m/>
    <m/>
    <m/>
    <m/>
    <m/>
    <m/>
    <m/>
    <s v="Кухня-столовая"/>
    <n v="13.4"/>
    <m/>
    <s v="Комната стандарт"/>
    <n v="14.4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"/>
    <s v="З"/>
  </r>
  <r>
    <x v="2"/>
    <x v="1"/>
    <x v="8"/>
    <s v="497"/>
    <x v="5"/>
    <m/>
    <x v="1"/>
    <n v="30.6"/>
    <n v="60.099999999999994"/>
    <n v="63.499999999999993"/>
    <x v="85"/>
    <m/>
    <m/>
    <n v="6.1"/>
    <s v="ниша"/>
    <m/>
    <m/>
    <m/>
    <m/>
    <m/>
    <m/>
    <m/>
    <m/>
    <s v="Кухня-гостиная"/>
    <n v="16.7"/>
    <m/>
    <s v="Комната стандарт"/>
    <n v="16.2"/>
    <m/>
    <m/>
    <s v="Мастер-спальня"/>
    <n v="14.4"/>
    <s v="ниша"/>
    <m/>
    <m/>
    <m/>
    <m/>
    <m/>
    <m/>
    <m/>
    <m/>
    <m/>
    <m/>
    <m/>
    <m/>
    <m/>
    <n v="3.9"/>
    <n v="2.8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, коридор"/>
    <m/>
    <m/>
    <m/>
    <m/>
    <m/>
    <m/>
    <s v="Свой ЖК, Двор, Частный сектор"/>
    <s v="З, В"/>
  </r>
  <r>
    <x v="2"/>
    <x v="1"/>
    <x v="8"/>
    <s v="498"/>
    <x v="6"/>
    <m/>
    <x v="2"/>
    <n v="12.4"/>
    <n v="31.1"/>
    <n v="34.4"/>
    <x v="45"/>
    <m/>
    <m/>
    <n v="3.3"/>
    <s v="ниша"/>
    <m/>
    <m/>
    <m/>
    <m/>
    <m/>
    <m/>
    <m/>
    <m/>
    <s v="Кухня-столовая"/>
    <n v="11.5"/>
    <m/>
    <s v="Комната стандарт"/>
    <n v="12.4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3.3"/>
    <n v="3.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</r>
  <r>
    <x v="2"/>
    <x v="1"/>
    <x v="8"/>
    <s v="499"/>
    <x v="7"/>
    <m/>
    <x v="2"/>
    <n v="15.5"/>
    <n v="34.299999999999997"/>
    <n v="34.299999999999997"/>
    <x v="86"/>
    <m/>
    <m/>
    <n v="3.4"/>
    <s v="ниша"/>
    <m/>
    <m/>
    <m/>
    <m/>
    <m/>
    <m/>
    <m/>
    <m/>
    <s v="Кухня-столовая"/>
    <n v="11.5"/>
    <m/>
    <s v="Комната стандарт"/>
    <n v="15.5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</r>
  <r>
    <x v="2"/>
    <x v="1"/>
    <x v="8"/>
    <s v="500"/>
    <x v="8"/>
    <m/>
    <x v="3"/>
    <n v="12.4"/>
    <n v="28.5"/>
    <n v="28.5"/>
    <x v="78"/>
    <m/>
    <m/>
    <n v="5.8"/>
    <m/>
    <m/>
    <m/>
    <m/>
    <m/>
    <m/>
    <m/>
    <m/>
    <m/>
    <s v="Студия"/>
    <n v="5.4"/>
    <m/>
    <s v="Студия"/>
    <n v="12.4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s v="комната"/>
    <n v="1"/>
    <m/>
    <m/>
    <m/>
    <m/>
    <m/>
    <m/>
    <m/>
    <m/>
    <m/>
    <m/>
    <s v="Частный сектор"/>
    <s v="В"/>
  </r>
  <r>
    <x v="2"/>
    <x v="1"/>
    <x v="8"/>
    <s v="501"/>
    <x v="9"/>
    <m/>
    <x v="1"/>
    <n v="22"/>
    <n v="49"/>
    <n v="49"/>
    <x v="84"/>
    <m/>
    <m/>
    <n v="2.9"/>
    <s v="ниша"/>
    <n v="3.9"/>
    <m/>
    <m/>
    <m/>
    <m/>
    <m/>
    <m/>
    <m/>
    <s v="Кухня-столовая"/>
    <n v="13.8"/>
    <m/>
    <s v="Комната стандарт"/>
    <n v="11.9"/>
    <m/>
    <m/>
    <s v="Комната стандарт"/>
    <n v="10.1"/>
    <m/>
    <m/>
    <m/>
    <m/>
    <m/>
    <m/>
    <m/>
    <m/>
    <m/>
    <m/>
    <m/>
    <m/>
    <m/>
    <m/>
    <n v="4"/>
    <n v="2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Ю, В"/>
  </r>
  <r>
    <x v="2"/>
    <x v="1"/>
    <x v="8"/>
    <s v="502"/>
    <x v="29"/>
    <m/>
    <x v="2"/>
    <n v="10.6"/>
    <n v="39.099999999999994"/>
    <n v="39.099999999999994"/>
    <x v="58"/>
    <m/>
    <m/>
    <n v="3.4"/>
    <s v="ниша"/>
    <n v="3.3"/>
    <m/>
    <m/>
    <m/>
    <m/>
    <m/>
    <m/>
    <m/>
    <s v="Кухня-гостиная"/>
    <n v="18.5"/>
    <m/>
    <s v="Комната стандарт"/>
    <n v="10.6"/>
    <m/>
    <m/>
    <m/>
    <m/>
    <m/>
    <m/>
    <m/>
    <m/>
    <m/>
    <m/>
    <m/>
    <m/>
    <m/>
    <m/>
    <m/>
    <m/>
    <m/>
    <m/>
    <n v="3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s v="кухня"/>
    <n v="2"/>
    <m/>
    <m/>
    <m/>
    <m/>
    <m/>
    <m/>
    <m/>
    <m/>
    <m/>
    <m/>
    <s v="Свой ЖК, Двор"/>
    <s v="Ю, З"/>
  </r>
  <r>
    <x v="2"/>
    <x v="1"/>
    <x v="8"/>
    <s v="503"/>
    <x v="30"/>
    <m/>
    <x v="2"/>
    <n v="14.4"/>
    <n v="37.599999999999994"/>
    <n v="37.599999999999994"/>
    <x v="80"/>
    <m/>
    <m/>
    <n v="6"/>
    <s v="ниша"/>
    <m/>
    <m/>
    <m/>
    <m/>
    <m/>
    <m/>
    <m/>
    <m/>
    <s v="Кухня-столовая"/>
    <n v="13.4"/>
    <m/>
    <s v="Комната стандарт"/>
    <n v="14.4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"/>
    <s v="З"/>
  </r>
  <r>
    <x v="2"/>
    <x v="1"/>
    <x v="9"/>
    <s v="504"/>
    <x v="5"/>
    <m/>
    <x v="1"/>
    <n v="30.6"/>
    <n v="60"/>
    <n v="63.4"/>
    <x v="87"/>
    <m/>
    <m/>
    <n v="6.1"/>
    <s v="ниша"/>
    <m/>
    <m/>
    <m/>
    <m/>
    <m/>
    <m/>
    <m/>
    <m/>
    <s v="Кухня-гостиная"/>
    <n v="16.600000000000001"/>
    <m/>
    <s v="Комната стандарт"/>
    <n v="16.2"/>
    <m/>
    <m/>
    <s v="Мастер-спальня"/>
    <n v="14.4"/>
    <s v="ниша"/>
    <m/>
    <m/>
    <m/>
    <m/>
    <m/>
    <m/>
    <m/>
    <m/>
    <m/>
    <m/>
    <m/>
    <m/>
    <m/>
    <n v="3.9"/>
    <n v="2.8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, коридор"/>
    <m/>
    <m/>
    <m/>
    <m/>
    <m/>
    <m/>
    <s v="Свой ЖК, Двор, Крыша др. строения ЖК, Частный сектор"/>
    <s v="З, В"/>
  </r>
  <r>
    <x v="2"/>
    <x v="1"/>
    <x v="9"/>
    <s v="505"/>
    <x v="6"/>
    <m/>
    <x v="2"/>
    <n v="12.4"/>
    <n v="31.1"/>
    <n v="34.4"/>
    <x v="45"/>
    <m/>
    <m/>
    <n v="3.3"/>
    <s v="ниша"/>
    <m/>
    <m/>
    <m/>
    <m/>
    <m/>
    <m/>
    <m/>
    <m/>
    <s v="Кухня-столовая"/>
    <n v="11.5"/>
    <m/>
    <s v="Комната стандарт"/>
    <n v="12.4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3.3"/>
    <n v="3.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</r>
  <r>
    <x v="2"/>
    <x v="1"/>
    <x v="9"/>
    <s v="506"/>
    <x v="7"/>
    <m/>
    <x v="2"/>
    <n v="15.5"/>
    <n v="34.299999999999997"/>
    <n v="34.299999999999997"/>
    <x v="86"/>
    <m/>
    <m/>
    <n v="3.4"/>
    <s v="ниша"/>
    <m/>
    <m/>
    <m/>
    <m/>
    <m/>
    <m/>
    <m/>
    <m/>
    <s v="Кухня-столовая"/>
    <n v="11.5"/>
    <m/>
    <s v="Комната стандарт"/>
    <n v="15.5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</r>
  <r>
    <x v="2"/>
    <x v="1"/>
    <x v="9"/>
    <s v="507"/>
    <x v="8"/>
    <m/>
    <x v="3"/>
    <n v="12.4"/>
    <n v="28.5"/>
    <n v="28.5"/>
    <x v="78"/>
    <m/>
    <m/>
    <n v="5.8"/>
    <m/>
    <m/>
    <m/>
    <m/>
    <m/>
    <m/>
    <m/>
    <m/>
    <m/>
    <s v="Студия"/>
    <n v="5.4"/>
    <m/>
    <s v="Студия"/>
    <n v="12.4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s v="комната"/>
    <n v="1"/>
    <m/>
    <m/>
    <m/>
    <m/>
    <m/>
    <m/>
    <m/>
    <m/>
    <m/>
    <m/>
    <s v="Частный сектор"/>
    <s v="В"/>
  </r>
  <r>
    <x v="2"/>
    <x v="1"/>
    <x v="9"/>
    <s v="508"/>
    <x v="9"/>
    <m/>
    <x v="1"/>
    <n v="22"/>
    <n v="49"/>
    <n v="49"/>
    <x v="84"/>
    <m/>
    <m/>
    <n v="2.9"/>
    <s v="ниша"/>
    <n v="3.9"/>
    <m/>
    <m/>
    <m/>
    <m/>
    <m/>
    <m/>
    <m/>
    <s v="Кухня-столовая"/>
    <n v="13.8"/>
    <m/>
    <s v="Комната стандарт"/>
    <n v="11.9"/>
    <m/>
    <m/>
    <s v="Комната стандарт"/>
    <n v="10.1"/>
    <m/>
    <m/>
    <m/>
    <m/>
    <m/>
    <m/>
    <m/>
    <m/>
    <m/>
    <m/>
    <m/>
    <m/>
    <m/>
    <m/>
    <n v="4"/>
    <n v="2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Ю, В"/>
  </r>
  <r>
    <x v="2"/>
    <x v="1"/>
    <x v="9"/>
    <s v="509"/>
    <x v="29"/>
    <m/>
    <x v="2"/>
    <n v="10.6"/>
    <n v="39.099999999999994"/>
    <n v="39.099999999999994"/>
    <x v="58"/>
    <m/>
    <m/>
    <n v="3.4"/>
    <s v="ниша"/>
    <n v="3.3"/>
    <m/>
    <m/>
    <m/>
    <m/>
    <m/>
    <m/>
    <m/>
    <s v="Кухня-гостиная"/>
    <n v="18.5"/>
    <m/>
    <s v="Комната стандарт"/>
    <n v="10.6"/>
    <m/>
    <m/>
    <m/>
    <m/>
    <m/>
    <m/>
    <m/>
    <m/>
    <m/>
    <m/>
    <m/>
    <m/>
    <m/>
    <m/>
    <m/>
    <m/>
    <m/>
    <m/>
    <n v="3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s v="кухня"/>
    <n v="2"/>
    <m/>
    <m/>
    <m/>
    <m/>
    <m/>
    <m/>
    <m/>
    <m/>
    <m/>
    <m/>
    <s v="Свой ЖК, Двор, Крыша др. строения ЖК"/>
    <s v="Ю, З"/>
  </r>
  <r>
    <x v="2"/>
    <x v="1"/>
    <x v="9"/>
    <s v="510"/>
    <x v="30"/>
    <m/>
    <x v="2"/>
    <n v="14.4"/>
    <n v="37.599999999999994"/>
    <n v="37.599999999999994"/>
    <x v="80"/>
    <m/>
    <m/>
    <n v="6"/>
    <s v="ниша"/>
    <m/>
    <m/>
    <m/>
    <m/>
    <m/>
    <m/>
    <m/>
    <m/>
    <s v="Кухня-столовая"/>
    <n v="13.4"/>
    <m/>
    <s v="Комната стандарт"/>
    <n v="14.4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, Крыша др. строения ЖК"/>
    <s v="З"/>
  </r>
  <r>
    <x v="2"/>
    <x v="1"/>
    <x v="10"/>
    <s v="511"/>
    <x v="5"/>
    <m/>
    <x v="1"/>
    <n v="30.299999999999997"/>
    <n v="59.7"/>
    <n v="63.1"/>
    <x v="88"/>
    <m/>
    <m/>
    <n v="6.1"/>
    <s v="ниша"/>
    <m/>
    <m/>
    <m/>
    <m/>
    <m/>
    <m/>
    <m/>
    <m/>
    <s v="Кухня-гостиная"/>
    <n v="16.600000000000001"/>
    <m/>
    <s v="Комната стандарт"/>
    <n v="16.2"/>
    <m/>
    <m/>
    <s v="Мастер-спальня"/>
    <n v="14.1"/>
    <s v="ниша"/>
    <m/>
    <m/>
    <m/>
    <m/>
    <m/>
    <m/>
    <m/>
    <m/>
    <m/>
    <m/>
    <m/>
    <m/>
    <m/>
    <n v="3.9"/>
    <n v="2.8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, коридор"/>
    <m/>
    <m/>
    <m/>
    <m/>
    <m/>
    <m/>
    <s v="Свой ЖК, Двор, Крыша др. строения ЖК, Частный сектор"/>
    <s v="З, В"/>
  </r>
  <r>
    <x v="2"/>
    <x v="1"/>
    <x v="10"/>
    <s v="512"/>
    <x v="6"/>
    <m/>
    <x v="2"/>
    <n v="12.4"/>
    <n v="31.1"/>
    <n v="34.4"/>
    <x v="45"/>
    <m/>
    <m/>
    <n v="3.3"/>
    <s v="ниша"/>
    <m/>
    <m/>
    <m/>
    <m/>
    <m/>
    <m/>
    <m/>
    <m/>
    <s v="Кухня-столовая"/>
    <n v="11.5"/>
    <m/>
    <s v="Комната стандарт"/>
    <n v="12.4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3.3"/>
    <n v="3.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</r>
  <r>
    <x v="2"/>
    <x v="1"/>
    <x v="10"/>
    <s v="513"/>
    <x v="7"/>
    <m/>
    <x v="2"/>
    <n v="15.5"/>
    <n v="34.299999999999997"/>
    <n v="34.299999999999997"/>
    <x v="86"/>
    <m/>
    <m/>
    <n v="3.4"/>
    <s v="ниша"/>
    <m/>
    <m/>
    <m/>
    <m/>
    <m/>
    <m/>
    <m/>
    <m/>
    <s v="Кухня-столовая"/>
    <n v="11.5"/>
    <m/>
    <s v="Комната стандарт"/>
    <n v="15.5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</r>
  <r>
    <x v="2"/>
    <x v="1"/>
    <x v="10"/>
    <s v="514"/>
    <x v="8"/>
    <m/>
    <x v="3"/>
    <n v="12.4"/>
    <n v="28.5"/>
    <n v="28.5"/>
    <x v="78"/>
    <m/>
    <m/>
    <n v="5.8"/>
    <m/>
    <m/>
    <m/>
    <m/>
    <m/>
    <m/>
    <m/>
    <m/>
    <m/>
    <s v="Студия"/>
    <n v="5.4"/>
    <m/>
    <s v="Студия"/>
    <n v="12.4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s v="комната"/>
    <n v="1"/>
    <m/>
    <m/>
    <m/>
    <m/>
    <m/>
    <m/>
    <m/>
    <m/>
    <m/>
    <m/>
    <s v="Частный сектор"/>
    <s v="В"/>
  </r>
  <r>
    <x v="2"/>
    <x v="1"/>
    <x v="10"/>
    <s v="515"/>
    <x v="9"/>
    <m/>
    <x v="1"/>
    <n v="22"/>
    <n v="49"/>
    <n v="49"/>
    <x v="84"/>
    <m/>
    <m/>
    <n v="2.9"/>
    <s v="ниша"/>
    <n v="3.9"/>
    <m/>
    <m/>
    <m/>
    <m/>
    <m/>
    <m/>
    <m/>
    <s v="Кухня-столовая"/>
    <n v="13.8"/>
    <m/>
    <s v="Комната стандарт"/>
    <n v="11.9"/>
    <m/>
    <m/>
    <s v="Комната стандарт"/>
    <n v="10.1"/>
    <m/>
    <m/>
    <m/>
    <m/>
    <m/>
    <m/>
    <m/>
    <m/>
    <m/>
    <m/>
    <m/>
    <m/>
    <m/>
    <m/>
    <n v="4"/>
    <n v="2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Ю, В"/>
  </r>
  <r>
    <x v="2"/>
    <x v="1"/>
    <x v="10"/>
    <s v="516"/>
    <x v="29"/>
    <m/>
    <x v="2"/>
    <n v="10.6"/>
    <n v="39.099999999999994"/>
    <n v="39.099999999999994"/>
    <x v="58"/>
    <m/>
    <m/>
    <n v="3.4"/>
    <s v="ниша"/>
    <n v="3.3"/>
    <m/>
    <m/>
    <m/>
    <m/>
    <m/>
    <m/>
    <m/>
    <s v="Кухня-гостиная"/>
    <n v="18.5"/>
    <m/>
    <s v="Комната стандарт"/>
    <n v="10.6"/>
    <m/>
    <m/>
    <m/>
    <m/>
    <m/>
    <m/>
    <m/>
    <m/>
    <m/>
    <m/>
    <m/>
    <m/>
    <m/>
    <m/>
    <m/>
    <m/>
    <m/>
    <m/>
    <n v="3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s v="кухня"/>
    <n v="2"/>
    <m/>
    <m/>
    <m/>
    <m/>
    <m/>
    <m/>
    <m/>
    <m/>
    <m/>
    <m/>
    <s v="Свой ЖК, Двор, Крыша др. строения ЖК"/>
    <s v="Ю, З"/>
  </r>
  <r>
    <x v="2"/>
    <x v="1"/>
    <x v="10"/>
    <s v="517"/>
    <x v="30"/>
    <m/>
    <x v="2"/>
    <n v="14.4"/>
    <n v="37.599999999999994"/>
    <n v="37.599999999999994"/>
    <x v="80"/>
    <m/>
    <m/>
    <n v="6"/>
    <s v="ниша"/>
    <m/>
    <m/>
    <m/>
    <m/>
    <m/>
    <m/>
    <m/>
    <m/>
    <s v="Кухня-столовая"/>
    <n v="13.4"/>
    <m/>
    <s v="Комната стандарт"/>
    <n v="14.4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, Крыша др. строения ЖК"/>
    <s v="З"/>
  </r>
  <r>
    <x v="2"/>
    <x v="1"/>
    <x v="11"/>
    <s v="518"/>
    <x v="5"/>
    <m/>
    <x v="1"/>
    <n v="30.299999999999997"/>
    <n v="59.7"/>
    <n v="63.1"/>
    <x v="88"/>
    <m/>
    <m/>
    <n v="6.1"/>
    <s v="ниша"/>
    <m/>
    <m/>
    <m/>
    <m/>
    <m/>
    <m/>
    <m/>
    <m/>
    <s v="Кухня-гостиная"/>
    <n v="16.600000000000001"/>
    <m/>
    <s v="Комната стандарт"/>
    <n v="16.2"/>
    <m/>
    <m/>
    <s v="Мастер-спальня"/>
    <n v="14.1"/>
    <s v="ниша"/>
    <m/>
    <m/>
    <m/>
    <m/>
    <m/>
    <m/>
    <m/>
    <m/>
    <m/>
    <m/>
    <m/>
    <m/>
    <m/>
    <n v="3.9"/>
    <n v="2.8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, коридор"/>
    <m/>
    <m/>
    <m/>
    <m/>
    <m/>
    <m/>
    <s v="Свой ЖК, Двор, Крыша др. строения ЖК, Частный сектор"/>
    <s v="З, В"/>
  </r>
  <r>
    <x v="2"/>
    <x v="1"/>
    <x v="11"/>
    <s v="519"/>
    <x v="6"/>
    <m/>
    <x v="2"/>
    <n v="12.4"/>
    <n v="31.1"/>
    <n v="34.4"/>
    <x v="45"/>
    <m/>
    <m/>
    <n v="3.3"/>
    <s v="ниша"/>
    <m/>
    <m/>
    <m/>
    <m/>
    <m/>
    <m/>
    <m/>
    <m/>
    <s v="Кухня-столовая"/>
    <n v="11.5"/>
    <m/>
    <s v="Комната стандарт"/>
    <n v="12.4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3.3"/>
    <n v="3.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</r>
  <r>
    <x v="2"/>
    <x v="1"/>
    <x v="11"/>
    <s v="520"/>
    <x v="7"/>
    <m/>
    <x v="2"/>
    <n v="15.5"/>
    <n v="34.299999999999997"/>
    <n v="34.299999999999997"/>
    <x v="86"/>
    <m/>
    <m/>
    <n v="3.4"/>
    <s v="ниша"/>
    <m/>
    <m/>
    <m/>
    <m/>
    <m/>
    <m/>
    <m/>
    <m/>
    <s v="Кухня-столовая"/>
    <n v="11.5"/>
    <m/>
    <s v="Комната стандарт"/>
    <n v="15.5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</r>
  <r>
    <x v="2"/>
    <x v="1"/>
    <x v="11"/>
    <s v="521"/>
    <x v="8"/>
    <m/>
    <x v="3"/>
    <n v="12.4"/>
    <n v="28.5"/>
    <n v="28.5"/>
    <x v="78"/>
    <m/>
    <m/>
    <n v="5.8"/>
    <m/>
    <m/>
    <m/>
    <m/>
    <m/>
    <m/>
    <m/>
    <m/>
    <m/>
    <s v="Студия"/>
    <n v="5.4"/>
    <m/>
    <s v="Студия"/>
    <n v="12.4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s v="комната"/>
    <n v="1"/>
    <m/>
    <m/>
    <m/>
    <m/>
    <m/>
    <m/>
    <m/>
    <m/>
    <m/>
    <m/>
    <s v="Частный сектор"/>
    <s v="В"/>
  </r>
  <r>
    <x v="2"/>
    <x v="1"/>
    <x v="11"/>
    <s v="522"/>
    <x v="9"/>
    <m/>
    <x v="1"/>
    <n v="22"/>
    <n v="49"/>
    <n v="49"/>
    <x v="84"/>
    <m/>
    <m/>
    <n v="2.9"/>
    <s v="ниша"/>
    <n v="3.9"/>
    <m/>
    <m/>
    <m/>
    <m/>
    <m/>
    <m/>
    <m/>
    <s v="Кухня-столовая"/>
    <n v="13.8"/>
    <m/>
    <s v="Комната стандарт"/>
    <n v="11.9"/>
    <m/>
    <m/>
    <s v="Комната стандарт"/>
    <n v="10.1"/>
    <m/>
    <m/>
    <m/>
    <m/>
    <m/>
    <m/>
    <m/>
    <m/>
    <m/>
    <m/>
    <m/>
    <m/>
    <m/>
    <m/>
    <n v="4"/>
    <n v="2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Ю, В"/>
  </r>
  <r>
    <x v="2"/>
    <x v="1"/>
    <x v="11"/>
    <s v="523"/>
    <x v="29"/>
    <m/>
    <x v="2"/>
    <n v="10.6"/>
    <n v="39.099999999999994"/>
    <n v="39.099999999999994"/>
    <x v="58"/>
    <m/>
    <m/>
    <n v="3.4"/>
    <s v="ниша"/>
    <n v="3.3"/>
    <m/>
    <m/>
    <m/>
    <m/>
    <m/>
    <m/>
    <m/>
    <s v="Кухня-гостиная"/>
    <n v="18.5"/>
    <m/>
    <s v="Комната стандарт"/>
    <n v="10.6"/>
    <m/>
    <m/>
    <m/>
    <m/>
    <m/>
    <m/>
    <m/>
    <m/>
    <m/>
    <m/>
    <m/>
    <m/>
    <m/>
    <m/>
    <m/>
    <m/>
    <m/>
    <m/>
    <n v="3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s v="кухня"/>
    <n v="2"/>
    <m/>
    <m/>
    <m/>
    <m/>
    <m/>
    <m/>
    <m/>
    <m/>
    <m/>
    <m/>
    <s v="Свой ЖК, Двор, Крыша др. строения ЖК"/>
    <s v="Ю, З"/>
  </r>
  <r>
    <x v="2"/>
    <x v="1"/>
    <x v="11"/>
    <s v="524"/>
    <x v="30"/>
    <m/>
    <x v="2"/>
    <n v="14.4"/>
    <n v="37.599999999999994"/>
    <n v="37.599999999999994"/>
    <x v="80"/>
    <m/>
    <m/>
    <n v="6"/>
    <s v="ниша"/>
    <m/>
    <m/>
    <m/>
    <m/>
    <m/>
    <m/>
    <m/>
    <m/>
    <s v="Кухня-столовая"/>
    <n v="13.4"/>
    <m/>
    <s v="Комната стандарт"/>
    <n v="14.4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, Крыша др. строения ЖК"/>
    <s v="З"/>
  </r>
  <r>
    <x v="2"/>
    <x v="1"/>
    <x v="12"/>
    <s v="525"/>
    <x v="5"/>
    <m/>
    <x v="1"/>
    <n v="30.299999999999997"/>
    <n v="59.599999999999994"/>
    <n v="62.999999999999993"/>
    <x v="89"/>
    <m/>
    <m/>
    <n v="6.1"/>
    <s v="ниша"/>
    <m/>
    <m/>
    <m/>
    <m/>
    <m/>
    <m/>
    <m/>
    <m/>
    <s v="Кухня-гостиная"/>
    <n v="16.5"/>
    <m/>
    <s v="Комната стандарт"/>
    <n v="16.2"/>
    <m/>
    <m/>
    <s v="Мастер-спальня"/>
    <n v="14.1"/>
    <s v="ниша"/>
    <m/>
    <m/>
    <m/>
    <m/>
    <m/>
    <m/>
    <m/>
    <m/>
    <m/>
    <m/>
    <m/>
    <m/>
    <m/>
    <n v="3.9"/>
    <n v="2.8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, коридор"/>
    <m/>
    <m/>
    <m/>
    <m/>
    <m/>
    <m/>
    <s v="Свой ЖК, Двор, Крыша др. строения ЖК, Частный сектор"/>
    <s v="З, В"/>
  </r>
  <r>
    <x v="2"/>
    <x v="1"/>
    <x v="12"/>
    <s v="526"/>
    <x v="6"/>
    <m/>
    <x v="2"/>
    <n v="12.4"/>
    <n v="31.1"/>
    <n v="34.4"/>
    <x v="45"/>
    <m/>
    <m/>
    <n v="3.3"/>
    <s v="ниша"/>
    <m/>
    <m/>
    <m/>
    <m/>
    <m/>
    <m/>
    <m/>
    <m/>
    <s v="Кухня-столовая"/>
    <n v="11.5"/>
    <m/>
    <s v="Комната стандарт"/>
    <n v="12.4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3.3"/>
    <n v="3.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</r>
  <r>
    <x v="2"/>
    <x v="1"/>
    <x v="12"/>
    <s v="527"/>
    <x v="7"/>
    <m/>
    <x v="2"/>
    <n v="15.5"/>
    <n v="34.299999999999997"/>
    <n v="34.299999999999997"/>
    <x v="86"/>
    <m/>
    <m/>
    <n v="3.4"/>
    <s v="ниша"/>
    <m/>
    <m/>
    <m/>
    <m/>
    <m/>
    <m/>
    <m/>
    <m/>
    <s v="Кухня-столовая"/>
    <n v="11.5"/>
    <m/>
    <s v="Комната стандарт"/>
    <n v="15.5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</r>
  <r>
    <x v="2"/>
    <x v="1"/>
    <x v="12"/>
    <s v="528"/>
    <x v="8"/>
    <m/>
    <x v="3"/>
    <n v="12.4"/>
    <n v="28.5"/>
    <n v="28.5"/>
    <x v="78"/>
    <m/>
    <m/>
    <n v="5.8"/>
    <m/>
    <m/>
    <m/>
    <m/>
    <m/>
    <m/>
    <m/>
    <m/>
    <m/>
    <s v="Студия"/>
    <n v="5.4"/>
    <m/>
    <s v="Студия"/>
    <n v="12.4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s v="комната"/>
    <n v="1"/>
    <m/>
    <m/>
    <m/>
    <m/>
    <m/>
    <m/>
    <m/>
    <m/>
    <m/>
    <m/>
    <s v="Частный сектор"/>
    <s v="В"/>
  </r>
  <r>
    <x v="2"/>
    <x v="1"/>
    <x v="12"/>
    <s v="529"/>
    <x v="9"/>
    <m/>
    <x v="1"/>
    <n v="22"/>
    <n v="48.9"/>
    <n v="48.9"/>
    <x v="90"/>
    <m/>
    <m/>
    <n v="2.9"/>
    <s v="ниша"/>
    <n v="3.9"/>
    <m/>
    <m/>
    <m/>
    <m/>
    <m/>
    <m/>
    <m/>
    <s v="Кухня-столовая"/>
    <n v="13.8"/>
    <m/>
    <s v="Комната стандарт"/>
    <n v="11.9"/>
    <m/>
    <m/>
    <s v="Комната стандарт"/>
    <n v="10.1"/>
    <m/>
    <m/>
    <m/>
    <m/>
    <m/>
    <m/>
    <m/>
    <m/>
    <m/>
    <m/>
    <m/>
    <m/>
    <m/>
    <m/>
    <n v="4"/>
    <n v="2.299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Ю, В"/>
  </r>
  <r>
    <x v="2"/>
    <x v="1"/>
    <x v="12"/>
    <s v="530"/>
    <x v="29"/>
    <m/>
    <x v="2"/>
    <n v="10.6"/>
    <n v="39.099999999999994"/>
    <n v="39.099999999999994"/>
    <x v="58"/>
    <m/>
    <m/>
    <n v="3.4"/>
    <s v="ниша"/>
    <n v="3.3"/>
    <m/>
    <m/>
    <m/>
    <m/>
    <m/>
    <m/>
    <m/>
    <s v="Кухня-гостиная"/>
    <n v="18.5"/>
    <m/>
    <s v="Комната стандарт"/>
    <n v="10.6"/>
    <m/>
    <m/>
    <m/>
    <m/>
    <m/>
    <m/>
    <m/>
    <m/>
    <m/>
    <m/>
    <m/>
    <m/>
    <m/>
    <m/>
    <m/>
    <m/>
    <m/>
    <m/>
    <n v="3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s v="кухня"/>
    <n v="2"/>
    <m/>
    <m/>
    <m/>
    <m/>
    <m/>
    <m/>
    <m/>
    <m/>
    <m/>
    <m/>
    <s v="Свой ЖК, Двор, Крыша др. строения ЖК"/>
    <s v="Ю, З"/>
  </r>
  <r>
    <x v="2"/>
    <x v="1"/>
    <x v="12"/>
    <s v="531"/>
    <x v="30"/>
    <m/>
    <x v="2"/>
    <n v="14.4"/>
    <n v="37.599999999999994"/>
    <n v="37.599999999999994"/>
    <x v="80"/>
    <m/>
    <m/>
    <n v="6"/>
    <s v="ниша"/>
    <m/>
    <m/>
    <m/>
    <m/>
    <m/>
    <m/>
    <m/>
    <m/>
    <s v="Кухня-столовая"/>
    <n v="13.4"/>
    <m/>
    <s v="Комната стандарт"/>
    <n v="14.4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, Крыша др. строения ЖК"/>
    <s v="З"/>
  </r>
  <r>
    <x v="2"/>
    <x v="1"/>
    <x v="13"/>
    <s v="532"/>
    <x v="5"/>
    <m/>
    <x v="1"/>
    <n v="30.299999999999997"/>
    <n v="59.599999999999994"/>
    <n v="62.999999999999993"/>
    <x v="89"/>
    <m/>
    <m/>
    <n v="6.1"/>
    <s v="ниша"/>
    <m/>
    <m/>
    <m/>
    <m/>
    <m/>
    <m/>
    <m/>
    <m/>
    <s v="Кухня-гостиная"/>
    <n v="16.5"/>
    <m/>
    <s v="Комната стандарт"/>
    <n v="16.2"/>
    <m/>
    <m/>
    <s v="Мастер-спальня"/>
    <n v="14.1"/>
    <s v="ниша"/>
    <m/>
    <m/>
    <m/>
    <m/>
    <m/>
    <m/>
    <m/>
    <m/>
    <m/>
    <m/>
    <m/>
    <m/>
    <m/>
    <n v="3.9"/>
    <n v="2.8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, коридор"/>
    <m/>
    <m/>
    <m/>
    <m/>
    <m/>
    <m/>
    <s v="Свой ЖК, Двор, Крыша др. строения ЖК, Частный сектор"/>
    <s v="З, В"/>
  </r>
  <r>
    <x v="2"/>
    <x v="1"/>
    <x v="13"/>
    <s v="533"/>
    <x v="6"/>
    <m/>
    <x v="2"/>
    <n v="12.4"/>
    <n v="31"/>
    <n v="34.299999999999997"/>
    <x v="86"/>
    <m/>
    <m/>
    <n v="3.4"/>
    <s v="ниша"/>
    <m/>
    <m/>
    <m/>
    <m/>
    <m/>
    <m/>
    <m/>
    <m/>
    <s v="Кухня-столовая"/>
    <n v="11.3"/>
    <m/>
    <s v="Комната стандарт"/>
    <n v="12.4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3.3"/>
    <n v="3.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</r>
  <r>
    <x v="2"/>
    <x v="1"/>
    <x v="13"/>
    <s v="534"/>
    <x v="7"/>
    <m/>
    <x v="2"/>
    <n v="15.5"/>
    <n v="34.1"/>
    <n v="34.1"/>
    <x v="91"/>
    <m/>
    <m/>
    <n v="3.4"/>
    <s v="ниша"/>
    <m/>
    <m/>
    <m/>
    <m/>
    <m/>
    <m/>
    <m/>
    <m/>
    <s v="Кухня-столовая"/>
    <n v="11.3"/>
    <m/>
    <s v="Комната стандарт"/>
    <n v="15.5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</r>
  <r>
    <x v="2"/>
    <x v="1"/>
    <x v="13"/>
    <s v="535"/>
    <x v="8"/>
    <m/>
    <x v="3"/>
    <n v="12.4"/>
    <n v="28.5"/>
    <n v="28.5"/>
    <x v="78"/>
    <m/>
    <m/>
    <n v="5.8"/>
    <m/>
    <m/>
    <m/>
    <m/>
    <m/>
    <m/>
    <m/>
    <m/>
    <m/>
    <s v="Студия"/>
    <n v="5.4"/>
    <m/>
    <s v="Студия"/>
    <n v="12.4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s v="комната"/>
    <n v="1"/>
    <m/>
    <m/>
    <m/>
    <m/>
    <m/>
    <m/>
    <m/>
    <m/>
    <m/>
    <m/>
    <s v="Частный сектор"/>
    <s v="В"/>
  </r>
  <r>
    <x v="2"/>
    <x v="1"/>
    <x v="13"/>
    <s v="536"/>
    <x v="9"/>
    <m/>
    <x v="1"/>
    <n v="22"/>
    <n v="48.9"/>
    <n v="48.9"/>
    <x v="90"/>
    <m/>
    <m/>
    <n v="2.9"/>
    <s v="ниша"/>
    <n v="3.9"/>
    <m/>
    <m/>
    <m/>
    <m/>
    <m/>
    <m/>
    <m/>
    <s v="Кухня-столовая"/>
    <n v="13.8"/>
    <m/>
    <s v="Комната стандарт"/>
    <n v="11.9"/>
    <m/>
    <m/>
    <s v="Комната стандарт"/>
    <n v="10.1"/>
    <m/>
    <m/>
    <m/>
    <m/>
    <m/>
    <m/>
    <m/>
    <m/>
    <m/>
    <m/>
    <m/>
    <m/>
    <m/>
    <m/>
    <n v="4"/>
    <n v="2.299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Ю, В"/>
  </r>
  <r>
    <x v="2"/>
    <x v="1"/>
    <x v="13"/>
    <s v="537"/>
    <x v="29"/>
    <m/>
    <x v="2"/>
    <n v="10.6"/>
    <n v="39.099999999999994"/>
    <n v="39.099999999999994"/>
    <x v="58"/>
    <m/>
    <m/>
    <n v="3.4"/>
    <s v="ниша"/>
    <n v="3.3"/>
    <m/>
    <m/>
    <m/>
    <m/>
    <m/>
    <m/>
    <m/>
    <s v="Кухня-гостиная"/>
    <n v="18.5"/>
    <m/>
    <s v="Комната стандарт"/>
    <n v="10.6"/>
    <m/>
    <m/>
    <m/>
    <m/>
    <m/>
    <m/>
    <m/>
    <m/>
    <m/>
    <m/>
    <m/>
    <m/>
    <m/>
    <m/>
    <m/>
    <m/>
    <m/>
    <m/>
    <n v="3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s v="кухня"/>
    <n v="2"/>
    <m/>
    <m/>
    <m/>
    <m/>
    <m/>
    <m/>
    <m/>
    <m/>
    <m/>
    <m/>
    <s v="Свой ЖК, Двор, Крыша др. строения ЖК"/>
    <s v="Ю, З"/>
  </r>
  <r>
    <x v="2"/>
    <x v="1"/>
    <x v="13"/>
    <s v="538"/>
    <x v="30"/>
    <m/>
    <x v="2"/>
    <n v="14.4"/>
    <n v="37.599999999999994"/>
    <n v="37.599999999999994"/>
    <x v="80"/>
    <m/>
    <m/>
    <n v="6"/>
    <s v="ниша"/>
    <m/>
    <m/>
    <m/>
    <m/>
    <m/>
    <m/>
    <m/>
    <m/>
    <s v="Кухня-столовая"/>
    <n v="13.4"/>
    <m/>
    <s v="Комната стандарт"/>
    <n v="14.4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, Крыша др. строения ЖК"/>
    <s v="З"/>
  </r>
  <r>
    <x v="2"/>
    <x v="1"/>
    <x v="14"/>
    <s v="539"/>
    <x v="5"/>
    <m/>
    <x v="1"/>
    <n v="30.299999999999997"/>
    <n v="59.599999999999994"/>
    <n v="62.999999999999993"/>
    <x v="89"/>
    <m/>
    <m/>
    <n v="6.1"/>
    <s v="ниша"/>
    <m/>
    <m/>
    <m/>
    <m/>
    <m/>
    <m/>
    <m/>
    <m/>
    <s v="Кухня-гостиная"/>
    <n v="16.5"/>
    <m/>
    <s v="Комната стандарт"/>
    <n v="16.2"/>
    <m/>
    <m/>
    <s v="Мастер-спальня"/>
    <n v="14.1"/>
    <s v="ниша"/>
    <m/>
    <m/>
    <m/>
    <m/>
    <m/>
    <m/>
    <m/>
    <m/>
    <m/>
    <m/>
    <m/>
    <m/>
    <m/>
    <n v="3.9"/>
    <n v="2.8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, коридор"/>
    <m/>
    <m/>
    <m/>
    <m/>
    <m/>
    <m/>
    <s v="Свой ЖК, Двор, Крыша др. строения ЖК, Частный сектор"/>
    <s v="З, В"/>
  </r>
  <r>
    <x v="2"/>
    <x v="1"/>
    <x v="14"/>
    <s v="540"/>
    <x v="6"/>
    <m/>
    <x v="2"/>
    <n v="12.4"/>
    <n v="31"/>
    <n v="34.299999999999997"/>
    <x v="86"/>
    <m/>
    <m/>
    <n v="3.4"/>
    <s v="ниша"/>
    <m/>
    <m/>
    <m/>
    <m/>
    <m/>
    <m/>
    <m/>
    <m/>
    <s v="Кухня-столовая"/>
    <n v="11.3"/>
    <m/>
    <s v="Комната стандарт"/>
    <n v="12.4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3.3"/>
    <n v="3.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</r>
  <r>
    <x v="2"/>
    <x v="1"/>
    <x v="14"/>
    <s v="541"/>
    <x v="7"/>
    <m/>
    <x v="2"/>
    <n v="15.5"/>
    <n v="34.1"/>
    <n v="34.1"/>
    <x v="91"/>
    <m/>
    <m/>
    <n v="3.4"/>
    <s v="ниша"/>
    <m/>
    <m/>
    <m/>
    <m/>
    <m/>
    <m/>
    <m/>
    <m/>
    <s v="Кухня-столовая"/>
    <n v="11.3"/>
    <m/>
    <s v="Комната стандарт"/>
    <n v="15.5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</r>
  <r>
    <x v="2"/>
    <x v="1"/>
    <x v="14"/>
    <s v="542"/>
    <x v="8"/>
    <m/>
    <x v="3"/>
    <n v="12.4"/>
    <n v="28.5"/>
    <n v="28.5"/>
    <x v="78"/>
    <m/>
    <m/>
    <n v="5.8"/>
    <m/>
    <m/>
    <m/>
    <m/>
    <m/>
    <m/>
    <m/>
    <m/>
    <m/>
    <s v="Студия"/>
    <n v="5.4"/>
    <m/>
    <s v="Студия"/>
    <n v="12.4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s v="комната"/>
    <n v="1"/>
    <m/>
    <m/>
    <m/>
    <m/>
    <m/>
    <m/>
    <m/>
    <m/>
    <m/>
    <m/>
    <s v="Частный сектор"/>
    <s v="В"/>
  </r>
  <r>
    <x v="2"/>
    <x v="1"/>
    <x v="14"/>
    <s v="543"/>
    <x v="9"/>
    <m/>
    <x v="1"/>
    <n v="22"/>
    <n v="48.9"/>
    <n v="48.9"/>
    <x v="90"/>
    <m/>
    <m/>
    <n v="2.9"/>
    <s v="ниша"/>
    <n v="3.9"/>
    <m/>
    <m/>
    <m/>
    <m/>
    <m/>
    <m/>
    <m/>
    <s v="Кухня-столовая"/>
    <n v="13.8"/>
    <m/>
    <s v="Комната стандарт"/>
    <n v="11.9"/>
    <m/>
    <m/>
    <s v="Комната стандарт"/>
    <n v="10.1"/>
    <m/>
    <m/>
    <m/>
    <m/>
    <m/>
    <m/>
    <m/>
    <m/>
    <m/>
    <m/>
    <m/>
    <m/>
    <m/>
    <m/>
    <n v="4"/>
    <n v="2.299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Ю, В"/>
  </r>
  <r>
    <x v="2"/>
    <x v="1"/>
    <x v="14"/>
    <s v="544"/>
    <x v="29"/>
    <m/>
    <x v="2"/>
    <n v="10.6"/>
    <n v="39.099999999999994"/>
    <n v="39.099999999999994"/>
    <x v="58"/>
    <m/>
    <m/>
    <n v="3.4"/>
    <s v="ниша"/>
    <n v="3.3"/>
    <m/>
    <m/>
    <m/>
    <m/>
    <m/>
    <m/>
    <m/>
    <s v="Кухня-гостиная"/>
    <n v="18.5"/>
    <m/>
    <s v="Комната стандарт"/>
    <n v="10.6"/>
    <m/>
    <m/>
    <m/>
    <m/>
    <m/>
    <m/>
    <m/>
    <m/>
    <m/>
    <m/>
    <m/>
    <m/>
    <m/>
    <m/>
    <m/>
    <m/>
    <m/>
    <m/>
    <n v="3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s v="кухня"/>
    <n v="2"/>
    <m/>
    <m/>
    <m/>
    <m/>
    <m/>
    <m/>
    <m/>
    <m/>
    <m/>
    <m/>
    <s v="Свой ЖК, Двор, Крыша др. строения ЖК"/>
    <s v="Ю, З"/>
  </r>
  <r>
    <x v="2"/>
    <x v="1"/>
    <x v="14"/>
    <s v="545"/>
    <x v="30"/>
    <m/>
    <x v="2"/>
    <n v="14.4"/>
    <n v="37.599999999999994"/>
    <n v="37.599999999999994"/>
    <x v="80"/>
    <m/>
    <m/>
    <n v="6"/>
    <s v="ниша"/>
    <m/>
    <m/>
    <m/>
    <m/>
    <m/>
    <m/>
    <m/>
    <m/>
    <s v="Кухня-столовая"/>
    <n v="13.4"/>
    <m/>
    <s v="Комната стандарт"/>
    <n v="14.4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, Крыша др. строения ЖК"/>
    <s v="З"/>
  </r>
  <r>
    <x v="2"/>
    <x v="1"/>
    <x v="15"/>
    <s v="546"/>
    <x v="5"/>
    <m/>
    <x v="1"/>
    <n v="30.299999999999997"/>
    <n v="59.599999999999994"/>
    <n v="62.999999999999993"/>
    <x v="89"/>
    <m/>
    <m/>
    <n v="6.1"/>
    <s v="ниша"/>
    <m/>
    <m/>
    <m/>
    <m/>
    <m/>
    <m/>
    <m/>
    <m/>
    <s v="Кухня-гостиная"/>
    <n v="16.5"/>
    <m/>
    <s v="Комната стандарт"/>
    <n v="16.2"/>
    <m/>
    <m/>
    <s v="Мастер-спальня"/>
    <n v="14.1"/>
    <s v="ниша"/>
    <m/>
    <m/>
    <m/>
    <m/>
    <m/>
    <m/>
    <m/>
    <m/>
    <m/>
    <m/>
    <m/>
    <m/>
    <m/>
    <n v="3.9"/>
    <n v="2.8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, коридор"/>
    <m/>
    <m/>
    <m/>
    <m/>
    <m/>
    <m/>
    <s v="Свой ЖК, Двор, Крыша др. строения ЖК, Частный сектор"/>
    <s v="З, В"/>
  </r>
  <r>
    <x v="2"/>
    <x v="1"/>
    <x v="15"/>
    <s v="547"/>
    <x v="6"/>
    <m/>
    <x v="2"/>
    <n v="12.4"/>
    <n v="31"/>
    <n v="34.299999999999997"/>
    <x v="86"/>
    <m/>
    <m/>
    <n v="3.4"/>
    <s v="ниша"/>
    <m/>
    <m/>
    <m/>
    <m/>
    <m/>
    <m/>
    <m/>
    <m/>
    <s v="Кухня-столовая"/>
    <n v="11.3"/>
    <m/>
    <s v="Комната стандарт"/>
    <n v="12.4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3.3"/>
    <n v="3.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</r>
  <r>
    <x v="2"/>
    <x v="1"/>
    <x v="15"/>
    <s v="548"/>
    <x v="7"/>
    <m/>
    <x v="2"/>
    <n v="15.5"/>
    <n v="34.1"/>
    <n v="34.1"/>
    <x v="91"/>
    <m/>
    <m/>
    <n v="3.4"/>
    <s v="ниша"/>
    <m/>
    <m/>
    <m/>
    <m/>
    <m/>
    <m/>
    <m/>
    <m/>
    <s v="Кухня-столовая"/>
    <n v="11.3"/>
    <m/>
    <s v="Комната стандарт"/>
    <n v="15.5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</r>
  <r>
    <x v="2"/>
    <x v="1"/>
    <x v="15"/>
    <s v="549"/>
    <x v="8"/>
    <m/>
    <x v="3"/>
    <n v="12.4"/>
    <n v="28.5"/>
    <n v="28.5"/>
    <x v="78"/>
    <m/>
    <m/>
    <n v="5.8"/>
    <m/>
    <m/>
    <m/>
    <m/>
    <m/>
    <m/>
    <m/>
    <m/>
    <m/>
    <s v="Студия"/>
    <n v="5.4"/>
    <m/>
    <s v="Студия"/>
    <n v="12.4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s v="комната"/>
    <n v="1"/>
    <m/>
    <m/>
    <m/>
    <m/>
    <m/>
    <m/>
    <m/>
    <m/>
    <m/>
    <m/>
    <s v="Частный сектор"/>
    <s v="В"/>
  </r>
  <r>
    <x v="2"/>
    <x v="1"/>
    <x v="15"/>
    <s v="550"/>
    <x v="9"/>
    <m/>
    <x v="1"/>
    <n v="22"/>
    <n v="48.9"/>
    <n v="48.9"/>
    <x v="90"/>
    <m/>
    <m/>
    <n v="2.9"/>
    <s v="ниша"/>
    <n v="3.9"/>
    <m/>
    <m/>
    <m/>
    <m/>
    <m/>
    <m/>
    <m/>
    <s v="Кухня-столовая"/>
    <n v="13.8"/>
    <m/>
    <s v="Комната стандарт"/>
    <n v="11.9"/>
    <m/>
    <m/>
    <s v="Комната стандарт"/>
    <n v="10.1"/>
    <m/>
    <m/>
    <m/>
    <m/>
    <m/>
    <m/>
    <m/>
    <m/>
    <m/>
    <m/>
    <m/>
    <m/>
    <m/>
    <m/>
    <n v="4"/>
    <n v="2.299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Ю, В"/>
  </r>
  <r>
    <x v="2"/>
    <x v="1"/>
    <x v="15"/>
    <s v="551"/>
    <x v="29"/>
    <m/>
    <x v="2"/>
    <n v="10.6"/>
    <n v="39.099999999999994"/>
    <n v="39.099999999999994"/>
    <x v="58"/>
    <m/>
    <m/>
    <n v="3.4"/>
    <s v="ниша"/>
    <n v="3.3"/>
    <m/>
    <m/>
    <m/>
    <m/>
    <m/>
    <m/>
    <m/>
    <s v="Кухня-гостиная"/>
    <n v="18.5"/>
    <m/>
    <s v="Комната стандарт"/>
    <n v="10.6"/>
    <m/>
    <m/>
    <m/>
    <m/>
    <m/>
    <m/>
    <m/>
    <m/>
    <m/>
    <m/>
    <m/>
    <m/>
    <m/>
    <m/>
    <m/>
    <m/>
    <m/>
    <m/>
    <n v="3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s v="кухня"/>
    <n v="2"/>
    <m/>
    <m/>
    <m/>
    <m/>
    <m/>
    <m/>
    <m/>
    <m/>
    <m/>
    <m/>
    <s v="Свой ЖК, Двор, Крыша др. строения ЖК"/>
    <s v="Ю, З"/>
  </r>
  <r>
    <x v="2"/>
    <x v="1"/>
    <x v="15"/>
    <s v="552"/>
    <x v="30"/>
    <m/>
    <x v="2"/>
    <n v="14.4"/>
    <n v="37.599999999999994"/>
    <n v="37.599999999999994"/>
    <x v="80"/>
    <m/>
    <m/>
    <n v="6"/>
    <s v="ниша"/>
    <m/>
    <m/>
    <m/>
    <m/>
    <m/>
    <m/>
    <m/>
    <m/>
    <s v="Кухня-столовая"/>
    <n v="13.4"/>
    <m/>
    <s v="Комната стандарт"/>
    <n v="14.4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, Крыша др. строения ЖК"/>
    <s v="З"/>
  </r>
  <r>
    <x v="2"/>
    <x v="1"/>
    <x v="16"/>
    <s v="553"/>
    <x v="5"/>
    <m/>
    <x v="1"/>
    <n v="30.299999999999997"/>
    <n v="59.599999999999994"/>
    <n v="62.999999999999993"/>
    <x v="89"/>
    <m/>
    <m/>
    <n v="6.1"/>
    <s v="ниша"/>
    <m/>
    <m/>
    <m/>
    <m/>
    <m/>
    <m/>
    <m/>
    <m/>
    <s v="Кухня-гостиная"/>
    <n v="16.5"/>
    <m/>
    <s v="Комната стандарт"/>
    <n v="16.2"/>
    <m/>
    <m/>
    <s v="Мастер-спальня"/>
    <n v="14.1"/>
    <s v="ниша"/>
    <m/>
    <m/>
    <m/>
    <m/>
    <m/>
    <m/>
    <m/>
    <m/>
    <m/>
    <m/>
    <m/>
    <m/>
    <m/>
    <n v="3.9"/>
    <n v="2.8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, коридор"/>
    <m/>
    <m/>
    <m/>
    <m/>
    <m/>
    <m/>
    <s v="Свой ЖК, Двор, Крыша др. строения ЖК, Частный сектор"/>
    <s v="З, В"/>
  </r>
  <r>
    <x v="2"/>
    <x v="1"/>
    <x v="16"/>
    <s v="554"/>
    <x v="6"/>
    <m/>
    <x v="2"/>
    <n v="12.4"/>
    <n v="31"/>
    <n v="34.299999999999997"/>
    <x v="86"/>
    <m/>
    <m/>
    <n v="3.4"/>
    <s v="ниша"/>
    <m/>
    <m/>
    <m/>
    <m/>
    <m/>
    <m/>
    <m/>
    <m/>
    <s v="Кухня-столовая"/>
    <n v="11.3"/>
    <m/>
    <s v="Комната стандарт"/>
    <n v="12.4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3.3"/>
    <n v="3.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</r>
  <r>
    <x v="2"/>
    <x v="1"/>
    <x v="16"/>
    <s v="555"/>
    <x v="7"/>
    <m/>
    <x v="2"/>
    <n v="15.5"/>
    <n v="34.1"/>
    <n v="34.1"/>
    <x v="91"/>
    <m/>
    <m/>
    <n v="3.4"/>
    <s v="ниша"/>
    <m/>
    <m/>
    <m/>
    <m/>
    <m/>
    <m/>
    <m/>
    <m/>
    <s v="Кухня-столовая"/>
    <n v="11.3"/>
    <m/>
    <s v="Комната стандарт"/>
    <n v="15.5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</r>
  <r>
    <x v="2"/>
    <x v="1"/>
    <x v="16"/>
    <s v="556"/>
    <x v="8"/>
    <m/>
    <x v="3"/>
    <n v="12.4"/>
    <n v="28.5"/>
    <n v="28.5"/>
    <x v="78"/>
    <m/>
    <m/>
    <n v="5.8"/>
    <m/>
    <m/>
    <m/>
    <m/>
    <m/>
    <m/>
    <m/>
    <m/>
    <m/>
    <s v="Студия"/>
    <n v="5.4"/>
    <m/>
    <s v="Студия"/>
    <n v="12.4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s v="комната"/>
    <n v="1"/>
    <m/>
    <m/>
    <m/>
    <m/>
    <m/>
    <m/>
    <m/>
    <m/>
    <m/>
    <m/>
    <s v="Частный сектор"/>
    <s v="В"/>
  </r>
  <r>
    <x v="2"/>
    <x v="1"/>
    <x v="16"/>
    <s v="557"/>
    <x v="9"/>
    <m/>
    <x v="1"/>
    <n v="22"/>
    <n v="48.9"/>
    <n v="48.9"/>
    <x v="90"/>
    <m/>
    <m/>
    <n v="2.9"/>
    <s v="ниша"/>
    <n v="3.9"/>
    <m/>
    <m/>
    <m/>
    <m/>
    <m/>
    <m/>
    <m/>
    <s v="Кухня-столовая"/>
    <n v="13.8"/>
    <m/>
    <s v="Комната стандарт"/>
    <n v="11.9"/>
    <m/>
    <m/>
    <s v="Комната стандарт"/>
    <n v="10.1"/>
    <m/>
    <m/>
    <m/>
    <m/>
    <m/>
    <m/>
    <m/>
    <m/>
    <m/>
    <m/>
    <m/>
    <m/>
    <m/>
    <m/>
    <n v="4"/>
    <n v="2.299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Ю, В"/>
  </r>
  <r>
    <x v="2"/>
    <x v="1"/>
    <x v="16"/>
    <s v="558"/>
    <x v="29"/>
    <m/>
    <x v="2"/>
    <n v="10.6"/>
    <n v="39.099999999999994"/>
    <n v="39.099999999999994"/>
    <x v="58"/>
    <m/>
    <m/>
    <n v="3.4"/>
    <s v="ниша"/>
    <n v="3.3"/>
    <m/>
    <m/>
    <m/>
    <m/>
    <m/>
    <m/>
    <m/>
    <s v="Кухня-гостиная"/>
    <n v="18.5"/>
    <m/>
    <s v="Комната стандарт"/>
    <n v="10.6"/>
    <m/>
    <m/>
    <m/>
    <m/>
    <m/>
    <m/>
    <m/>
    <m/>
    <m/>
    <m/>
    <m/>
    <m/>
    <m/>
    <m/>
    <m/>
    <m/>
    <m/>
    <m/>
    <n v="3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s v="кухня"/>
    <n v="2"/>
    <m/>
    <m/>
    <m/>
    <m/>
    <m/>
    <m/>
    <m/>
    <m/>
    <m/>
    <m/>
    <s v="Свой ЖК, Двор, Крыша др. строения ЖК"/>
    <s v="Ю, З"/>
  </r>
  <r>
    <x v="2"/>
    <x v="1"/>
    <x v="16"/>
    <s v="559"/>
    <x v="30"/>
    <m/>
    <x v="2"/>
    <n v="14.4"/>
    <n v="37.5"/>
    <n v="37.5"/>
    <x v="92"/>
    <m/>
    <m/>
    <n v="6"/>
    <s v="ниша"/>
    <m/>
    <m/>
    <m/>
    <m/>
    <m/>
    <m/>
    <m/>
    <m/>
    <s v="Кухня-столовая"/>
    <n v="13.3"/>
    <m/>
    <s v="Комната стандарт"/>
    <n v="14.4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, Крыша др. строения ЖК"/>
    <s v="З"/>
  </r>
  <r>
    <x v="2"/>
    <x v="1"/>
    <x v="17"/>
    <s v="560"/>
    <x v="5"/>
    <m/>
    <x v="1"/>
    <n v="30.299999999999997"/>
    <n v="59.599999999999994"/>
    <n v="62.999999999999993"/>
    <x v="89"/>
    <m/>
    <m/>
    <n v="6.1"/>
    <s v="ниша"/>
    <m/>
    <m/>
    <m/>
    <m/>
    <m/>
    <m/>
    <m/>
    <m/>
    <s v="Кухня-гостиная"/>
    <n v="16.5"/>
    <m/>
    <s v="Комната стандарт"/>
    <n v="16.2"/>
    <m/>
    <m/>
    <s v="Мастер-спальня"/>
    <n v="14.1"/>
    <s v="ниша"/>
    <m/>
    <m/>
    <m/>
    <m/>
    <m/>
    <m/>
    <m/>
    <m/>
    <m/>
    <m/>
    <m/>
    <m/>
    <m/>
    <n v="3.9"/>
    <n v="2.8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, коридор"/>
    <m/>
    <m/>
    <m/>
    <m/>
    <m/>
    <m/>
    <s v="Свой ЖК, Двор, Крыша др. строения ЖК, Частный сектор"/>
    <s v="З, В"/>
  </r>
  <r>
    <x v="2"/>
    <x v="1"/>
    <x v="17"/>
    <s v="561"/>
    <x v="6"/>
    <m/>
    <x v="2"/>
    <n v="12.4"/>
    <n v="31"/>
    <n v="34.299999999999997"/>
    <x v="86"/>
    <m/>
    <m/>
    <n v="3.4"/>
    <s v="ниша"/>
    <m/>
    <m/>
    <m/>
    <m/>
    <m/>
    <m/>
    <m/>
    <m/>
    <s v="Кухня-столовая"/>
    <n v="11.3"/>
    <m/>
    <s v="Комната стандарт"/>
    <n v="12.4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3.3"/>
    <n v="3.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</r>
  <r>
    <x v="2"/>
    <x v="1"/>
    <x v="17"/>
    <s v="562"/>
    <x v="7"/>
    <m/>
    <x v="2"/>
    <n v="15.5"/>
    <n v="34.1"/>
    <n v="34.1"/>
    <x v="91"/>
    <m/>
    <m/>
    <n v="3.4"/>
    <s v="ниша"/>
    <m/>
    <m/>
    <m/>
    <m/>
    <m/>
    <m/>
    <m/>
    <m/>
    <s v="Кухня-столовая"/>
    <n v="11.3"/>
    <m/>
    <s v="Комната стандарт"/>
    <n v="15.5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</r>
  <r>
    <x v="2"/>
    <x v="1"/>
    <x v="17"/>
    <s v="563"/>
    <x v="8"/>
    <m/>
    <x v="3"/>
    <n v="12.4"/>
    <n v="28.5"/>
    <n v="28.5"/>
    <x v="78"/>
    <m/>
    <m/>
    <n v="5.8"/>
    <m/>
    <m/>
    <m/>
    <m/>
    <m/>
    <m/>
    <m/>
    <m/>
    <m/>
    <s v="Студия"/>
    <n v="5.4"/>
    <m/>
    <s v="Студия"/>
    <n v="12.4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s v="комната"/>
    <n v="1"/>
    <m/>
    <m/>
    <m/>
    <m/>
    <m/>
    <m/>
    <m/>
    <m/>
    <m/>
    <m/>
    <s v="Частный сектор"/>
    <s v="В"/>
  </r>
  <r>
    <x v="2"/>
    <x v="1"/>
    <x v="17"/>
    <s v="564"/>
    <x v="9"/>
    <m/>
    <x v="1"/>
    <n v="22"/>
    <n v="48.9"/>
    <n v="48.9"/>
    <x v="90"/>
    <m/>
    <m/>
    <n v="2.9"/>
    <s v="ниша"/>
    <n v="3.9"/>
    <m/>
    <m/>
    <m/>
    <m/>
    <m/>
    <m/>
    <m/>
    <s v="Кухня-столовая"/>
    <n v="13.8"/>
    <m/>
    <s v="Комната стандарт"/>
    <n v="11.9"/>
    <m/>
    <m/>
    <s v="Комната стандарт"/>
    <n v="10.1"/>
    <m/>
    <m/>
    <m/>
    <m/>
    <m/>
    <m/>
    <m/>
    <m/>
    <m/>
    <m/>
    <m/>
    <m/>
    <m/>
    <m/>
    <n v="4"/>
    <n v="2.299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Ю, В"/>
  </r>
  <r>
    <x v="2"/>
    <x v="1"/>
    <x v="17"/>
    <s v="565"/>
    <x v="29"/>
    <m/>
    <x v="2"/>
    <n v="10.6"/>
    <n v="39.099999999999994"/>
    <n v="39.099999999999994"/>
    <x v="58"/>
    <m/>
    <m/>
    <n v="3.4"/>
    <s v="ниша"/>
    <n v="3.3"/>
    <m/>
    <m/>
    <m/>
    <m/>
    <m/>
    <m/>
    <m/>
    <s v="Кухня-гостиная"/>
    <n v="18.5"/>
    <m/>
    <s v="Комната стандарт"/>
    <n v="10.6"/>
    <m/>
    <m/>
    <m/>
    <m/>
    <m/>
    <m/>
    <m/>
    <m/>
    <m/>
    <m/>
    <m/>
    <m/>
    <m/>
    <m/>
    <m/>
    <m/>
    <m/>
    <m/>
    <n v="3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s v="кухня"/>
    <n v="2"/>
    <m/>
    <m/>
    <m/>
    <m/>
    <m/>
    <m/>
    <m/>
    <m/>
    <m/>
    <m/>
    <s v="Свой ЖК, Двор, Крыша др. строения ЖК"/>
    <s v="Ю, З"/>
  </r>
  <r>
    <x v="2"/>
    <x v="1"/>
    <x v="17"/>
    <s v="566"/>
    <x v="30"/>
    <m/>
    <x v="2"/>
    <n v="14.4"/>
    <n v="37.5"/>
    <n v="37.5"/>
    <x v="92"/>
    <m/>
    <m/>
    <n v="6"/>
    <s v="ниша"/>
    <m/>
    <m/>
    <m/>
    <m/>
    <m/>
    <m/>
    <m/>
    <m/>
    <s v="Кухня-столовая"/>
    <n v="13.3"/>
    <m/>
    <s v="Комната стандарт"/>
    <n v="14.4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, Крыша др. строения ЖК"/>
    <s v="З"/>
  </r>
  <r>
    <x v="2"/>
    <x v="1"/>
    <x v="18"/>
    <s v="567"/>
    <x v="5"/>
    <m/>
    <x v="1"/>
    <n v="30.299999999999997"/>
    <n v="59.599999999999994"/>
    <n v="62.999999999999993"/>
    <x v="89"/>
    <m/>
    <m/>
    <n v="6.1"/>
    <s v="ниша"/>
    <m/>
    <m/>
    <m/>
    <m/>
    <m/>
    <m/>
    <m/>
    <m/>
    <s v="Кухня-гостиная"/>
    <n v="16.5"/>
    <m/>
    <s v="Комната стандарт"/>
    <n v="16.2"/>
    <m/>
    <m/>
    <s v="Мастер-спальня"/>
    <n v="14.1"/>
    <s v="ниша"/>
    <m/>
    <m/>
    <m/>
    <m/>
    <m/>
    <m/>
    <m/>
    <m/>
    <m/>
    <m/>
    <m/>
    <m/>
    <m/>
    <n v="3.9"/>
    <n v="2.8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, коридор"/>
    <m/>
    <m/>
    <m/>
    <m/>
    <m/>
    <m/>
    <s v="Свой ЖК, Двор, Крыша др. строения ЖК, Частный сектор"/>
    <s v="З, В"/>
  </r>
  <r>
    <x v="2"/>
    <x v="1"/>
    <x v="18"/>
    <s v="568"/>
    <x v="6"/>
    <m/>
    <x v="2"/>
    <n v="12.4"/>
    <n v="31"/>
    <n v="34.299999999999997"/>
    <x v="86"/>
    <m/>
    <m/>
    <n v="3.4"/>
    <s v="ниша"/>
    <m/>
    <m/>
    <m/>
    <m/>
    <m/>
    <m/>
    <m/>
    <m/>
    <s v="Кухня-столовая"/>
    <n v="11.3"/>
    <m/>
    <s v="Комната стандарт"/>
    <n v="12.4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3.3"/>
    <n v="3.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</r>
  <r>
    <x v="2"/>
    <x v="1"/>
    <x v="18"/>
    <s v="569"/>
    <x v="7"/>
    <m/>
    <x v="2"/>
    <n v="15.5"/>
    <n v="34.1"/>
    <n v="34.1"/>
    <x v="91"/>
    <m/>
    <m/>
    <n v="3.4"/>
    <s v="ниша"/>
    <m/>
    <m/>
    <m/>
    <m/>
    <m/>
    <m/>
    <m/>
    <m/>
    <s v="Кухня-столовая"/>
    <n v="11.3"/>
    <m/>
    <s v="Комната стандарт"/>
    <n v="15.5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</r>
  <r>
    <x v="2"/>
    <x v="1"/>
    <x v="18"/>
    <s v="570"/>
    <x v="8"/>
    <m/>
    <x v="3"/>
    <n v="12.4"/>
    <n v="28.5"/>
    <n v="28.5"/>
    <x v="78"/>
    <m/>
    <m/>
    <n v="5.8"/>
    <m/>
    <m/>
    <m/>
    <m/>
    <m/>
    <m/>
    <m/>
    <m/>
    <m/>
    <s v="Студия"/>
    <n v="5.4"/>
    <m/>
    <s v="Студия"/>
    <n v="12.4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s v="комната"/>
    <n v="1"/>
    <m/>
    <m/>
    <m/>
    <m/>
    <m/>
    <m/>
    <m/>
    <m/>
    <m/>
    <m/>
    <s v="Частный сектор"/>
    <s v="В"/>
  </r>
  <r>
    <x v="2"/>
    <x v="1"/>
    <x v="18"/>
    <s v="571"/>
    <x v="9"/>
    <m/>
    <x v="1"/>
    <n v="22"/>
    <n v="48.9"/>
    <n v="48.9"/>
    <x v="90"/>
    <m/>
    <m/>
    <n v="2.9"/>
    <s v="ниша"/>
    <n v="3.9"/>
    <m/>
    <m/>
    <m/>
    <m/>
    <m/>
    <m/>
    <m/>
    <s v="Кухня-столовая"/>
    <n v="13.8"/>
    <m/>
    <s v="Комната стандарт"/>
    <n v="11.9"/>
    <m/>
    <m/>
    <s v="Комната стандарт"/>
    <n v="10.1"/>
    <m/>
    <m/>
    <m/>
    <m/>
    <m/>
    <m/>
    <m/>
    <m/>
    <m/>
    <m/>
    <m/>
    <m/>
    <m/>
    <m/>
    <n v="4"/>
    <n v="2.299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Ю, В"/>
  </r>
  <r>
    <x v="2"/>
    <x v="1"/>
    <x v="18"/>
    <s v="572"/>
    <x v="29"/>
    <m/>
    <x v="2"/>
    <n v="10.6"/>
    <n v="39.099999999999994"/>
    <n v="39.099999999999994"/>
    <x v="58"/>
    <m/>
    <m/>
    <n v="3.4"/>
    <s v="ниша"/>
    <n v="3.3"/>
    <m/>
    <m/>
    <m/>
    <m/>
    <m/>
    <m/>
    <m/>
    <s v="Кухня-гостиная"/>
    <n v="18.5"/>
    <m/>
    <s v="Комната стандарт"/>
    <n v="10.6"/>
    <m/>
    <m/>
    <m/>
    <m/>
    <m/>
    <m/>
    <m/>
    <m/>
    <m/>
    <m/>
    <m/>
    <m/>
    <m/>
    <m/>
    <m/>
    <m/>
    <m/>
    <m/>
    <n v="3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s v="кухня"/>
    <n v="2"/>
    <m/>
    <m/>
    <m/>
    <m/>
    <m/>
    <m/>
    <m/>
    <m/>
    <m/>
    <m/>
    <s v="Свой ЖК, Двор, Крыша др. строения ЖК"/>
    <s v="Ю, З"/>
  </r>
  <r>
    <x v="2"/>
    <x v="1"/>
    <x v="18"/>
    <s v="573"/>
    <x v="30"/>
    <m/>
    <x v="2"/>
    <n v="14.4"/>
    <n v="37.5"/>
    <n v="37.5"/>
    <x v="92"/>
    <m/>
    <m/>
    <n v="6"/>
    <s v="ниша"/>
    <m/>
    <m/>
    <m/>
    <m/>
    <m/>
    <m/>
    <m/>
    <m/>
    <s v="Кухня-столовая"/>
    <n v="13.3"/>
    <m/>
    <s v="Комната стандарт"/>
    <n v="14.4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, Крыша др. строения ЖК"/>
    <s v="З"/>
  </r>
  <r>
    <x v="2"/>
    <x v="1"/>
    <x v="19"/>
    <s v="574"/>
    <x v="5"/>
    <m/>
    <x v="1"/>
    <n v="30.299999999999997"/>
    <n v="59.599999999999994"/>
    <n v="62.999999999999993"/>
    <x v="89"/>
    <m/>
    <m/>
    <n v="6.1"/>
    <s v="ниша"/>
    <m/>
    <m/>
    <m/>
    <m/>
    <m/>
    <m/>
    <m/>
    <m/>
    <s v="Кухня-гостиная"/>
    <n v="16.5"/>
    <m/>
    <s v="Комната стандарт"/>
    <n v="16.2"/>
    <m/>
    <m/>
    <s v="Мастер-спальня"/>
    <n v="14.1"/>
    <s v="ниша"/>
    <m/>
    <m/>
    <m/>
    <m/>
    <m/>
    <m/>
    <m/>
    <m/>
    <m/>
    <m/>
    <m/>
    <m/>
    <m/>
    <n v="3.9"/>
    <n v="2.8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3"/>
    <m/>
    <m/>
    <m/>
    <s v="да"/>
    <m/>
    <m/>
    <n v="2"/>
    <m/>
    <m/>
    <m/>
    <s v="кухня, коридор"/>
    <m/>
    <m/>
    <m/>
    <m/>
    <m/>
    <m/>
    <s v="Свой ЖК, Двор, Крыша др. строения ЖК, Частный сектор"/>
    <s v="З, В"/>
  </r>
  <r>
    <x v="2"/>
    <x v="1"/>
    <x v="19"/>
    <s v="575"/>
    <x v="6"/>
    <m/>
    <x v="2"/>
    <n v="12.4"/>
    <n v="31"/>
    <n v="34.299999999999997"/>
    <x v="86"/>
    <m/>
    <m/>
    <n v="3.4"/>
    <s v="ниша"/>
    <m/>
    <m/>
    <m/>
    <m/>
    <m/>
    <m/>
    <m/>
    <m/>
    <s v="Кухня-столовая"/>
    <n v="11.3"/>
    <m/>
    <s v="Комната стандарт"/>
    <n v="12.4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3.3"/>
    <n v="3.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Частный сектор"/>
    <s v="В"/>
  </r>
  <r>
    <x v="2"/>
    <x v="1"/>
    <x v="19"/>
    <s v="576"/>
    <x v="7"/>
    <m/>
    <x v="2"/>
    <n v="15.5"/>
    <n v="34.1"/>
    <n v="34.1"/>
    <x v="91"/>
    <m/>
    <m/>
    <n v="3.4"/>
    <s v="ниша"/>
    <m/>
    <m/>
    <m/>
    <m/>
    <m/>
    <m/>
    <m/>
    <m/>
    <s v="Кухня-столовая"/>
    <n v="11.3"/>
    <m/>
    <s v="Комната стандарт"/>
    <n v="15.5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Частный сектор"/>
    <s v="В"/>
  </r>
  <r>
    <x v="2"/>
    <x v="1"/>
    <x v="19"/>
    <s v="577"/>
    <x v="8"/>
    <m/>
    <x v="3"/>
    <n v="12.4"/>
    <n v="28.5"/>
    <n v="28.5"/>
    <x v="78"/>
    <m/>
    <m/>
    <n v="5.8"/>
    <m/>
    <m/>
    <m/>
    <m/>
    <m/>
    <m/>
    <m/>
    <m/>
    <m/>
    <s v="Студия"/>
    <n v="5.4"/>
    <m/>
    <s v="Студия"/>
    <n v="12.4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s v="комната"/>
    <n v="1"/>
    <m/>
    <m/>
    <m/>
    <m/>
    <m/>
    <m/>
    <m/>
    <m/>
    <m/>
    <m/>
    <s v="Частный сектор"/>
    <s v="В"/>
  </r>
  <r>
    <x v="2"/>
    <x v="1"/>
    <x v="19"/>
    <s v="578"/>
    <x v="9"/>
    <m/>
    <x v="1"/>
    <n v="22"/>
    <n v="48.9"/>
    <n v="48.9"/>
    <x v="90"/>
    <m/>
    <m/>
    <n v="2.9"/>
    <s v="ниша"/>
    <n v="3.9"/>
    <m/>
    <m/>
    <m/>
    <m/>
    <m/>
    <m/>
    <m/>
    <s v="Кухня-столовая"/>
    <n v="13.8"/>
    <m/>
    <s v="Комната стандарт"/>
    <n v="11.9"/>
    <m/>
    <m/>
    <s v="Комната стандарт"/>
    <n v="10.1"/>
    <m/>
    <m/>
    <m/>
    <m/>
    <m/>
    <m/>
    <m/>
    <m/>
    <m/>
    <m/>
    <m/>
    <m/>
    <m/>
    <m/>
    <n v="4"/>
    <n v="2.299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m/>
    <n v="2"/>
    <m/>
    <m/>
    <m/>
    <m/>
    <m/>
    <m/>
    <m/>
    <m/>
    <m/>
    <m/>
    <s v="Свой ЖК, Частный сектор"/>
    <s v="Ю, В"/>
  </r>
  <r>
    <x v="2"/>
    <x v="1"/>
    <x v="19"/>
    <s v="579"/>
    <x v="29"/>
    <m/>
    <x v="2"/>
    <n v="10.6"/>
    <n v="39.099999999999994"/>
    <n v="39.099999999999994"/>
    <x v="58"/>
    <m/>
    <m/>
    <n v="3.4"/>
    <s v="ниша"/>
    <n v="3.3"/>
    <m/>
    <m/>
    <m/>
    <m/>
    <m/>
    <m/>
    <m/>
    <s v="Кухня-гостиная"/>
    <n v="18.5"/>
    <m/>
    <s v="Комната стандарт"/>
    <n v="10.6"/>
    <m/>
    <m/>
    <m/>
    <m/>
    <m/>
    <m/>
    <m/>
    <m/>
    <m/>
    <m/>
    <m/>
    <m/>
    <m/>
    <m/>
    <m/>
    <m/>
    <m/>
    <m/>
    <n v="3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s v="кухня"/>
    <n v="2"/>
    <m/>
    <m/>
    <m/>
    <m/>
    <m/>
    <m/>
    <m/>
    <m/>
    <m/>
    <m/>
    <s v="Свой ЖК, Двор, Крыша др. строения ЖК"/>
    <s v="Ю, З"/>
  </r>
  <r>
    <x v="2"/>
    <x v="1"/>
    <x v="19"/>
    <s v="580"/>
    <x v="30"/>
    <m/>
    <x v="2"/>
    <n v="14.4"/>
    <n v="37.5"/>
    <n v="37.5"/>
    <x v="92"/>
    <m/>
    <m/>
    <n v="6"/>
    <s v="ниша"/>
    <m/>
    <m/>
    <m/>
    <m/>
    <m/>
    <m/>
    <m/>
    <m/>
    <s v="Кухня-столовая"/>
    <n v="13.3"/>
    <m/>
    <s v="Комната стандарт"/>
    <n v="14.4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s v="сбоку"/>
    <s v="коридор, комната"/>
    <m/>
    <s v="Свой ЖК, Двор, Крыша др. строения ЖК"/>
    <s v="З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80">
  <r>
    <x v="0"/>
    <x v="0"/>
    <x v="0"/>
    <n v="1"/>
    <x v="0"/>
    <n v="4"/>
    <x v="0"/>
    <n v="31.099999999999998"/>
    <x v="0"/>
    <n v="65.400000000000006"/>
    <x v="0"/>
    <m/>
    <s v="ниша"/>
    <n v="9.9"/>
    <s v="ниша"/>
    <m/>
    <m/>
    <m/>
    <m/>
    <m/>
    <m/>
    <m/>
    <m/>
    <s v="Кухня-гостиная с нишей"/>
    <n v="17.2"/>
    <m/>
    <s v="Комната стандарт"/>
    <n v="11.2"/>
    <m/>
    <m/>
    <s v="Комната стандарт"/>
    <n v="10.199999999999999"/>
    <m/>
    <m/>
    <s v="Комната стандарт"/>
    <n v="9.6999999999999993"/>
    <m/>
    <m/>
    <m/>
    <m/>
    <m/>
    <m/>
    <m/>
    <m/>
    <m/>
    <m/>
    <n v="3.8"/>
    <n v="3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17"/>
    <m/>
    <m/>
    <s v="да"/>
    <m/>
    <m/>
    <m/>
    <n v="2"/>
    <m/>
    <m/>
    <m/>
    <s v="кухня"/>
    <m/>
    <m/>
    <m/>
    <m/>
    <m/>
    <m/>
    <s v="Свой ЖК, Двор"/>
    <s v="С, В"/>
    <m/>
    <s v="Кухня-гостиная с нишей"/>
    <s v=""/>
    <s v="ниш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3.17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m/>
    <n v="1.0149999999999999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.0049999999999999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0"/>
    <x v="0"/>
    <s v="Кухня-гостиная с нишей"/>
    <n v="5"/>
    <n v="5"/>
    <s v="наличие 3+к"/>
    <n v="1.0049999999999999"/>
    <n v="1"/>
    <n v="1.002"/>
    <n v="0.99"/>
    <x v="0"/>
    <n v="210000"/>
    <n v="1.0143730129435895"/>
    <n v="213018.3327181538"/>
    <n v="13930000"/>
  </r>
  <r>
    <x v="0"/>
    <x v="0"/>
    <x v="0"/>
    <n v="2"/>
    <x v="1"/>
    <n v="4"/>
    <x v="1"/>
    <n v="19.8"/>
    <x v="1"/>
    <n v="49.599999999999994"/>
    <x v="1"/>
    <m/>
    <m/>
    <n v="5.4"/>
    <s v="ниша"/>
    <m/>
    <m/>
    <m/>
    <m/>
    <m/>
    <m/>
    <m/>
    <m/>
    <s v="Кухня-гостиная с нишей"/>
    <n v="18.100000000000001"/>
    <m/>
    <s v="Комната стандарт"/>
    <n v="10"/>
    <m/>
    <m/>
    <s v="Мастер-спальня"/>
    <n v="9.8000000000000007"/>
    <m/>
    <m/>
    <m/>
    <m/>
    <m/>
    <m/>
    <m/>
    <m/>
    <m/>
    <m/>
    <m/>
    <m/>
    <m/>
    <m/>
    <n v="3.8"/>
    <n v="2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17"/>
    <m/>
    <m/>
    <s v="да"/>
    <m/>
    <m/>
    <s v="кухня"/>
    <n v="2"/>
    <m/>
    <m/>
    <m/>
    <m/>
    <m/>
    <m/>
    <m/>
    <m/>
    <m/>
    <m/>
    <s v="Свой ЖК"/>
    <s v="Ю, В"/>
    <m/>
    <s v="Кухня-гостиная с нишей"/>
    <s v=""/>
    <s v="ниша"/>
    <s v=""/>
    <s v=""/>
    <s v=""/>
    <s v=""/>
    <n v="1"/>
    <n v="2"/>
    <s v=""/>
    <s v=""/>
    <s v=""/>
    <s v=""/>
    <s v=""/>
    <s v=""/>
    <s v=""/>
    <s v=""/>
    <s v=""/>
    <s v=""/>
    <s v=""/>
    <s v=""/>
    <s v=""/>
    <s v=""/>
    <s v=""/>
    <s v=""/>
    <n v="3.17"/>
    <s v=""/>
    <s v=""/>
    <s v="да"/>
    <s v=""/>
    <s v=""/>
    <s v="д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m/>
    <n v="1.0149999999999999"/>
    <n v="1"/>
    <n v="1.0049999999999999"/>
    <m/>
    <m/>
    <n v="1"/>
    <n v="1"/>
    <n v="1.01"/>
    <n v="1"/>
    <n v="1"/>
    <n v="1"/>
    <n v="1"/>
    <m/>
    <m/>
    <m/>
    <n v="1"/>
    <m/>
    <m/>
    <m/>
    <m/>
    <m/>
    <m/>
    <m/>
    <m/>
    <m/>
    <n v="1.0049999999999999"/>
    <m/>
    <m/>
    <n v="0.995"/>
    <n v="1"/>
    <n v="1"/>
    <n v="1.0049999999999999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"/>
    <x v="1"/>
    <s v="Кухня-гостиная с нишей, Мастер-спальня"/>
    <n v="5"/>
    <n v="5"/>
    <s v="наличие 3+к"/>
    <n v="1.0049999999999999"/>
    <n v="1"/>
    <n v="1.002"/>
    <n v="0.99"/>
    <x v="1"/>
    <n v="230000"/>
    <n v="1.0348133937571766"/>
    <n v="238007.08056415062"/>
    <n v="11810000"/>
  </r>
  <r>
    <x v="0"/>
    <x v="0"/>
    <x v="0"/>
    <n v="3"/>
    <x v="2"/>
    <n v="4"/>
    <x v="2"/>
    <n v="11"/>
    <x v="2"/>
    <n v="37.4"/>
    <x v="2"/>
    <m/>
    <m/>
    <n v="5.4"/>
    <m/>
    <m/>
    <m/>
    <m/>
    <m/>
    <m/>
    <m/>
    <m/>
    <m/>
    <s v="Кухня-гостиная с нишей"/>
    <n v="16.600000000000001"/>
    <m/>
    <s v="Комната стандарт"/>
    <n v="11"/>
    <m/>
    <m/>
    <m/>
    <m/>
    <m/>
    <m/>
    <m/>
    <m/>
    <m/>
    <m/>
    <m/>
    <m/>
    <m/>
    <m/>
    <m/>
    <m/>
    <m/>
    <m/>
    <n v="4.4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17"/>
    <m/>
    <m/>
    <m/>
    <m/>
    <m/>
    <m/>
    <n v="1"/>
    <m/>
    <m/>
    <m/>
    <m/>
    <m/>
    <m/>
    <m/>
    <m/>
    <m/>
    <m/>
    <s v="Свой ЖК"/>
    <s v="Ю"/>
    <m/>
    <s v="Кухня-гостиная с нишей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3.17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m/>
    <n v="1.0149999999999999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.0049999999999999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"/>
    <x v="2"/>
    <s v="Кухня-гостиная с нишей"/>
    <n v="5"/>
    <n v="5"/>
    <s v="наличие 3+к"/>
    <n v="1.0049999999999999"/>
    <n v="1"/>
    <n v="1.002"/>
    <n v="0.99"/>
    <x v="2"/>
    <n v="250000"/>
    <n v="1.0169534684924997"/>
    <n v="254238.36712312492"/>
    <n v="9510000"/>
  </r>
  <r>
    <x v="0"/>
    <x v="0"/>
    <x v="0"/>
    <n v="4"/>
    <x v="3"/>
    <n v="4"/>
    <x v="2"/>
    <n v="13.2"/>
    <x v="3"/>
    <n v="35.900000000000006"/>
    <x v="3"/>
    <m/>
    <m/>
    <n v="3.9"/>
    <s v="ниша"/>
    <m/>
    <m/>
    <m/>
    <m/>
    <m/>
    <m/>
    <m/>
    <m/>
    <s v="Кухня-столовая"/>
    <n v="12"/>
    <m/>
    <s v="Комната стандарт"/>
    <n v="13.2"/>
    <s v="гардероб"/>
    <n v="3.1"/>
    <m/>
    <m/>
    <m/>
    <m/>
    <m/>
    <m/>
    <m/>
    <m/>
    <m/>
    <m/>
    <m/>
    <m/>
    <m/>
    <m/>
    <m/>
    <m/>
    <n v="3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17"/>
    <m/>
    <m/>
    <m/>
    <m/>
    <m/>
    <m/>
    <n v="1"/>
    <m/>
    <m/>
    <m/>
    <m/>
    <m/>
    <m/>
    <m/>
    <s v="сбоку"/>
    <s v="комната"/>
    <m/>
    <s v="Свой ЖК"/>
    <s v="Ю"/>
    <m/>
    <s v="Кухня-столовая"/>
    <s v=""/>
    <s v="ниша"/>
    <s v=""/>
    <s v=""/>
    <s v=""/>
    <n v="1"/>
    <s v=""/>
    <n v="1"/>
    <s v=""/>
    <s v=""/>
    <s v=""/>
    <s v=""/>
    <s v=""/>
    <s v=""/>
    <s v=""/>
    <s v=""/>
    <s v=""/>
    <s v=""/>
    <s v=""/>
    <s v=""/>
    <s v=""/>
    <s v=""/>
    <s v=""/>
    <s v=""/>
    <n v="3.17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да"/>
    <s v=""/>
    <s v=""/>
    <s v=""/>
    <s v=""/>
    <s v=""/>
    <s v="да"/>
    <s v=""/>
    <s v=""/>
    <s v=""/>
    <s v=""/>
    <s v=""/>
    <s v=""/>
    <s v=""/>
    <s v=""/>
    <m/>
    <n v="1"/>
    <n v="1"/>
    <n v="1.0049999999999999"/>
    <m/>
    <m/>
    <n v="1"/>
    <n v="1.01"/>
    <n v="1"/>
    <n v="1"/>
    <n v="1"/>
    <n v="1"/>
    <n v="1"/>
    <m/>
    <m/>
    <m/>
    <n v="1"/>
    <m/>
    <m/>
    <m/>
    <m/>
    <m/>
    <m/>
    <m/>
    <m/>
    <m/>
    <n v="1.0049999999999999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1"/>
    <n v="1"/>
    <n v="1"/>
    <n v="1"/>
    <m/>
    <m/>
    <m/>
    <m/>
    <m/>
    <m/>
    <m/>
    <m/>
    <m/>
    <m/>
    <m/>
    <m/>
    <m/>
    <m/>
    <m/>
    <m/>
    <m/>
    <m/>
    <x v="3"/>
    <x v="3"/>
    <s v="Кухня-столовая"/>
    <n v="5"/>
    <n v="5"/>
    <s v="наличие 3+к"/>
    <n v="1.0049999999999999"/>
    <n v="1"/>
    <n v="1.002"/>
    <n v="0.99"/>
    <x v="3"/>
    <n v="256666.66666666666"/>
    <n v="1.0119185468988625"/>
    <n v="259725.76037070804"/>
    <n v="9320000"/>
  </r>
  <r>
    <x v="0"/>
    <x v="0"/>
    <x v="1"/>
    <n v="5"/>
    <x v="0"/>
    <n v="5"/>
    <x v="0"/>
    <n v="31.099999999999998"/>
    <x v="0"/>
    <n v="68.300000000000011"/>
    <x v="4"/>
    <m/>
    <m/>
    <n v="9.9"/>
    <s v="ниша"/>
    <m/>
    <m/>
    <m/>
    <m/>
    <m/>
    <m/>
    <m/>
    <m/>
    <s v="Кухня-гостиная с нишей"/>
    <n v="17.2"/>
    <m/>
    <s v="Комната стандарт"/>
    <n v="11.2"/>
    <m/>
    <m/>
    <s v="Комната стандарт"/>
    <n v="10.199999999999999"/>
    <m/>
    <m/>
    <s v="Комната стандарт"/>
    <n v="9.6999999999999993"/>
    <m/>
    <m/>
    <m/>
    <m/>
    <m/>
    <m/>
    <m/>
    <m/>
    <m/>
    <m/>
    <n v="3.8"/>
    <n v="3.4"/>
    <m/>
    <m/>
    <m/>
    <m/>
    <m/>
    <n v="2.9"/>
    <n v="0.87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s v="кухня"/>
    <m/>
    <m/>
    <m/>
    <m/>
    <m/>
    <m/>
    <s v="Свой ЖК, Двор"/>
    <s v="С, В"/>
    <m/>
    <s v="Кухня-гостиная с нишей"/>
    <s v=""/>
    <s v="ниша"/>
    <s v=""/>
    <s v=""/>
    <s v=""/>
    <s v=""/>
    <s v=""/>
    <n v="2"/>
    <n v="1"/>
    <n v="1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m/>
    <n v="1.0149999999999999"/>
    <n v="1"/>
    <n v="1.0049999999999999"/>
    <m/>
    <m/>
    <n v="1"/>
    <n v="1"/>
    <n v="1"/>
    <n v="1"/>
    <n v="1.0024999999999999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0"/>
    <x v="4"/>
    <s v="Кухня-гостиная с нишей"/>
    <n v="5"/>
    <n v="5"/>
    <s v="наличие 3+к"/>
    <n v="1.0049999999999999"/>
    <n v="1"/>
    <n v="1.002"/>
    <n v="0.995"/>
    <x v="4"/>
    <n v="207500"/>
    <n v="1.0169600489959987"/>
    <n v="211019.21016666971"/>
    <n v="13980000"/>
  </r>
  <r>
    <x v="0"/>
    <x v="0"/>
    <x v="1"/>
    <n v="6"/>
    <x v="1"/>
    <n v="5"/>
    <x v="1"/>
    <n v="19.8"/>
    <x v="1"/>
    <n v="49.599999999999994"/>
    <x v="1"/>
    <m/>
    <m/>
    <n v="5.4"/>
    <s v="ниша"/>
    <m/>
    <m/>
    <m/>
    <m/>
    <m/>
    <m/>
    <m/>
    <m/>
    <s v="Кухня-гостиная с нишей"/>
    <n v="18.100000000000001"/>
    <m/>
    <s v="Комната стандарт"/>
    <n v="10"/>
    <m/>
    <m/>
    <s v="Мастер-спальня"/>
    <n v="9.8000000000000007"/>
    <m/>
    <m/>
    <m/>
    <m/>
    <m/>
    <m/>
    <m/>
    <m/>
    <m/>
    <m/>
    <m/>
    <m/>
    <m/>
    <m/>
    <n v="3.8"/>
    <n v="2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s v="кухня"/>
    <n v="2"/>
    <m/>
    <m/>
    <m/>
    <m/>
    <m/>
    <m/>
    <m/>
    <m/>
    <m/>
    <m/>
    <s v="Свой ЖК"/>
    <s v="Ю, В"/>
    <m/>
    <s v="Кухня-гостиная с нишей"/>
    <s v=""/>
    <s v="ниша"/>
    <s v=""/>
    <s v=""/>
    <s v=""/>
    <s v=""/>
    <n v="1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д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m/>
    <n v="1.0149999999999999"/>
    <n v="1"/>
    <n v="1.0049999999999999"/>
    <m/>
    <m/>
    <n v="1"/>
    <n v="1"/>
    <n v="1.0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.0049999999999999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"/>
    <x v="1"/>
    <s v="Кухня-гостиная с нишей, Мастер-спальня"/>
    <n v="5"/>
    <n v="5"/>
    <s v="наличие 3+к"/>
    <n v="1.0049999999999999"/>
    <n v="1"/>
    <n v="1.002"/>
    <n v="0.995"/>
    <x v="1"/>
    <n v="230000"/>
    <n v="1.03486539704346"/>
    <n v="238019.0413199958"/>
    <n v="11810000"/>
  </r>
  <r>
    <x v="0"/>
    <x v="0"/>
    <x v="1"/>
    <n v="7"/>
    <x v="2"/>
    <n v="5"/>
    <x v="2"/>
    <n v="11"/>
    <x v="4"/>
    <n v="37.299999999999997"/>
    <x v="5"/>
    <m/>
    <m/>
    <n v="5.4"/>
    <m/>
    <m/>
    <m/>
    <m/>
    <m/>
    <m/>
    <m/>
    <m/>
    <m/>
    <s v="Кухня-гостиная с нишей"/>
    <n v="16.5"/>
    <m/>
    <s v="Комната стандарт"/>
    <n v="11"/>
    <m/>
    <m/>
    <m/>
    <m/>
    <m/>
    <m/>
    <m/>
    <m/>
    <m/>
    <m/>
    <m/>
    <m/>
    <m/>
    <m/>
    <m/>
    <m/>
    <m/>
    <m/>
    <n v="4.4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"/>
    <s v="Ю"/>
    <m/>
    <s v="Кухня-гостиная с нишей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m/>
    <n v="1.0149999999999999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"/>
    <x v="2"/>
    <s v="Кухня-гостиная с нишей"/>
    <n v="5"/>
    <n v="5"/>
    <s v="наличие 3+к"/>
    <n v="1.0049999999999999"/>
    <n v="1"/>
    <n v="1.002"/>
    <n v="0.995"/>
    <x v="2"/>
    <n v="250000"/>
    <n v="1.0170045742499998"/>
    <n v="254251.14356249996"/>
    <n v="9480000"/>
  </r>
  <r>
    <x v="0"/>
    <x v="0"/>
    <x v="1"/>
    <n v="8"/>
    <x v="3"/>
    <n v="5"/>
    <x v="2"/>
    <n v="13.2"/>
    <x v="3"/>
    <n v="35.900000000000006"/>
    <x v="3"/>
    <m/>
    <m/>
    <n v="3.9"/>
    <s v="ниша"/>
    <m/>
    <m/>
    <m/>
    <m/>
    <m/>
    <m/>
    <m/>
    <m/>
    <s v="Кухня-столовая"/>
    <n v="12"/>
    <m/>
    <s v="Комната стандарт"/>
    <n v="13.2"/>
    <s v="гардероб"/>
    <n v="3.1"/>
    <m/>
    <m/>
    <m/>
    <m/>
    <m/>
    <m/>
    <m/>
    <m/>
    <m/>
    <m/>
    <m/>
    <m/>
    <m/>
    <m/>
    <m/>
    <m/>
    <n v="3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"/>
    <s v="Ю"/>
    <m/>
    <s v="Кухня-столовая"/>
    <s v=""/>
    <s v="ниша"/>
    <s v=""/>
    <s v=""/>
    <s v=""/>
    <n v="1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m/>
    <n v="1"/>
    <n v="1"/>
    <n v="1.0049999999999999"/>
    <m/>
    <m/>
    <n v="1"/>
    <n v="1.0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"/>
    <x v="3"/>
    <s v="Кухня-столовая"/>
    <n v="5"/>
    <n v="5"/>
    <s v="наличие 3+к"/>
    <n v="1.0049999999999999"/>
    <n v="1"/>
    <n v="1.002"/>
    <n v="0.995"/>
    <x v="3"/>
    <n v="256666.66666666666"/>
    <n v="1.0170546729974999"/>
    <n v="261044.03273602496"/>
    <n v="9370000"/>
  </r>
  <r>
    <x v="0"/>
    <x v="0"/>
    <x v="1"/>
    <n v="9"/>
    <x v="4"/>
    <n v="5"/>
    <x v="1"/>
    <n v="25.8"/>
    <x v="5"/>
    <n v="58.7"/>
    <x v="6"/>
    <m/>
    <m/>
    <n v="7.7"/>
    <m/>
    <m/>
    <m/>
    <m/>
    <m/>
    <m/>
    <m/>
    <m/>
    <m/>
    <s v="Кухня-столовая"/>
    <n v="12"/>
    <m/>
    <s v="Комната стандарт"/>
    <n v="14"/>
    <m/>
    <m/>
    <s v="Комната стандарт"/>
    <n v="11.8"/>
    <m/>
    <m/>
    <m/>
    <m/>
    <m/>
    <m/>
    <m/>
    <m/>
    <m/>
    <m/>
    <m/>
    <m/>
    <m/>
    <m/>
    <n v="4.5"/>
    <n v="2.2000000000000002"/>
    <m/>
    <m/>
    <m/>
    <m/>
    <m/>
    <n v="2.7"/>
    <n v="0.81"/>
    <m/>
    <s v="кухня"/>
    <m/>
    <m/>
    <m/>
    <m/>
    <m/>
    <m/>
    <m/>
    <m/>
    <n v="3.8"/>
    <n v="3.8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m/>
    <s v="кухня"/>
    <m/>
    <m/>
    <s v="снизу"/>
    <s v="кухня, коридор, с/у, две комнаты"/>
    <m/>
    <s v="Свой ЖК, Двор"/>
    <s v="С,Ю"/>
    <m/>
    <s v="Кухня-столовая"/>
    <s v=""/>
    <s v=""/>
    <s v=""/>
    <s v=""/>
    <s v=""/>
    <s v=""/>
    <s v=""/>
    <n v="2"/>
    <n v="1"/>
    <n v="1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да"/>
    <s v=""/>
    <s v="да"/>
    <s v=""/>
    <s v=""/>
    <s v=""/>
    <s v=""/>
    <s v=""/>
    <s v=""/>
    <s v=""/>
    <s v="да"/>
    <s v=""/>
    <s v=""/>
    <s v=""/>
    <s v=""/>
    <s v="да"/>
    <s v="да"/>
    <s v=""/>
    <s v=""/>
    <s v=""/>
    <s v=""/>
    <s v=""/>
    <s v=""/>
    <s v=""/>
    <m/>
    <n v="1"/>
    <n v="1"/>
    <n v="1"/>
    <m/>
    <m/>
    <n v="1"/>
    <n v="1"/>
    <n v="1"/>
    <n v="1"/>
    <n v="1.0024999999999999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0.995"/>
    <n v="0.995"/>
    <n v="1"/>
    <n v="0.99450000000000005"/>
    <n v="1"/>
    <n v="1"/>
    <n v="1"/>
    <n v="1"/>
    <m/>
    <m/>
    <m/>
    <m/>
    <m/>
    <m/>
    <m/>
    <m/>
    <m/>
    <m/>
    <m/>
    <m/>
    <m/>
    <m/>
    <m/>
    <m/>
    <m/>
    <m/>
    <x v="4"/>
    <x v="5"/>
    <s v="Кухня-столовая"/>
    <n v="5"/>
    <n v="5"/>
    <s v="наличие 3+к"/>
    <n v="1.0049999999999999"/>
    <n v="1"/>
    <n v="1.002"/>
    <n v="0.995"/>
    <x v="5"/>
    <n v="220000"/>
    <n v="0.99141357353154258"/>
    <n v="218110.98617693936"/>
    <n v="12390000"/>
  </r>
  <r>
    <x v="0"/>
    <x v="0"/>
    <x v="2"/>
    <n v="10"/>
    <x v="0"/>
    <n v="5"/>
    <x v="0"/>
    <n v="31.099999999999998"/>
    <x v="0"/>
    <n v="68.300000000000011"/>
    <x v="4"/>
    <m/>
    <m/>
    <n v="9.9"/>
    <s v="ниша"/>
    <m/>
    <m/>
    <m/>
    <m/>
    <m/>
    <m/>
    <m/>
    <m/>
    <s v="Кухня-гостиная с нишей"/>
    <n v="17.2"/>
    <m/>
    <s v="Комната стандарт"/>
    <n v="11.2"/>
    <m/>
    <m/>
    <s v="Комната стандарт"/>
    <n v="10.199999999999999"/>
    <m/>
    <m/>
    <s v="Комната стандарт"/>
    <n v="9.6999999999999993"/>
    <m/>
    <m/>
    <m/>
    <m/>
    <m/>
    <m/>
    <m/>
    <m/>
    <m/>
    <m/>
    <n v="3.8"/>
    <n v="3.4"/>
    <m/>
    <m/>
    <m/>
    <m/>
    <m/>
    <n v="2.9"/>
    <n v="0.87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s v="кухня"/>
    <m/>
    <m/>
    <m/>
    <m/>
    <m/>
    <m/>
    <s v="Свой ЖК, Двор"/>
    <s v="С, В"/>
    <m/>
    <s v="Кухня-гостиная с нишей"/>
    <s v=""/>
    <s v="ниша"/>
    <s v=""/>
    <s v=""/>
    <s v=""/>
    <s v=""/>
    <s v=""/>
    <n v="2"/>
    <n v="1"/>
    <n v="1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m/>
    <n v="1.0149999999999999"/>
    <n v="1"/>
    <n v="1.0049999999999999"/>
    <m/>
    <m/>
    <n v="1"/>
    <n v="1"/>
    <n v="1"/>
    <n v="1"/>
    <n v="1.0024999999999999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0"/>
    <x v="4"/>
    <s v="Кухня-гостиная с нишей"/>
    <n v="5"/>
    <n v="5"/>
    <s v="наличие 3+к"/>
    <n v="1.0049999999999999"/>
    <n v="1"/>
    <n v="1.002"/>
    <n v="1"/>
    <x v="4"/>
    <n v="207500"/>
    <n v="1.0220704010010038"/>
    <n v="212079.60820770828"/>
    <n v="14050000"/>
  </r>
  <r>
    <x v="0"/>
    <x v="0"/>
    <x v="2"/>
    <n v="11"/>
    <x v="1"/>
    <n v="5"/>
    <x v="1"/>
    <n v="19.8"/>
    <x v="1"/>
    <n v="49.599999999999994"/>
    <x v="1"/>
    <m/>
    <m/>
    <n v="5.4"/>
    <s v="ниша"/>
    <m/>
    <m/>
    <m/>
    <m/>
    <m/>
    <m/>
    <m/>
    <m/>
    <s v="Кухня-гостиная с нишей"/>
    <n v="18.100000000000001"/>
    <m/>
    <s v="Комната стандарт"/>
    <n v="10"/>
    <m/>
    <m/>
    <s v="Мастер-спальня"/>
    <n v="9.8000000000000007"/>
    <m/>
    <m/>
    <m/>
    <m/>
    <m/>
    <m/>
    <m/>
    <m/>
    <m/>
    <m/>
    <m/>
    <m/>
    <m/>
    <m/>
    <n v="3.8"/>
    <n v="2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s v="кухня"/>
    <n v="2"/>
    <m/>
    <m/>
    <m/>
    <m/>
    <m/>
    <m/>
    <m/>
    <m/>
    <m/>
    <m/>
    <s v="Свой ЖК"/>
    <s v="Ю, В"/>
    <m/>
    <s v="Кухня-гостиная с нишей"/>
    <s v=""/>
    <s v="ниша"/>
    <s v=""/>
    <s v=""/>
    <s v=""/>
    <s v=""/>
    <n v="1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д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m/>
    <n v="1.0149999999999999"/>
    <n v="1"/>
    <n v="1.0049999999999999"/>
    <m/>
    <m/>
    <n v="1"/>
    <n v="1"/>
    <n v="1.0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.0049999999999999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"/>
    <x v="1"/>
    <s v="Кухня-гостиная с нишей, Мастер-спальня"/>
    <n v="5"/>
    <n v="5"/>
    <s v="наличие 3+к"/>
    <n v="1.0049999999999999"/>
    <n v="1"/>
    <n v="1.002"/>
    <n v="1"/>
    <x v="1"/>
    <n v="230000"/>
    <n v="1.0400657256718191"/>
    <n v="239215.11690451839"/>
    <n v="11870000"/>
  </r>
  <r>
    <x v="0"/>
    <x v="0"/>
    <x v="2"/>
    <n v="12"/>
    <x v="2"/>
    <n v="5"/>
    <x v="2"/>
    <n v="11"/>
    <x v="4"/>
    <n v="37.299999999999997"/>
    <x v="5"/>
    <m/>
    <m/>
    <n v="5.4"/>
    <m/>
    <m/>
    <m/>
    <m/>
    <m/>
    <m/>
    <m/>
    <m/>
    <m/>
    <s v="Кухня-гостиная с нишей"/>
    <n v="16.5"/>
    <m/>
    <s v="Комната стандарт"/>
    <n v="11"/>
    <m/>
    <m/>
    <m/>
    <m/>
    <m/>
    <m/>
    <m/>
    <m/>
    <m/>
    <m/>
    <m/>
    <m/>
    <m/>
    <m/>
    <m/>
    <m/>
    <m/>
    <m/>
    <n v="4.4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"/>
    <s v="Ю"/>
    <m/>
    <s v="Кухня-гостиная с нишей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m/>
    <n v="1.0149999999999999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"/>
    <x v="2"/>
    <s v="Кухня-гостиная с нишей"/>
    <n v="5"/>
    <n v="5"/>
    <s v="наличие 3+к"/>
    <n v="1.0049999999999999"/>
    <n v="1"/>
    <n v="1.002"/>
    <n v="1"/>
    <x v="2"/>
    <n v="250000"/>
    <n v="1.0221151499999999"/>
    <n v="255528.78749999998"/>
    <n v="9530000"/>
  </r>
  <r>
    <x v="0"/>
    <x v="0"/>
    <x v="2"/>
    <n v="13"/>
    <x v="3"/>
    <n v="5"/>
    <x v="2"/>
    <n v="13.2"/>
    <x v="3"/>
    <n v="35.900000000000006"/>
    <x v="3"/>
    <m/>
    <m/>
    <n v="3.9"/>
    <s v="ниша"/>
    <m/>
    <m/>
    <m/>
    <m/>
    <m/>
    <m/>
    <m/>
    <m/>
    <s v="Кухня-столовая"/>
    <n v="12"/>
    <m/>
    <s v="Комната стандарт"/>
    <n v="13.2"/>
    <s v="гардероб"/>
    <n v="3.1"/>
    <m/>
    <m/>
    <m/>
    <m/>
    <m/>
    <m/>
    <m/>
    <m/>
    <m/>
    <m/>
    <m/>
    <m/>
    <m/>
    <m/>
    <m/>
    <m/>
    <n v="3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"/>
    <s v="Ю"/>
    <m/>
    <s v="Кухня-столовая"/>
    <s v=""/>
    <s v="ниша"/>
    <s v=""/>
    <s v=""/>
    <s v=""/>
    <n v="1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m/>
    <n v="1"/>
    <n v="1"/>
    <n v="1.0049999999999999"/>
    <m/>
    <m/>
    <n v="1"/>
    <n v="1.0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"/>
    <x v="3"/>
    <s v="Кухня-столовая"/>
    <n v="5"/>
    <n v="5"/>
    <s v="наличие 3+к"/>
    <n v="1.0049999999999999"/>
    <n v="1"/>
    <n v="1.002"/>
    <n v="1"/>
    <x v="3"/>
    <n v="256666.66666666666"/>
    <n v="1.0221655004999999"/>
    <n v="262355.81179499999"/>
    <n v="9420000"/>
  </r>
  <r>
    <x v="0"/>
    <x v="0"/>
    <x v="2"/>
    <n v="14"/>
    <x v="4"/>
    <n v="5"/>
    <x v="1"/>
    <n v="25.8"/>
    <x v="5"/>
    <n v="58.7"/>
    <x v="6"/>
    <m/>
    <m/>
    <n v="7.7"/>
    <m/>
    <m/>
    <m/>
    <m/>
    <m/>
    <m/>
    <m/>
    <m/>
    <m/>
    <s v="Кухня-столовая"/>
    <n v="12"/>
    <m/>
    <s v="Комната стандарт"/>
    <n v="14"/>
    <m/>
    <m/>
    <s v="Комната стандарт"/>
    <n v="11.8"/>
    <m/>
    <m/>
    <m/>
    <m/>
    <m/>
    <m/>
    <m/>
    <m/>
    <m/>
    <m/>
    <m/>
    <m/>
    <m/>
    <m/>
    <n v="4.5"/>
    <n v="2.2000000000000002"/>
    <m/>
    <m/>
    <m/>
    <m/>
    <m/>
    <n v="2.7"/>
    <n v="0.81"/>
    <m/>
    <s v="кухня"/>
    <m/>
    <m/>
    <m/>
    <m/>
    <m/>
    <m/>
    <m/>
    <m/>
    <n v="3.8"/>
    <n v="3.8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m/>
    <s v="кухня"/>
    <m/>
    <m/>
    <m/>
    <m/>
    <m/>
    <s v="Свой ЖК, Двор"/>
    <s v="С,Ю"/>
    <m/>
    <s v="Кухня-столовая"/>
    <s v=""/>
    <s v=""/>
    <s v=""/>
    <s v=""/>
    <s v=""/>
    <s v=""/>
    <s v=""/>
    <n v="2"/>
    <n v="1"/>
    <n v="1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m/>
    <n v="1"/>
    <n v="1"/>
    <n v="1"/>
    <m/>
    <m/>
    <n v="1"/>
    <n v="1"/>
    <n v="1"/>
    <n v="1"/>
    <n v="1.0024999999999999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"/>
    <x v="5"/>
    <s v="Кухня-столовая"/>
    <n v="5"/>
    <n v="5"/>
    <s v="наличие 3+к"/>
    <n v="1.0049999999999999"/>
    <n v="1"/>
    <n v="1.002"/>
    <n v="1"/>
    <x v="5"/>
    <n v="220000"/>
    <n v="1.0170861727415488"/>
    <n v="223758.95800314072"/>
    <n v="12710000"/>
  </r>
  <r>
    <x v="0"/>
    <x v="0"/>
    <x v="3"/>
    <n v="15"/>
    <x v="0"/>
    <n v="5"/>
    <x v="0"/>
    <n v="31.099999999999998"/>
    <x v="0"/>
    <n v="68.300000000000011"/>
    <x v="4"/>
    <m/>
    <m/>
    <n v="9.6"/>
    <s v="ниша"/>
    <m/>
    <m/>
    <m/>
    <m/>
    <m/>
    <m/>
    <m/>
    <m/>
    <s v="Кухня-гостиная с нишей"/>
    <n v="17.5"/>
    <m/>
    <s v="Комната стандарт"/>
    <n v="11.2"/>
    <m/>
    <m/>
    <s v="Комната стандарт"/>
    <n v="10.199999999999999"/>
    <m/>
    <m/>
    <s v="Комната стандарт"/>
    <n v="9.6999999999999993"/>
    <m/>
    <m/>
    <m/>
    <m/>
    <m/>
    <m/>
    <m/>
    <m/>
    <m/>
    <m/>
    <n v="3.8"/>
    <n v="3.4"/>
    <m/>
    <m/>
    <m/>
    <m/>
    <m/>
    <n v="2.9"/>
    <n v="0.87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s v="кухня"/>
    <m/>
    <m/>
    <m/>
    <m/>
    <m/>
    <m/>
    <s v="Свой ЖК, Двор"/>
    <s v="С, В"/>
    <m/>
    <s v="Кухня-гостиная с нишей"/>
    <s v=""/>
    <s v="ниша"/>
    <s v=""/>
    <s v=""/>
    <s v=""/>
    <s v=""/>
    <s v=""/>
    <n v="2"/>
    <n v="1"/>
    <n v="1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m/>
    <n v="1.0149999999999999"/>
    <n v="1"/>
    <n v="1.0049999999999999"/>
    <m/>
    <m/>
    <n v="1"/>
    <n v="1"/>
    <n v="1"/>
    <n v="1"/>
    <n v="1.0024999999999999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0"/>
    <x v="4"/>
    <s v="Кухня-гостиная с нишей"/>
    <n v="5"/>
    <n v="5"/>
    <s v="наличие 3+к"/>
    <n v="1.0049999999999999"/>
    <n v="1"/>
    <n v="1.002"/>
    <n v="1.0024999999999999"/>
    <x v="4"/>
    <n v="207500"/>
    <n v="1.0246255770035062"/>
    <n v="212609.80722822752"/>
    <n v="14090000"/>
  </r>
  <r>
    <x v="0"/>
    <x v="0"/>
    <x v="3"/>
    <n v="16"/>
    <x v="1"/>
    <n v="5"/>
    <x v="1"/>
    <n v="19.8"/>
    <x v="1"/>
    <n v="49.599999999999994"/>
    <x v="1"/>
    <m/>
    <m/>
    <n v="5.4"/>
    <s v="ниша"/>
    <m/>
    <m/>
    <m/>
    <m/>
    <m/>
    <m/>
    <m/>
    <m/>
    <s v="Кухня-гостиная с нишей"/>
    <n v="18.100000000000001"/>
    <m/>
    <s v="Комната стандарт"/>
    <n v="10"/>
    <m/>
    <m/>
    <s v="Мастер-спальня"/>
    <n v="9.8000000000000007"/>
    <m/>
    <m/>
    <m/>
    <m/>
    <m/>
    <m/>
    <m/>
    <m/>
    <m/>
    <m/>
    <m/>
    <m/>
    <m/>
    <m/>
    <n v="3.8"/>
    <n v="2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s v="кухня"/>
    <n v="2"/>
    <m/>
    <m/>
    <m/>
    <m/>
    <m/>
    <m/>
    <m/>
    <m/>
    <m/>
    <m/>
    <s v="Свой ЖК"/>
    <s v="Ю, В"/>
    <m/>
    <s v="Кухня-гостиная с нишей"/>
    <s v=""/>
    <s v="ниша"/>
    <s v=""/>
    <s v=""/>
    <s v=""/>
    <s v=""/>
    <n v="1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д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m/>
    <n v="1.0149999999999999"/>
    <n v="1"/>
    <n v="1.0049999999999999"/>
    <m/>
    <m/>
    <n v="1"/>
    <n v="1"/>
    <n v="1.0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.0049999999999999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"/>
    <x v="1"/>
    <s v="Кухня-гостиная с нишей, Мастер-спальня"/>
    <n v="5"/>
    <n v="5"/>
    <s v="наличие 3+к"/>
    <n v="1.0049999999999999"/>
    <n v="1"/>
    <n v="1.002"/>
    <n v="1.0024999999999999"/>
    <x v="1"/>
    <n v="230000"/>
    <n v="1.0426658899859986"/>
    <n v="239813.15469677967"/>
    <n v="11890000"/>
  </r>
  <r>
    <x v="0"/>
    <x v="0"/>
    <x v="3"/>
    <n v="17"/>
    <x v="2"/>
    <n v="5"/>
    <x v="2"/>
    <n v="11"/>
    <x v="4"/>
    <n v="37.299999999999997"/>
    <x v="5"/>
    <m/>
    <m/>
    <n v="5.4"/>
    <m/>
    <m/>
    <m/>
    <m/>
    <m/>
    <m/>
    <m/>
    <m/>
    <m/>
    <s v="Кухня-гостиная с нишей"/>
    <n v="16.5"/>
    <m/>
    <s v="Комната стандарт"/>
    <n v="11"/>
    <m/>
    <m/>
    <m/>
    <m/>
    <m/>
    <m/>
    <m/>
    <m/>
    <m/>
    <m/>
    <m/>
    <m/>
    <m/>
    <m/>
    <m/>
    <m/>
    <m/>
    <m/>
    <n v="4.4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"/>
    <s v="Ю"/>
    <m/>
    <s v="Кухня-гостиная с нишей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m/>
    <n v="1.0149999999999999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"/>
    <x v="2"/>
    <s v="Кухня-гостиная с нишей"/>
    <n v="5"/>
    <n v="5"/>
    <s v="наличие 3+к"/>
    <n v="1.0049999999999999"/>
    <n v="1"/>
    <n v="1.002"/>
    <n v="1.0024999999999999"/>
    <x v="2"/>
    <n v="250000"/>
    <n v="1.0246704378749998"/>
    <n v="256167.60946874996"/>
    <n v="9560000"/>
  </r>
  <r>
    <x v="0"/>
    <x v="0"/>
    <x v="3"/>
    <n v="18"/>
    <x v="3"/>
    <n v="5"/>
    <x v="2"/>
    <n v="13.2"/>
    <x v="6"/>
    <n v="35.700000000000003"/>
    <x v="7"/>
    <m/>
    <m/>
    <n v="3.9"/>
    <s v="ниша"/>
    <m/>
    <m/>
    <m/>
    <m/>
    <m/>
    <m/>
    <m/>
    <m/>
    <s v="Кухня-столовая"/>
    <n v="11.9"/>
    <m/>
    <s v="Комната стандарт"/>
    <n v="13.2"/>
    <s v="гардероб"/>
    <n v="3"/>
    <m/>
    <m/>
    <m/>
    <m/>
    <m/>
    <m/>
    <m/>
    <m/>
    <m/>
    <m/>
    <m/>
    <m/>
    <m/>
    <m/>
    <m/>
    <m/>
    <n v="3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"/>
    <s v="Ю"/>
    <m/>
    <s v="Кухня-столовая"/>
    <s v=""/>
    <s v="ниша"/>
    <s v=""/>
    <s v=""/>
    <s v=""/>
    <n v="1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m/>
    <n v="1"/>
    <n v="1"/>
    <n v="1.0049999999999999"/>
    <m/>
    <m/>
    <n v="1"/>
    <n v="1.0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"/>
    <x v="3"/>
    <s v="Кухня-столовая"/>
    <n v="5"/>
    <n v="5"/>
    <s v="наличие 3+к"/>
    <n v="1.0049999999999999"/>
    <n v="1"/>
    <n v="1.002"/>
    <n v="1.0024999999999999"/>
    <x v="3"/>
    <n v="256666.66666666666"/>
    <n v="1.0247209142512499"/>
    <n v="263011.70132448745"/>
    <n v="9390000"/>
  </r>
  <r>
    <x v="0"/>
    <x v="0"/>
    <x v="3"/>
    <n v="19"/>
    <x v="4"/>
    <n v="5"/>
    <x v="1"/>
    <n v="25.8"/>
    <x v="5"/>
    <n v="58.7"/>
    <x v="6"/>
    <m/>
    <m/>
    <n v="6.9"/>
    <m/>
    <m/>
    <m/>
    <m/>
    <m/>
    <m/>
    <m/>
    <m/>
    <m/>
    <s v="Кухня-столовая"/>
    <n v="12.8"/>
    <m/>
    <s v="Комната стандарт"/>
    <n v="14"/>
    <m/>
    <m/>
    <s v="Комната стандарт"/>
    <n v="11.8"/>
    <m/>
    <m/>
    <m/>
    <m/>
    <m/>
    <m/>
    <m/>
    <m/>
    <m/>
    <m/>
    <m/>
    <m/>
    <m/>
    <m/>
    <n v="4.5"/>
    <n v="2.2000000000000002"/>
    <m/>
    <m/>
    <m/>
    <m/>
    <m/>
    <n v="2.7"/>
    <n v="0.81"/>
    <m/>
    <s v="кухня"/>
    <m/>
    <m/>
    <m/>
    <m/>
    <m/>
    <m/>
    <m/>
    <m/>
    <n v="3.8"/>
    <n v="3.8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m/>
    <s v="кухня"/>
    <m/>
    <m/>
    <m/>
    <m/>
    <m/>
    <s v="Свой ЖК, Двор"/>
    <s v="С,Ю"/>
    <m/>
    <s v="Кухня-столовая"/>
    <s v=""/>
    <s v=""/>
    <s v=""/>
    <s v=""/>
    <s v=""/>
    <s v=""/>
    <s v=""/>
    <n v="2"/>
    <n v="1"/>
    <n v="1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m/>
    <n v="1"/>
    <n v="1"/>
    <n v="1"/>
    <m/>
    <m/>
    <n v="1"/>
    <n v="1"/>
    <n v="1"/>
    <n v="1"/>
    <n v="1.0024999999999999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"/>
    <x v="5"/>
    <s v="Кухня-столовая"/>
    <n v="5"/>
    <n v="5"/>
    <s v="наличие 3+к"/>
    <n v="1.0049999999999999"/>
    <n v="1"/>
    <n v="1.002"/>
    <n v="1.0024999999999999"/>
    <x v="5"/>
    <n v="220000"/>
    <n v="1.0196288881734026"/>
    <n v="224318.35539814856"/>
    <n v="12740000"/>
  </r>
  <r>
    <x v="0"/>
    <x v="0"/>
    <x v="4"/>
    <n v="20"/>
    <x v="0"/>
    <n v="5"/>
    <x v="0"/>
    <n v="31.099999999999998"/>
    <x v="0"/>
    <n v="68"/>
    <x v="8"/>
    <m/>
    <m/>
    <n v="9.6"/>
    <s v="ниша"/>
    <m/>
    <m/>
    <m/>
    <m/>
    <m/>
    <m/>
    <m/>
    <m/>
    <s v="Кухня-гостиная с нишей"/>
    <n v="17.5"/>
    <m/>
    <s v="Комната стандарт"/>
    <n v="11.2"/>
    <m/>
    <m/>
    <s v="Комната стандарт"/>
    <n v="10.199999999999999"/>
    <m/>
    <m/>
    <s v="Комната стандарт"/>
    <n v="9.6999999999999993"/>
    <m/>
    <m/>
    <m/>
    <m/>
    <m/>
    <m/>
    <m/>
    <m/>
    <m/>
    <m/>
    <n v="3.8"/>
    <n v="3.4"/>
    <m/>
    <m/>
    <m/>
    <m/>
    <m/>
    <n v="2.6"/>
    <n v="0.78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m/>
    <n v="2"/>
    <m/>
    <m/>
    <m/>
    <s v="кухня"/>
    <m/>
    <m/>
    <m/>
    <m/>
    <m/>
    <m/>
    <s v="Свой ЖК, Двор"/>
    <s v="С, В"/>
    <m/>
    <s v="Кухня-гостиная с нишей"/>
    <s v=""/>
    <s v="ниша"/>
    <s v=""/>
    <s v=""/>
    <s v=""/>
    <s v=""/>
    <s v=""/>
    <n v="2"/>
    <n v="1"/>
    <n v="1"/>
    <s v=""/>
    <s v=""/>
    <s v=""/>
    <s v=""/>
    <s v=""/>
    <s v=""/>
    <s v=""/>
    <s v=""/>
    <s v=""/>
    <s v=""/>
    <s v=""/>
    <s v=""/>
    <s v=""/>
    <s v=""/>
    <n v="3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m/>
    <n v="1.0149999999999999"/>
    <n v="1"/>
    <n v="1.0049999999999999"/>
    <m/>
    <m/>
    <n v="1"/>
    <n v="1"/>
    <n v="1"/>
    <n v="1"/>
    <n v="1.0024999999999999"/>
    <n v="1"/>
    <n v="1"/>
    <m/>
    <m/>
    <m/>
    <n v="1"/>
    <m/>
    <m/>
    <m/>
    <m/>
    <m/>
    <m/>
    <m/>
    <m/>
    <m/>
    <n v="1.0024999999999999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0"/>
    <x v="4"/>
    <s v="Кухня-гостиная с нишей"/>
    <n v="5"/>
    <n v="5"/>
    <s v="наличие 3+к"/>
    <n v="1.0049999999999999"/>
    <n v="1"/>
    <n v="1.002"/>
    <n v="1.0049999999999999"/>
    <x v="4"/>
    <n v="207500"/>
    <n v="1.0297487048885239"/>
    <n v="213672.85626436872"/>
    <n v="14140000"/>
  </r>
  <r>
    <x v="0"/>
    <x v="0"/>
    <x v="4"/>
    <n v="21"/>
    <x v="1"/>
    <n v="5"/>
    <x v="1"/>
    <n v="19.8"/>
    <x v="1"/>
    <n v="49.599999999999994"/>
    <x v="1"/>
    <m/>
    <m/>
    <n v="5.4"/>
    <s v="ниша"/>
    <m/>
    <m/>
    <m/>
    <m/>
    <m/>
    <m/>
    <m/>
    <m/>
    <s v="Кухня-гостиная с нишей"/>
    <n v="18.100000000000001"/>
    <m/>
    <s v="Комната стандарт"/>
    <n v="10"/>
    <m/>
    <m/>
    <s v="Мастер-спальня"/>
    <n v="9.8000000000000007"/>
    <m/>
    <m/>
    <m/>
    <m/>
    <m/>
    <m/>
    <m/>
    <m/>
    <m/>
    <m/>
    <m/>
    <m/>
    <m/>
    <m/>
    <n v="3.8"/>
    <n v="2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s v="кухня"/>
    <n v="2"/>
    <m/>
    <m/>
    <m/>
    <m/>
    <m/>
    <m/>
    <m/>
    <m/>
    <m/>
    <m/>
    <s v="Свой ЖК"/>
    <s v="Ю, В"/>
    <m/>
    <s v="Кухня-гостиная с нишей"/>
    <s v=""/>
    <s v="ниша"/>
    <s v=""/>
    <s v=""/>
    <s v=""/>
    <s v=""/>
    <n v="1"/>
    <n v="2"/>
    <s v=""/>
    <s v=""/>
    <s v=""/>
    <s v=""/>
    <s v=""/>
    <s v=""/>
    <s v=""/>
    <s v=""/>
    <s v=""/>
    <s v=""/>
    <s v=""/>
    <s v=""/>
    <s v=""/>
    <s v=""/>
    <s v=""/>
    <s v=""/>
    <n v="3"/>
    <s v=""/>
    <s v=""/>
    <s v="да"/>
    <s v=""/>
    <s v=""/>
    <s v="д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m/>
    <n v="1.0149999999999999"/>
    <n v="1"/>
    <n v="1.0049999999999999"/>
    <m/>
    <m/>
    <n v="1"/>
    <n v="1"/>
    <n v="1.01"/>
    <n v="1"/>
    <n v="1"/>
    <n v="1"/>
    <n v="1"/>
    <m/>
    <m/>
    <m/>
    <n v="1"/>
    <m/>
    <m/>
    <m/>
    <m/>
    <m/>
    <m/>
    <m/>
    <m/>
    <m/>
    <n v="1.0024999999999999"/>
    <m/>
    <m/>
    <n v="0.995"/>
    <n v="1"/>
    <n v="1"/>
    <n v="1.0049999999999999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"/>
    <x v="1"/>
    <s v="Кухня-гостиная с нишей, Мастер-спальня"/>
    <n v="5"/>
    <n v="5"/>
    <s v="наличие 3+к"/>
    <n v="1.0049999999999999"/>
    <n v="1"/>
    <n v="1.002"/>
    <n v="1.0049999999999999"/>
    <x v="1"/>
    <n v="230000"/>
    <n v="1.0478792194359288"/>
    <n v="241012.22047026362"/>
    <n v="11950000"/>
  </r>
  <r>
    <x v="0"/>
    <x v="0"/>
    <x v="4"/>
    <n v="22"/>
    <x v="2"/>
    <n v="5"/>
    <x v="2"/>
    <n v="11"/>
    <x v="4"/>
    <n v="37.299999999999997"/>
    <x v="5"/>
    <m/>
    <m/>
    <n v="5.4"/>
    <m/>
    <m/>
    <m/>
    <m/>
    <m/>
    <m/>
    <m/>
    <m/>
    <m/>
    <s v="Кухня-гостиная с нишей"/>
    <n v="16.5"/>
    <m/>
    <s v="Комната стандарт"/>
    <n v="11"/>
    <m/>
    <m/>
    <m/>
    <m/>
    <m/>
    <m/>
    <m/>
    <m/>
    <m/>
    <m/>
    <m/>
    <m/>
    <m/>
    <m/>
    <m/>
    <m/>
    <m/>
    <m/>
    <n v="4.4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"/>
    <s v="Ю"/>
    <m/>
    <s v="Кухня-гостиная с нишей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3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m/>
    <n v="1.0149999999999999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.0024999999999999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"/>
    <x v="2"/>
    <s v="Кухня-гостиная с нишей"/>
    <n v="5"/>
    <n v="5"/>
    <s v="наличие 3+к"/>
    <n v="1.0049999999999999"/>
    <n v="1"/>
    <n v="1.002"/>
    <n v="1.0049999999999999"/>
    <x v="2"/>
    <n v="250000"/>
    <n v="1.0297937900643745"/>
    <n v="257448.44751609364"/>
    <n v="9600000"/>
  </r>
  <r>
    <x v="0"/>
    <x v="0"/>
    <x v="4"/>
    <n v="23"/>
    <x v="3"/>
    <n v="5"/>
    <x v="2"/>
    <n v="13.2"/>
    <x v="3"/>
    <n v="35.900000000000006"/>
    <x v="3"/>
    <m/>
    <m/>
    <n v="3.9"/>
    <s v="ниша"/>
    <m/>
    <m/>
    <m/>
    <m/>
    <m/>
    <m/>
    <m/>
    <m/>
    <s v="Кухня-столовая"/>
    <n v="12"/>
    <m/>
    <s v="Комната стандарт"/>
    <n v="13.2"/>
    <s v="гардероб"/>
    <n v="3.1"/>
    <m/>
    <m/>
    <m/>
    <m/>
    <m/>
    <m/>
    <m/>
    <m/>
    <m/>
    <m/>
    <m/>
    <m/>
    <m/>
    <m/>
    <m/>
    <m/>
    <n v="3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"/>
    <s v="Ю"/>
    <m/>
    <s v="Кухня-столовая"/>
    <s v=""/>
    <s v="ниша"/>
    <s v=""/>
    <s v=""/>
    <s v=""/>
    <n v="1"/>
    <s v=""/>
    <n v="1"/>
    <s v=""/>
    <s v=""/>
    <s v=""/>
    <s v=""/>
    <s v=""/>
    <s v=""/>
    <s v=""/>
    <s v=""/>
    <s v=""/>
    <s v=""/>
    <s v=""/>
    <s v=""/>
    <s v=""/>
    <s v=""/>
    <s v=""/>
    <s v=""/>
    <n v="3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m/>
    <n v="1"/>
    <n v="1"/>
    <n v="1.0049999999999999"/>
    <m/>
    <m/>
    <n v="1"/>
    <n v="1.01"/>
    <n v="1"/>
    <n v="1"/>
    <n v="1"/>
    <n v="1"/>
    <n v="1"/>
    <m/>
    <m/>
    <m/>
    <n v="1"/>
    <m/>
    <m/>
    <m/>
    <m/>
    <m/>
    <m/>
    <m/>
    <m/>
    <m/>
    <n v="1.0024999999999999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"/>
    <x v="3"/>
    <s v="Кухня-столовая"/>
    <n v="5"/>
    <n v="5"/>
    <s v="наличие 3+к"/>
    <n v="1.0049999999999999"/>
    <n v="1"/>
    <n v="1.002"/>
    <n v="1.0049999999999999"/>
    <x v="3"/>
    <n v="256666.66666666666"/>
    <n v="1.029844518822506"/>
    <n v="264326.7598311099"/>
    <n v="9490000"/>
  </r>
  <r>
    <x v="0"/>
    <x v="0"/>
    <x v="4"/>
    <n v="24"/>
    <x v="4"/>
    <n v="5"/>
    <x v="1"/>
    <n v="25.8"/>
    <x v="5"/>
    <n v="58.7"/>
    <x v="6"/>
    <m/>
    <m/>
    <n v="6.9"/>
    <m/>
    <m/>
    <m/>
    <m/>
    <m/>
    <m/>
    <m/>
    <m/>
    <m/>
    <s v="Кухня-столовая"/>
    <n v="12.8"/>
    <m/>
    <s v="Комната стандарт"/>
    <n v="14"/>
    <m/>
    <m/>
    <s v="Комната стандарт"/>
    <n v="11.8"/>
    <m/>
    <m/>
    <m/>
    <m/>
    <m/>
    <m/>
    <m/>
    <m/>
    <m/>
    <m/>
    <m/>
    <m/>
    <m/>
    <m/>
    <n v="4.5"/>
    <n v="2.2000000000000002"/>
    <m/>
    <m/>
    <m/>
    <m/>
    <m/>
    <n v="2.7"/>
    <n v="0.81"/>
    <m/>
    <s v="кухня"/>
    <m/>
    <m/>
    <m/>
    <m/>
    <m/>
    <m/>
    <m/>
    <m/>
    <n v="3.8"/>
    <n v="3.8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3"/>
    <m/>
    <m/>
    <m/>
    <s v="да"/>
    <m/>
    <m/>
    <n v="2"/>
    <m/>
    <m/>
    <m/>
    <m/>
    <s v="кухня"/>
    <m/>
    <m/>
    <m/>
    <m/>
    <m/>
    <s v="Свой ЖК, Двор"/>
    <s v="С,Ю"/>
    <m/>
    <s v="Кухня-столовая"/>
    <s v=""/>
    <s v=""/>
    <s v=""/>
    <s v=""/>
    <s v=""/>
    <s v=""/>
    <s v=""/>
    <n v="2"/>
    <n v="1"/>
    <n v="1"/>
    <s v=""/>
    <s v=""/>
    <s v=""/>
    <s v=""/>
    <n v="1"/>
    <s v=""/>
    <n v="1"/>
    <s v=""/>
    <s v=""/>
    <s v=""/>
    <n v="1"/>
    <s v=""/>
    <s v=""/>
    <s v=""/>
    <n v="3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m/>
    <n v="1"/>
    <n v="1"/>
    <n v="1"/>
    <m/>
    <m/>
    <n v="1"/>
    <n v="1"/>
    <n v="1"/>
    <n v="1"/>
    <n v="1.0024999999999999"/>
    <n v="1"/>
    <n v="1"/>
    <m/>
    <m/>
    <m/>
    <n v="1.0049999999999999"/>
    <m/>
    <m/>
    <m/>
    <m/>
    <m/>
    <m/>
    <m/>
    <m/>
    <m/>
    <n v="1.0024999999999999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"/>
    <x v="5"/>
    <s v="Кухня-столовая"/>
    <n v="5"/>
    <n v="5"/>
    <s v="наличие 3+к"/>
    <n v="1.0049999999999999"/>
    <n v="1"/>
    <n v="1.002"/>
    <n v="1.0049999999999999"/>
    <x v="5"/>
    <n v="220000"/>
    <n v="1.0247270326142695"/>
    <n v="225439.94717513927"/>
    <n v="12810000"/>
  </r>
  <r>
    <x v="0"/>
    <x v="1"/>
    <x v="0"/>
    <n v="25"/>
    <x v="5"/>
    <n v="4"/>
    <x v="1"/>
    <n v="26.4"/>
    <x v="7"/>
    <n v="55.800000000000004"/>
    <x v="9"/>
    <m/>
    <m/>
    <n v="4.9000000000000004"/>
    <m/>
    <m/>
    <m/>
    <m/>
    <m/>
    <m/>
    <m/>
    <m/>
    <m/>
    <s v="Кухня-столовая"/>
    <n v="13.2"/>
    <m/>
    <s v="Мастер-спальня"/>
    <n v="14.3"/>
    <m/>
    <m/>
    <s v="Комната стандарт"/>
    <n v="12.1"/>
    <m/>
    <m/>
    <m/>
    <m/>
    <m/>
    <m/>
    <m/>
    <m/>
    <m/>
    <m/>
    <m/>
    <m/>
    <m/>
    <m/>
    <n v="4"/>
    <n v="3.3"/>
    <m/>
    <m/>
    <m/>
    <m/>
    <m/>
    <m/>
    <m/>
    <m/>
    <m/>
    <m/>
    <m/>
    <m/>
    <m/>
    <m/>
    <m/>
    <m/>
    <m/>
    <n v="4"/>
    <n v="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3.32"/>
    <m/>
    <m/>
    <m/>
    <s v="да"/>
    <m/>
    <m/>
    <n v="2"/>
    <m/>
    <m/>
    <m/>
    <s v="кухня"/>
    <m/>
    <m/>
    <m/>
    <s v="сбоку"/>
    <s v="кухня"/>
    <m/>
    <s v="Свой ЖК, Двор"/>
    <s v="С, Ю"/>
    <m/>
    <s v="Кухня-столовая"/>
    <s v=""/>
    <s v=""/>
    <s v=""/>
    <s v=""/>
    <s v=""/>
    <s v=""/>
    <n v="1"/>
    <n v="2"/>
    <s v=""/>
    <s v=""/>
    <s v=""/>
    <s v=""/>
    <s v=""/>
    <s v=""/>
    <n v="1"/>
    <s v=""/>
    <n v="1"/>
    <s v=""/>
    <s v=""/>
    <s v=""/>
    <n v="1"/>
    <s v=""/>
    <s v=""/>
    <s v=""/>
    <n v="3.3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да"/>
    <s v=""/>
    <s v=""/>
    <s v=""/>
    <s v=""/>
    <s v=""/>
    <s v="да"/>
    <s v="да"/>
    <s v=""/>
    <s v=""/>
    <s v=""/>
    <s v=""/>
    <s v=""/>
    <s v=""/>
    <s v=""/>
    <m/>
    <n v="1"/>
    <n v="1"/>
    <n v="1"/>
    <m/>
    <m/>
    <n v="1"/>
    <n v="1"/>
    <n v="1.01"/>
    <n v="1"/>
    <n v="1"/>
    <n v="1"/>
    <n v="1"/>
    <m/>
    <m/>
    <m/>
    <n v="1.0049999999999999"/>
    <m/>
    <m/>
    <m/>
    <m/>
    <m/>
    <m/>
    <m/>
    <m/>
    <m/>
    <n v="1.006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"/>
    <x v="6"/>
    <s v="Кухня-столовая, Мастер-спальня"/>
    <n v="8"/>
    <n v="5"/>
    <s v="наличие 3+к"/>
    <n v="1.0024999999999999"/>
    <n v="1"/>
    <n v="1.002"/>
    <n v="0.98999999999999977"/>
    <x v="6"/>
    <n v="222500"/>
    <n v="1.0129064070193778"/>
    <n v="225371.67556181157"/>
    <n v="12580000"/>
  </r>
  <r>
    <x v="0"/>
    <x v="1"/>
    <x v="0"/>
    <n v="26"/>
    <x v="6"/>
    <n v="4"/>
    <x v="1"/>
    <n v="24.9"/>
    <x v="8"/>
    <n v="59.099999999999994"/>
    <x v="10"/>
    <m/>
    <m/>
    <n v="5"/>
    <m/>
    <m/>
    <m/>
    <m/>
    <m/>
    <m/>
    <m/>
    <m/>
    <m/>
    <s v="Проходная кухня-гостиная с нишей"/>
    <n v="17.2"/>
    <m/>
    <s v="Мастер-спальня"/>
    <n v="13.1"/>
    <m/>
    <m/>
    <s v="Комната стандарт"/>
    <n v="11.8"/>
    <m/>
    <m/>
    <m/>
    <m/>
    <m/>
    <m/>
    <m/>
    <m/>
    <m/>
    <m/>
    <m/>
    <m/>
    <m/>
    <m/>
    <n v="4.5"/>
    <n v="3.6"/>
    <m/>
    <m/>
    <m/>
    <m/>
    <m/>
    <m/>
    <m/>
    <m/>
    <m/>
    <m/>
    <m/>
    <m/>
    <m/>
    <m/>
    <m/>
    <m/>
    <m/>
    <n v="3.9"/>
    <n v="3.9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3.32"/>
    <m/>
    <m/>
    <m/>
    <m/>
    <m/>
    <m/>
    <n v="1"/>
    <m/>
    <m/>
    <m/>
    <m/>
    <m/>
    <m/>
    <m/>
    <m/>
    <m/>
    <m/>
    <s v="Свой ЖК"/>
    <s v="Ю"/>
    <m/>
    <s v="Проходная кухня-гостиная с нишей"/>
    <s v=""/>
    <s v=""/>
    <s v=""/>
    <s v=""/>
    <s v=""/>
    <s v=""/>
    <n v="1"/>
    <n v="2"/>
    <s v=""/>
    <s v=""/>
    <s v=""/>
    <s v=""/>
    <s v=""/>
    <s v=""/>
    <n v="1"/>
    <s v=""/>
    <n v="1"/>
    <s v=""/>
    <s v=""/>
    <s v=""/>
    <n v="1"/>
    <s v=""/>
    <s v=""/>
    <s v=""/>
    <n v="3.3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m/>
    <n v="0.99"/>
    <n v="1"/>
    <n v="1"/>
    <m/>
    <m/>
    <n v="1"/>
    <n v="1"/>
    <n v="1.01"/>
    <n v="1"/>
    <n v="1"/>
    <n v="1"/>
    <n v="1"/>
    <m/>
    <m/>
    <m/>
    <n v="1.0049999999999999"/>
    <m/>
    <m/>
    <m/>
    <m/>
    <m/>
    <m/>
    <m/>
    <m/>
    <m/>
    <n v="1.006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6"/>
    <x v="7"/>
    <s v="Проходная кухня-гостиная с нишей, Мастер-спальня"/>
    <n v="8"/>
    <n v="5"/>
    <s v="наличие 3+к"/>
    <n v="1.0024999999999999"/>
    <n v="1"/>
    <n v="1.002"/>
    <n v="0.98999999999999977"/>
    <x v="7"/>
    <n v="217500"/>
    <n v="1.0053283003641749"/>
    <n v="218658.90532920804"/>
    <n v="12920000"/>
  </r>
  <r>
    <x v="0"/>
    <x v="1"/>
    <x v="0"/>
    <n v="27"/>
    <x v="7"/>
    <n v="4"/>
    <x v="1"/>
    <n v="21.4"/>
    <x v="9"/>
    <n v="55"/>
    <x v="11"/>
    <m/>
    <m/>
    <n v="7.9"/>
    <m/>
    <m/>
    <m/>
    <m/>
    <m/>
    <m/>
    <m/>
    <m/>
    <m/>
    <s v="Кухня-гостиная с нишей"/>
    <n v="19.2"/>
    <m/>
    <s v="Комната стандарт"/>
    <n v="11.4"/>
    <s v="ниша"/>
    <m/>
    <s v="Комната стандарт"/>
    <n v="10"/>
    <m/>
    <m/>
    <m/>
    <m/>
    <m/>
    <m/>
    <m/>
    <m/>
    <m/>
    <m/>
    <m/>
    <m/>
    <m/>
    <m/>
    <n v="4.5999999999999996"/>
    <n v="1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2"/>
    <m/>
    <m/>
    <s v="да"/>
    <m/>
    <m/>
    <s v="кухня"/>
    <n v="2"/>
    <m/>
    <m/>
    <m/>
    <m/>
    <m/>
    <m/>
    <m/>
    <s v="сбоку"/>
    <s v="с/у, комната"/>
    <m/>
    <s v="Частный сектор"/>
    <s v="Ю-З"/>
    <m/>
    <s v="Кухня-гостиная с нишей"/>
    <s v=""/>
    <s v=""/>
    <s v=""/>
    <s v=""/>
    <n v="1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3.32"/>
    <s v=""/>
    <s v=""/>
    <s v="да"/>
    <s v=""/>
    <s v=""/>
    <s v="д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s v="да"/>
    <s v=""/>
    <s v=""/>
    <s v=""/>
    <s v=""/>
    <s v=""/>
    <s v=""/>
    <s v=""/>
    <s v=""/>
    <s v=""/>
    <s v=""/>
    <s v="да"/>
    <s v=""/>
    <s v=""/>
    <s v=""/>
    <m/>
    <n v="1.0149999999999999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.006"/>
    <m/>
    <m/>
    <n v="0.995"/>
    <n v="1"/>
    <n v="1"/>
    <n v="1.0049999999999999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0.995"/>
    <n v="1"/>
    <n v="1"/>
    <n v="1"/>
    <n v="1"/>
    <n v="1"/>
    <m/>
    <m/>
    <m/>
    <m/>
    <m/>
    <m/>
    <m/>
    <m/>
    <m/>
    <m/>
    <m/>
    <m/>
    <m/>
    <m/>
    <m/>
    <m/>
    <m/>
    <m/>
    <x v="7"/>
    <x v="8"/>
    <s v="Кухня-гостиная с нишей"/>
    <n v="8"/>
    <n v="5"/>
    <s v="наличие 3+к"/>
    <n v="1.0024999999999999"/>
    <n v="1"/>
    <n v="1.002"/>
    <n v="0.98999999999999977"/>
    <x v="6"/>
    <n v="222500"/>
    <n v="1.0128311911970747"/>
    <n v="225354.94004134912"/>
    <n v="12390000"/>
  </r>
  <r>
    <x v="0"/>
    <x v="1"/>
    <x v="0"/>
    <n v="28"/>
    <x v="8"/>
    <n v="4"/>
    <x v="0"/>
    <n v="37.5"/>
    <x v="10"/>
    <n v="72.899999999999991"/>
    <x v="12"/>
    <m/>
    <m/>
    <n v="11.6"/>
    <m/>
    <m/>
    <m/>
    <m/>
    <m/>
    <m/>
    <m/>
    <m/>
    <m/>
    <s v="Кухня-гостиная"/>
    <n v="15.5"/>
    <m/>
    <s v="Комната стандарт"/>
    <n v="15.4"/>
    <m/>
    <m/>
    <s v="Комната стандарт"/>
    <n v="11.9"/>
    <s v="ниша"/>
    <m/>
    <s v="Комната стандарт"/>
    <n v="10.199999999999999"/>
    <m/>
    <m/>
    <m/>
    <m/>
    <m/>
    <m/>
    <m/>
    <m/>
    <m/>
    <m/>
    <n v="5.0999999999999996"/>
    <n v="3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2"/>
    <m/>
    <m/>
    <m/>
    <s v="да"/>
    <m/>
    <m/>
    <n v="2"/>
    <m/>
    <m/>
    <m/>
    <s v="комната"/>
    <m/>
    <m/>
    <m/>
    <s v="сбоку"/>
    <s v="кухня, с/у, комната"/>
    <m/>
    <s v="Свой ЖК, Двор, Частный сектор"/>
    <s v="З, В"/>
    <m/>
    <s v="Кухня-гостиная"/>
    <s v=""/>
    <s v=""/>
    <s v=""/>
    <s v=""/>
    <n v="1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3.3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да"/>
    <s v="да"/>
    <s v=""/>
    <s v=""/>
    <s v=""/>
    <s v=""/>
    <s v=""/>
    <s v=""/>
    <s v=""/>
    <s v="да"/>
    <s v=""/>
    <s v=""/>
    <s v=""/>
    <s v=""/>
    <s v=""/>
    <s v="да"/>
    <s v="да"/>
    <s v=""/>
    <s v=""/>
    <s v=""/>
    <s v="да"/>
    <s v=""/>
    <s v=""/>
    <s v=""/>
    <m/>
    <n v="1.01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.006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0.995"/>
    <n v="0.995"/>
    <n v="1"/>
    <n v="1"/>
    <n v="1"/>
    <n v="1"/>
    <n v="1"/>
    <m/>
    <m/>
    <m/>
    <m/>
    <m/>
    <m/>
    <m/>
    <m/>
    <m/>
    <m/>
    <m/>
    <m/>
    <m/>
    <m/>
    <m/>
    <m/>
    <m/>
    <m/>
    <x v="8"/>
    <x v="9"/>
    <s v="Кухня-гостиная"/>
    <n v="8"/>
    <n v="5"/>
    <s v="наличие 3+к"/>
    <n v="1.0024999999999999"/>
    <n v="1"/>
    <n v="1.002"/>
    <n v="0.98999999999999977"/>
    <x v="8"/>
    <n v="202500"/>
    <n v="1.0028026656093598"/>
    <n v="203067.53978589535"/>
    <n v="14800000"/>
  </r>
  <r>
    <x v="0"/>
    <x v="1"/>
    <x v="1"/>
    <s v="29"/>
    <x v="5"/>
    <n v="5"/>
    <x v="1"/>
    <n v="26.4"/>
    <x v="7"/>
    <n v="58.400000000000006"/>
    <x v="13"/>
    <m/>
    <m/>
    <n v="4.9000000000000004"/>
    <m/>
    <m/>
    <m/>
    <m/>
    <m/>
    <m/>
    <m/>
    <m/>
    <m/>
    <s v="Кухня-столовая"/>
    <n v="13.2"/>
    <m/>
    <s v="Мастер-спальня"/>
    <n v="14.3"/>
    <m/>
    <m/>
    <s v="Комната стандарт"/>
    <n v="12.1"/>
    <m/>
    <m/>
    <m/>
    <m/>
    <m/>
    <m/>
    <m/>
    <m/>
    <m/>
    <m/>
    <m/>
    <m/>
    <m/>
    <m/>
    <n v="4"/>
    <n v="3.3"/>
    <m/>
    <m/>
    <m/>
    <m/>
    <m/>
    <n v="2.6"/>
    <n v="0.78"/>
    <m/>
    <s v="кухня"/>
    <m/>
    <m/>
    <m/>
    <m/>
    <m/>
    <m/>
    <m/>
    <m/>
    <n v="4"/>
    <n v="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m/>
    <m/>
    <m/>
    <m/>
    <s v="сбоку"/>
    <s v="кухня"/>
    <m/>
    <s v="Свой ЖК, Двор, Частный сектор"/>
    <s v="С, Ю"/>
    <m/>
    <s v="Кухня-столовая"/>
    <s v=""/>
    <s v=""/>
    <s v=""/>
    <s v=""/>
    <s v=""/>
    <s v=""/>
    <n v="1"/>
    <n v="2"/>
    <n v="1"/>
    <n v="1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да"/>
    <s v=""/>
    <s v=""/>
    <s v=""/>
    <s v=""/>
    <s v=""/>
    <s v="да"/>
    <s v="да"/>
    <s v=""/>
    <s v=""/>
    <s v=""/>
    <s v="да"/>
    <s v=""/>
    <s v=""/>
    <s v=""/>
    <m/>
    <n v="1"/>
    <n v="1"/>
    <n v="1"/>
    <m/>
    <m/>
    <n v="1"/>
    <n v="1"/>
    <n v="1.01"/>
    <n v="1"/>
    <n v="1.0024999999999999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"/>
    <x v="10"/>
    <s v="Кухня-столовая, Мастер-спальня"/>
    <n v="8"/>
    <n v="5"/>
    <s v="наличие 3+к"/>
    <n v="1.0024999999999999"/>
    <n v="1"/>
    <n v="1.002"/>
    <n v="0.99499999999999977"/>
    <x v="5"/>
    <n v="220000"/>
    <n v="1.0195781603680207"/>
    <n v="224307.19528096457"/>
    <n v="12690000"/>
  </r>
  <r>
    <x v="0"/>
    <x v="1"/>
    <x v="1"/>
    <s v="30"/>
    <x v="6"/>
    <n v="5"/>
    <x v="1"/>
    <n v="24.9"/>
    <x v="11"/>
    <n v="58.999999999999993"/>
    <x v="14"/>
    <m/>
    <m/>
    <n v="5"/>
    <m/>
    <m/>
    <m/>
    <m/>
    <m/>
    <m/>
    <m/>
    <m/>
    <m/>
    <s v="Проходная кухня-гостиная с нишей"/>
    <n v="17.2"/>
    <m/>
    <s v="Мастер-спальня"/>
    <n v="13.1"/>
    <m/>
    <m/>
    <s v="Комната стандарт"/>
    <n v="11.8"/>
    <m/>
    <m/>
    <m/>
    <m/>
    <m/>
    <m/>
    <m/>
    <m/>
    <m/>
    <m/>
    <m/>
    <m/>
    <m/>
    <m/>
    <n v="4.4000000000000004"/>
    <n v="3.6"/>
    <m/>
    <m/>
    <m/>
    <m/>
    <m/>
    <m/>
    <m/>
    <m/>
    <m/>
    <m/>
    <m/>
    <m/>
    <m/>
    <m/>
    <m/>
    <m/>
    <m/>
    <n v="3.9"/>
    <n v="3.9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"/>
    <s v="Ю"/>
    <m/>
    <s v="Проходная кухня-гостиная с нишей"/>
    <s v=""/>
    <s v=""/>
    <s v=""/>
    <s v=""/>
    <s v=""/>
    <s v=""/>
    <n v="1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m/>
    <n v="0.99"/>
    <n v="1"/>
    <n v="1"/>
    <m/>
    <m/>
    <n v="1"/>
    <n v="1"/>
    <n v="1.01"/>
    <n v="1"/>
    <n v="1"/>
    <n v="1"/>
    <n v="1"/>
    <m/>
    <m/>
    <m/>
    <n v="1.0049999999999999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6"/>
    <x v="7"/>
    <s v="Проходная кухня-гостиная с нишей, Мастер-спальня"/>
    <n v="8"/>
    <n v="5"/>
    <s v="наличие 3+к"/>
    <n v="1.0024999999999999"/>
    <n v="1"/>
    <n v="1.002"/>
    <n v="0.99499999999999977"/>
    <x v="7"/>
    <n v="217500"/>
    <n v="1.004379439386262"/>
    <n v="218452.52806651196"/>
    <n v="12890000"/>
  </r>
  <r>
    <x v="0"/>
    <x v="1"/>
    <x v="1"/>
    <s v="31"/>
    <x v="7"/>
    <n v="5"/>
    <x v="1"/>
    <n v="21.4"/>
    <x v="12"/>
    <n v="54.9"/>
    <x v="15"/>
    <m/>
    <m/>
    <n v="7.9"/>
    <m/>
    <m/>
    <m/>
    <m/>
    <m/>
    <m/>
    <m/>
    <m/>
    <m/>
    <s v="Кухня-гостиная с нишей"/>
    <n v="19.2"/>
    <m/>
    <s v="Комната стандарт"/>
    <n v="11.4"/>
    <s v="ниша"/>
    <m/>
    <s v="Комната стандарт"/>
    <n v="10"/>
    <m/>
    <m/>
    <m/>
    <m/>
    <m/>
    <m/>
    <m/>
    <m/>
    <m/>
    <m/>
    <m/>
    <m/>
    <m/>
    <m/>
    <n v="4.5"/>
    <n v="1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s v="кухня"/>
    <n v="2"/>
    <m/>
    <m/>
    <m/>
    <m/>
    <m/>
    <m/>
    <m/>
    <s v="снизу"/>
    <s v="кухня, коридор, с/у, комната"/>
    <m/>
    <s v="Частный сектор"/>
    <s v="Ю-З"/>
    <m/>
    <s v="Кухня-гостиная с нишей"/>
    <s v=""/>
    <s v=""/>
    <s v=""/>
    <s v=""/>
    <n v="1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д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да"/>
    <s v="да"/>
    <s v=""/>
    <s v=""/>
    <s v=""/>
    <s v=""/>
    <s v=""/>
    <s v=""/>
    <s v=""/>
    <s v=""/>
    <s v="да"/>
    <s v=""/>
    <s v=""/>
    <s v=""/>
    <s v=""/>
    <s v=""/>
    <s v=""/>
    <s v=""/>
    <s v=""/>
    <s v=""/>
    <s v="да"/>
    <s v=""/>
    <s v=""/>
    <s v=""/>
    <m/>
    <n v="1.0149999999999999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.0049999999999999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0.995"/>
    <n v="0.995"/>
    <n v="0.995"/>
    <n v="1"/>
    <n v="1"/>
    <n v="1"/>
    <n v="1"/>
    <n v="1"/>
    <m/>
    <m/>
    <m/>
    <m/>
    <m/>
    <m/>
    <m/>
    <m/>
    <m/>
    <m/>
    <m/>
    <m/>
    <m/>
    <m/>
    <m/>
    <m/>
    <m/>
    <m/>
    <x v="7"/>
    <x v="8"/>
    <s v="Кухня-гостиная с нишей"/>
    <n v="8"/>
    <n v="5"/>
    <s v="наличие 3+к"/>
    <n v="1.0024999999999999"/>
    <n v="1"/>
    <n v="1.002"/>
    <n v="0.99499999999999977"/>
    <x v="6"/>
    <n v="222500"/>
    <n v="1.001781793144727"/>
    <n v="222896.44897470178"/>
    <n v="12240000"/>
  </r>
  <r>
    <x v="0"/>
    <x v="1"/>
    <x v="1"/>
    <s v="32"/>
    <x v="8"/>
    <n v="5"/>
    <x v="2"/>
    <n v="14.1"/>
    <x v="4"/>
    <n v="37.299999999999997"/>
    <x v="5"/>
    <m/>
    <m/>
    <n v="5.6"/>
    <m/>
    <m/>
    <m/>
    <m/>
    <m/>
    <m/>
    <m/>
    <m/>
    <m/>
    <s v="Кухня-гостиная"/>
    <n v="14.1"/>
    <m/>
    <s v="Комната стандарт"/>
    <n v="14.1"/>
    <s v="ниша"/>
    <m/>
    <m/>
    <m/>
    <m/>
    <m/>
    <m/>
    <m/>
    <m/>
    <m/>
    <m/>
    <m/>
    <m/>
    <m/>
    <m/>
    <m/>
    <m/>
    <m/>
    <n v="3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2"/>
    <m/>
    <m/>
    <m/>
    <m/>
    <m/>
    <m/>
    <m/>
    <m/>
    <m/>
    <m/>
    <s v="Частный сектор"/>
    <s v="З, В"/>
    <m/>
    <s v="Кухня-гостиная"/>
    <s v=""/>
    <s v="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9"/>
    <x v="11"/>
    <s v="Кухня-гостиная"/>
    <n v="8"/>
    <n v="5"/>
    <s v="наличие 3+к"/>
    <n v="1.0024999999999999"/>
    <n v="1"/>
    <n v="1.002"/>
    <n v="0.99499999999999977"/>
    <x v="2"/>
    <n v="250000"/>
    <n v="1.0170609979643714"/>
    <n v="254265.24949109287"/>
    <n v="9480000"/>
  </r>
  <r>
    <x v="0"/>
    <x v="1"/>
    <x v="1"/>
    <s v="33"/>
    <x v="9"/>
    <n v="5"/>
    <x v="0"/>
    <n v="48"/>
    <x v="13"/>
    <n v="87.300000000000011"/>
    <x v="16"/>
    <m/>
    <m/>
    <n v="13.3"/>
    <m/>
    <m/>
    <m/>
    <m/>
    <m/>
    <m/>
    <m/>
    <m/>
    <m/>
    <s v="Кухня-гостиная"/>
    <n v="15.5"/>
    <m/>
    <s v="Комната стандарт"/>
    <n v="20.7"/>
    <m/>
    <m/>
    <s v="Комната стандарт"/>
    <n v="15.4"/>
    <m/>
    <m/>
    <s v="Комната стандарт"/>
    <n v="11.9"/>
    <s v="ниша"/>
    <m/>
    <m/>
    <m/>
    <m/>
    <m/>
    <m/>
    <m/>
    <m/>
    <m/>
    <n v="5"/>
    <n v="2.9"/>
    <m/>
    <m/>
    <m/>
    <m/>
    <m/>
    <n v="2.6"/>
    <n v="0.78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омната"/>
    <m/>
    <m/>
    <m/>
    <s v="снизу"/>
    <s v="комната"/>
    <m/>
    <s v="Свой ЖК, Двор, Частный сектор"/>
    <s v="З, В"/>
    <m/>
    <s v="Кухня-гостиная"/>
    <s v=""/>
    <s v=""/>
    <s v=""/>
    <s v=""/>
    <n v="1"/>
    <s v=""/>
    <s v=""/>
    <n v="2"/>
    <n v="1"/>
    <n v="1"/>
    <s v=""/>
    <s v=""/>
    <s v=""/>
    <s v=""/>
    <s v=""/>
    <s v=""/>
    <s v=""/>
    <s v=""/>
    <s v=""/>
    <s v=""/>
    <s v="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да"/>
    <s v=""/>
    <s v=""/>
    <s v=""/>
    <s v=""/>
    <s v="да"/>
    <s v="да"/>
    <s v=""/>
    <s v=""/>
    <s v=""/>
    <s v="да"/>
    <s v=""/>
    <s v=""/>
    <s v=""/>
    <m/>
    <n v="1.01"/>
    <n v="1"/>
    <n v="1"/>
    <m/>
    <m/>
    <n v="1.0049999999999999"/>
    <n v="1"/>
    <n v="1"/>
    <n v="1"/>
    <n v="1.0024999999999999"/>
    <n v="1"/>
    <n v="1"/>
    <m/>
    <m/>
    <m/>
    <n v="1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1"/>
    <n v="1"/>
    <n v="1"/>
    <n v="1"/>
    <m/>
    <m/>
    <m/>
    <m/>
    <m/>
    <m/>
    <m/>
    <m/>
    <m/>
    <m/>
    <m/>
    <m/>
    <m/>
    <m/>
    <m/>
    <m/>
    <m/>
    <m/>
    <x v="10"/>
    <x v="12"/>
    <s v="Кухня-гостиная"/>
    <n v="8"/>
    <n v="5"/>
    <s v="наличие 3+к"/>
    <n v="1.0024999999999999"/>
    <n v="1"/>
    <n v="1.002"/>
    <n v="0.99499999999999977"/>
    <x v="9"/>
    <n v="197500"/>
    <n v="1.0144802695661805"/>
    <n v="200359.85323932066"/>
    <n v="17130000"/>
  </r>
  <r>
    <x v="0"/>
    <x v="1"/>
    <x v="2"/>
    <s v="34"/>
    <x v="5"/>
    <n v="5"/>
    <x v="1"/>
    <n v="26.4"/>
    <x v="7"/>
    <n v="58.400000000000006"/>
    <x v="13"/>
    <m/>
    <m/>
    <n v="4.9000000000000004"/>
    <m/>
    <m/>
    <m/>
    <m/>
    <m/>
    <m/>
    <m/>
    <m/>
    <m/>
    <s v="Кухня-столовая"/>
    <n v="13.2"/>
    <m/>
    <s v="Мастер-спальня"/>
    <n v="14.3"/>
    <m/>
    <m/>
    <s v="Комната стандарт"/>
    <n v="12.1"/>
    <m/>
    <m/>
    <m/>
    <m/>
    <m/>
    <m/>
    <m/>
    <m/>
    <m/>
    <m/>
    <m/>
    <m/>
    <m/>
    <m/>
    <n v="4"/>
    <n v="3.3"/>
    <m/>
    <m/>
    <m/>
    <m/>
    <m/>
    <n v="2.6"/>
    <n v="0.78"/>
    <m/>
    <s v="кухня"/>
    <m/>
    <m/>
    <m/>
    <m/>
    <m/>
    <m/>
    <m/>
    <m/>
    <n v="4"/>
    <n v="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m/>
    <m/>
    <m/>
    <m/>
    <s v="сбоку"/>
    <s v="кухня"/>
    <m/>
    <s v="Свой ЖК, Двор, Частный сектор"/>
    <s v="С, Ю"/>
    <m/>
    <s v="Кухня-столовая"/>
    <s v=""/>
    <s v=""/>
    <s v=""/>
    <s v=""/>
    <s v=""/>
    <s v=""/>
    <n v="1"/>
    <n v="2"/>
    <n v="1"/>
    <n v="1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да"/>
    <s v=""/>
    <s v=""/>
    <s v=""/>
    <s v=""/>
    <s v=""/>
    <s v="да"/>
    <s v="да"/>
    <s v=""/>
    <s v=""/>
    <s v=""/>
    <s v="да"/>
    <s v=""/>
    <s v=""/>
    <s v=""/>
    <m/>
    <n v="1"/>
    <n v="1"/>
    <n v="1"/>
    <m/>
    <m/>
    <n v="1"/>
    <n v="1"/>
    <n v="1.01"/>
    <n v="1"/>
    <n v="1.0024999999999999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"/>
    <x v="10"/>
    <s v="Кухня-столовая, Мастер-спальня"/>
    <n v="8"/>
    <n v="5"/>
    <s v="наличие 3+к"/>
    <n v="1.0024999999999999"/>
    <n v="1"/>
    <n v="1.002"/>
    <n v="0.99999999999999978"/>
    <x v="5"/>
    <n v="220000"/>
    <n v="1.0247016687115786"/>
    <n v="225434.36711654731"/>
    <n v="12760000"/>
  </r>
  <r>
    <x v="0"/>
    <x v="1"/>
    <x v="2"/>
    <s v="35"/>
    <x v="6"/>
    <n v="5"/>
    <x v="1"/>
    <n v="24.9"/>
    <x v="11"/>
    <n v="58.999999999999993"/>
    <x v="14"/>
    <m/>
    <m/>
    <n v="5"/>
    <m/>
    <m/>
    <m/>
    <m/>
    <m/>
    <m/>
    <m/>
    <m/>
    <m/>
    <s v="Проходная кухня-гостиная с нишей"/>
    <n v="17.2"/>
    <m/>
    <s v="Мастер-спальня"/>
    <n v="13.1"/>
    <m/>
    <m/>
    <s v="Комната стандарт"/>
    <n v="11.8"/>
    <m/>
    <m/>
    <m/>
    <m/>
    <m/>
    <m/>
    <m/>
    <m/>
    <m/>
    <m/>
    <m/>
    <m/>
    <m/>
    <m/>
    <n v="4.4000000000000004"/>
    <n v="3.6"/>
    <m/>
    <m/>
    <m/>
    <m/>
    <m/>
    <m/>
    <m/>
    <m/>
    <m/>
    <m/>
    <m/>
    <m/>
    <m/>
    <m/>
    <m/>
    <m/>
    <m/>
    <n v="3.9"/>
    <n v="3.9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"/>
    <s v="Ю"/>
    <m/>
    <s v="Проходная кухня-гостиная с нишей"/>
    <s v=""/>
    <s v=""/>
    <s v=""/>
    <s v=""/>
    <s v=""/>
    <s v=""/>
    <n v="1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m/>
    <n v="0.99"/>
    <n v="1"/>
    <n v="1"/>
    <m/>
    <m/>
    <n v="1"/>
    <n v="1"/>
    <n v="1.01"/>
    <n v="1"/>
    <n v="1"/>
    <n v="1"/>
    <n v="1"/>
    <m/>
    <m/>
    <m/>
    <n v="1.0049999999999999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6"/>
    <x v="7"/>
    <s v="Проходная кухня-гостиная с нишей, Мастер-спальня"/>
    <n v="8"/>
    <n v="5"/>
    <s v="наличие 3+к"/>
    <n v="1.0024999999999999"/>
    <n v="1"/>
    <n v="1.002"/>
    <n v="0.99999999999999978"/>
    <x v="7"/>
    <n v="217500"/>
    <n v="1.0094265722474995"/>
    <n v="219550.27946383116"/>
    <n v="12950000"/>
  </r>
  <r>
    <x v="0"/>
    <x v="1"/>
    <x v="2"/>
    <s v="36"/>
    <x v="7"/>
    <n v="5"/>
    <x v="1"/>
    <n v="21.4"/>
    <x v="12"/>
    <n v="54.9"/>
    <x v="15"/>
    <m/>
    <m/>
    <n v="7.9"/>
    <m/>
    <m/>
    <m/>
    <m/>
    <m/>
    <m/>
    <m/>
    <m/>
    <m/>
    <s v="Кухня-гостиная с нишей"/>
    <n v="19.2"/>
    <m/>
    <s v="Комната стандарт"/>
    <n v="11.4"/>
    <s v="ниша"/>
    <m/>
    <s v="Комната стандарт"/>
    <n v="10"/>
    <m/>
    <m/>
    <m/>
    <m/>
    <m/>
    <m/>
    <m/>
    <m/>
    <m/>
    <m/>
    <m/>
    <m/>
    <m/>
    <m/>
    <n v="4.5"/>
    <n v="1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s v="кухня"/>
    <n v="2"/>
    <m/>
    <m/>
    <m/>
    <m/>
    <m/>
    <m/>
    <m/>
    <s v="снизу"/>
    <s v="кухня, коридор, с/у, комната"/>
    <m/>
    <s v="Частный сектор"/>
    <s v="Ю-З"/>
    <m/>
    <s v="Кухня-гостиная с нишей"/>
    <s v=""/>
    <s v=""/>
    <s v=""/>
    <s v=""/>
    <n v="1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д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да"/>
    <s v="да"/>
    <s v=""/>
    <s v=""/>
    <s v=""/>
    <s v=""/>
    <s v=""/>
    <s v=""/>
    <s v=""/>
    <s v=""/>
    <s v="да"/>
    <s v=""/>
    <s v=""/>
    <s v=""/>
    <s v=""/>
    <s v=""/>
    <s v=""/>
    <s v=""/>
    <s v=""/>
    <s v=""/>
    <s v="да"/>
    <s v=""/>
    <s v=""/>
    <s v=""/>
    <m/>
    <n v="1.0149999999999999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.0049999999999999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0.995"/>
    <n v="0.995"/>
    <n v="0.995"/>
    <n v="1"/>
    <n v="1"/>
    <n v="1"/>
    <n v="1"/>
    <n v="1"/>
    <m/>
    <m/>
    <m/>
    <m/>
    <m/>
    <m/>
    <m/>
    <m/>
    <m/>
    <m/>
    <m/>
    <m/>
    <m/>
    <m/>
    <m/>
    <m/>
    <m/>
    <m/>
    <x v="7"/>
    <x v="8"/>
    <s v="Кухня-гостиная с нишей"/>
    <n v="8"/>
    <n v="5"/>
    <s v="наличие 3+к"/>
    <n v="1.0024999999999999"/>
    <n v="1"/>
    <n v="1.002"/>
    <n v="0.99999999999999978"/>
    <x v="6"/>
    <n v="222500"/>
    <n v="1.0068158725072633"/>
    <n v="224016.5316328661"/>
    <n v="12300000"/>
  </r>
  <r>
    <x v="0"/>
    <x v="1"/>
    <x v="2"/>
    <s v="37"/>
    <x v="8"/>
    <n v="5"/>
    <x v="2"/>
    <n v="14.1"/>
    <x v="4"/>
    <n v="37.299999999999997"/>
    <x v="5"/>
    <m/>
    <m/>
    <n v="5.6"/>
    <m/>
    <m/>
    <m/>
    <m/>
    <m/>
    <m/>
    <m/>
    <m/>
    <m/>
    <s v="Кухня-гостиная"/>
    <n v="14.1"/>
    <m/>
    <s v="Комната стандарт"/>
    <n v="14.1"/>
    <s v="ниша"/>
    <m/>
    <m/>
    <m/>
    <m/>
    <m/>
    <m/>
    <m/>
    <m/>
    <m/>
    <m/>
    <m/>
    <m/>
    <m/>
    <m/>
    <m/>
    <m/>
    <m/>
    <n v="3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2"/>
    <m/>
    <m/>
    <m/>
    <m/>
    <m/>
    <m/>
    <m/>
    <m/>
    <m/>
    <m/>
    <s v="Частный сектор"/>
    <s v="З, В"/>
    <m/>
    <s v="Кухня-гостиная"/>
    <s v=""/>
    <s v="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9"/>
    <x v="11"/>
    <s v="Кухня-гостиная"/>
    <n v="8"/>
    <n v="5"/>
    <s v="наличие 3+к"/>
    <n v="1.0024999999999999"/>
    <n v="1"/>
    <n v="1.002"/>
    <n v="0.99999999999999978"/>
    <x v="2"/>
    <n v="250000"/>
    <n v="1.0221718572506246"/>
    <n v="255542.96431265617"/>
    <n v="9530000"/>
  </r>
  <r>
    <x v="0"/>
    <x v="1"/>
    <x v="2"/>
    <s v="38"/>
    <x v="9"/>
    <n v="5"/>
    <x v="0"/>
    <n v="48"/>
    <x v="13"/>
    <n v="87.300000000000011"/>
    <x v="16"/>
    <m/>
    <m/>
    <n v="13.3"/>
    <m/>
    <m/>
    <m/>
    <m/>
    <m/>
    <m/>
    <m/>
    <m/>
    <m/>
    <s v="Кухня-гостиная"/>
    <n v="15.5"/>
    <m/>
    <s v="Комната стандарт"/>
    <n v="20.7"/>
    <m/>
    <m/>
    <s v="Комната стандарт"/>
    <n v="15.4"/>
    <m/>
    <m/>
    <s v="Комната стандарт"/>
    <n v="11.9"/>
    <s v="ниша"/>
    <m/>
    <m/>
    <m/>
    <m/>
    <m/>
    <m/>
    <m/>
    <m/>
    <m/>
    <n v="5"/>
    <n v="2.9"/>
    <m/>
    <m/>
    <m/>
    <m/>
    <m/>
    <n v="2.6"/>
    <n v="0.78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омната"/>
    <m/>
    <m/>
    <m/>
    <s v="снизу"/>
    <s v="комната"/>
    <m/>
    <s v="Свой ЖК, Двор, Частный сектор"/>
    <s v="З, В"/>
    <m/>
    <s v="Кухня-гостиная"/>
    <s v=""/>
    <s v=""/>
    <s v=""/>
    <s v=""/>
    <n v="1"/>
    <s v=""/>
    <s v=""/>
    <n v="2"/>
    <n v="1"/>
    <n v="1"/>
    <s v=""/>
    <s v=""/>
    <s v=""/>
    <s v=""/>
    <s v=""/>
    <s v=""/>
    <s v=""/>
    <s v=""/>
    <s v=""/>
    <s v=""/>
    <s v="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да"/>
    <s v=""/>
    <s v=""/>
    <s v=""/>
    <s v=""/>
    <s v="да"/>
    <s v="да"/>
    <s v=""/>
    <s v=""/>
    <s v=""/>
    <s v="да"/>
    <s v=""/>
    <s v=""/>
    <s v=""/>
    <m/>
    <n v="1.01"/>
    <n v="1"/>
    <n v="1"/>
    <m/>
    <m/>
    <n v="1.0049999999999999"/>
    <n v="1"/>
    <n v="1"/>
    <n v="1"/>
    <n v="1.0024999999999999"/>
    <n v="1"/>
    <n v="1"/>
    <m/>
    <m/>
    <m/>
    <n v="1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1"/>
    <n v="1"/>
    <n v="1"/>
    <n v="1"/>
    <m/>
    <m/>
    <m/>
    <m/>
    <m/>
    <m/>
    <m/>
    <m/>
    <m/>
    <m/>
    <m/>
    <m/>
    <m/>
    <m/>
    <m/>
    <m/>
    <m/>
    <m/>
    <x v="10"/>
    <x v="12"/>
    <s v="Кухня-гостиная"/>
    <n v="8"/>
    <n v="5"/>
    <s v="наличие 3+к"/>
    <n v="1.0024999999999999"/>
    <n v="1"/>
    <n v="1.002"/>
    <n v="0.99999999999999978"/>
    <x v="9"/>
    <n v="197500"/>
    <n v="1.0195781603680207"/>
    <n v="201366.6866726841"/>
    <n v="17210000"/>
  </r>
  <r>
    <x v="0"/>
    <x v="1"/>
    <x v="3"/>
    <s v="39"/>
    <x v="5"/>
    <n v="5"/>
    <x v="1"/>
    <n v="26.5"/>
    <x v="14"/>
    <n v="58.4"/>
    <x v="17"/>
    <m/>
    <m/>
    <n v="4.9000000000000004"/>
    <m/>
    <m/>
    <m/>
    <m/>
    <m/>
    <m/>
    <m/>
    <m/>
    <m/>
    <s v="Кухня-столовая"/>
    <n v="13.2"/>
    <m/>
    <s v="Мастер-спальня"/>
    <n v="14.4"/>
    <m/>
    <m/>
    <s v="Комната стандарт"/>
    <n v="12.1"/>
    <m/>
    <m/>
    <m/>
    <m/>
    <m/>
    <m/>
    <m/>
    <m/>
    <m/>
    <m/>
    <m/>
    <m/>
    <m/>
    <m/>
    <n v="4"/>
    <n v="3.3"/>
    <m/>
    <m/>
    <m/>
    <m/>
    <m/>
    <n v="2.5"/>
    <n v="0.75"/>
    <m/>
    <s v="кухня"/>
    <m/>
    <m/>
    <m/>
    <m/>
    <m/>
    <m/>
    <m/>
    <m/>
    <n v="4"/>
    <n v="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m/>
    <m/>
    <m/>
    <m/>
    <s v="сбоку"/>
    <s v="кухня"/>
    <m/>
    <s v="Свой ЖК, Двор, Частный сектор"/>
    <s v="С, Ю"/>
    <m/>
    <s v="Кухня-столовая"/>
    <s v=""/>
    <s v=""/>
    <s v=""/>
    <s v=""/>
    <s v=""/>
    <s v=""/>
    <n v="1"/>
    <n v="2"/>
    <n v="1"/>
    <n v="1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да"/>
    <s v=""/>
    <s v=""/>
    <s v=""/>
    <s v=""/>
    <s v=""/>
    <s v="да"/>
    <s v="да"/>
    <s v=""/>
    <s v=""/>
    <s v=""/>
    <s v="да"/>
    <s v=""/>
    <s v=""/>
    <s v=""/>
    <m/>
    <n v="1"/>
    <n v="1"/>
    <n v="1"/>
    <m/>
    <m/>
    <n v="1"/>
    <n v="1"/>
    <n v="1.01"/>
    <n v="1"/>
    <n v="1.0024999999999999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"/>
    <x v="10"/>
    <s v="Кухня-столовая, Мастер-спальня"/>
    <n v="8"/>
    <n v="5"/>
    <s v="наличие 3+к"/>
    <n v="1.0024999999999999"/>
    <n v="1"/>
    <n v="1.002"/>
    <n v="1.0019999999999998"/>
    <x v="5"/>
    <n v="220000"/>
    <n v="1.0267510720490018"/>
    <n v="225885.23585078042"/>
    <n v="12800000"/>
  </r>
  <r>
    <x v="0"/>
    <x v="1"/>
    <x v="3"/>
    <s v="40"/>
    <x v="6"/>
    <n v="5"/>
    <x v="1"/>
    <n v="24.9"/>
    <x v="8"/>
    <n v="59.099999999999994"/>
    <x v="10"/>
    <m/>
    <m/>
    <n v="5"/>
    <m/>
    <m/>
    <m/>
    <m/>
    <m/>
    <m/>
    <m/>
    <m/>
    <m/>
    <s v="Проходная кухня-гостиная с нишей"/>
    <n v="17.2"/>
    <m/>
    <s v="Мастер-спальня"/>
    <n v="13.1"/>
    <m/>
    <m/>
    <s v="Комната стандарт"/>
    <n v="11.8"/>
    <m/>
    <m/>
    <m/>
    <m/>
    <m/>
    <m/>
    <m/>
    <m/>
    <m/>
    <m/>
    <m/>
    <m/>
    <m/>
    <m/>
    <n v="4.5"/>
    <n v="3.6"/>
    <m/>
    <m/>
    <m/>
    <m/>
    <m/>
    <m/>
    <m/>
    <m/>
    <m/>
    <m/>
    <m/>
    <m/>
    <m/>
    <m/>
    <m/>
    <m/>
    <m/>
    <n v="3.9"/>
    <n v="3.9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"/>
    <s v="Ю"/>
    <m/>
    <s v="Проходная кухня-гостиная с нишей"/>
    <s v=""/>
    <s v=""/>
    <s v=""/>
    <s v=""/>
    <s v=""/>
    <s v=""/>
    <n v="1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m/>
    <n v="0.99"/>
    <n v="1"/>
    <n v="1"/>
    <m/>
    <m/>
    <n v="1"/>
    <n v="1"/>
    <n v="1.01"/>
    <n v="1"/>
    <n v="1"/>
    <n v="1"/>
    <n v="1"/>
    <m/>
    <m/>
    <m/>
    <n v="1.0049999999999999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6"/>
    <x v="7"/>
    <s v="Проходная кухня-гостиная с нишей, Мастер-спальня"/>
    <n v="8"/>
    <n v="5"/>
    <s v="наличие 3+к"/>
    <n v="1.0024999999999999"/>
    <n v="1"/>
    <n v="1.002"/>
    <n v="1.0019999999999998"/>
    <x v="7"/>
    <n v="217500"/>
    <n v="1.0114454253919944"/>
    <n v="219989.38002275879"/>
    <n v="13000000"/>
  </r>
  <r>
    <x v="0"/>
    <x v="1"/>
    <x v="3"/>
    <s v="41"/>
    <x v="7"/>
    <n v="5"/>
    <x v="1"/>
    <n v="21.4"/>
    <x v="9"/>
    <n v="55"/>
    <x v="11"/>
    <m/>
    <m/>
    <n v="7.9"/>
    <m/>
    <m/>
    <m/>
    <m/>
    <m/>
    <m/>
    <m/>
    <m/>
    <m/>
    <s v="Кухня-гостиная с нишей"/>
    <n v="19.2"/>
    <m/>
    <s v="Комната стандарт"/>
    <n v="11.4"/>
    <s v="ниша"/>
    <m/>
    <s v="Комната стандарт"/>
    <n v="10"/>
    <m/>
    <m/>
    <m/>
    <m/>
    <m/>
    <m/>
    <m/>
    <m/>
    <m/>
    <m/>
    <m/>
    <m/>
    <m/>
    <m/>
    <n v="4.5999999999999996"/>
    <n v="1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s v="кухня"/>
    <n v="2"/>
    <m/>
    <m/>
    <m/>
    <m/>
    <m/>
    <m/>
    <m/>
    <m/>
    <m/>
    <m/>
    <s v="Частный сектор"/>
    <s v="Ю-З"/>
    <m/>
    <s v="Кухня-гостиная с нишей"/>
    <s v=""/>
    <s v=""/>
    <s v=""/>
    <s v=""/>
    <n v="1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д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.0049999999999999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7"/>
    <x v="8"/>
    <s v="Кухня-гостиная с нишей"/>
    <n v="8"/>
    <n v="5"/>
    <s v="наличие 3+к"/>
    <n v="1.0024999999999999"/>
    <n v="1"/>
    <n v="1.002"/>
    <n v="1.0019999999999998"/>
    <x v="6"/>
    <n v="222500"/>
    <n v="1.0292608460331714"/>
    <n v="229010.53824238063"/>
    <n v="12600000"/>
  </r>
  <r>
    <x v="0"/>
    <x v="1"/>
    <x v="3"/>
    <s v="42"/>
    <x v="8"/>
    <n v="5"/>
    <x v="2"/>
    <n v="14.1"/>
    <x v="15"/>
    <n v="37.200000000000003"/>
    <x v="18"/>
    <m/>
    <m/>
    <n v="5.5"/>
    <m/>
    <m/>
    <m/>
    <m/>
    <m/>
    <m/>
    <m/>
    <m/>
    <m/>
    <s v="Кухня-гостиная"/>
    <n v="14.1"/>
    <m/>
    <s v="Комната стандарт"/>
    <n v="14.1"/>
    <s v="ниша"/>
    <m/>
    <m/>
    <m/>
    <m/>
    <m/>
    <m/>
    <m/>
    <m/>
    <m/>
    <m/>
    <m/>
    <m/>
    <m/>
    <m/>
    <m/>
    <m/>
    <m/>
    <n v="3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2"/>
    <m/>
    <m/>
    <m/>
    <m/>
    <m/>
    <m/>
    <m/>
    <m/>
    <m/>
    <m/>
    <s v="Частный сектор"/>
    <s v="З, В"/>
    <m/>
    <s v="Кухня-гостиная"/>
    <s v=""/>
    <s v="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9"/>
    <x v="11"/>
    <s v="Кухня-гостиная"/>
    <n v="8"/>
    <n v="5"/>
    <s v="наличие 3+к"/>
    <n v="1.0024999999999999"/>
    <n v="1"/>
    <n v="1.002"/>
    <n v="1.0019999999999998"/>
    <x v="2"/>
    <n v="250000"/>
    <n v="1.0242162009651259"/>
    <n v="256054.05024128148"/>
    <n v="9530000"/>
  </r>
  <r>
    <x v="0"/>
    <x v="1"/>
    <x v="3"/>
    <s v="43"/>
    <x v="9"/>
    <n v="5"/>
    <x v="0"/>
    <n v="48"/>
    <x v="13"/>
    <n v="87.300000000000011"/>
    <x v="16"/>
    <m/>
    <m/>
    <n v="13.3"/>
    <m/>
    <m/>
    <m/>
    <m/>
    <m/>
    <m/>
    <m/>
    <m/>
    <m/>
    <s v="Кухня-гостиная"/>
    <n v="15.5"/>
    <m/>
    <s v="Комната стандарт"/>
    <n v="20.7"/>
    <m/>
    <m/>
    <s v="Комната стандарт"/>
    <n v="15.4"/>
    <m/>
    <m/>
    <s v="Комната стандарт"/>
    <n v="11.9"/>
    <s v="ниша"/>
    <m/>
    <m/>
    <m/>
    <m/>
    <m/>
    <m/>
    <m/>
    <m/>
    <m/>
    <n v="5"/>
    <n v="2.9"/>
    <m/>
    <m/>
    <m/>
    <m/>
    <m/>
    <n v="2.6"/>
    <n v="0.78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омната"/>
    <m/>
    <m/>
    <m/>
    <m/>
    <m/>
    <m/>
    <s v="Свой ЖК, Двор, Частный сектор"/>
    <s v="З, В"/>
    <m/>
    <s v="Кухня-гостиная"/>
    <s v=""/>
    <s v=""/>
    <s v=""/>
    <s v=""/>
    <n v="1"/>
    <s v=""/>
    <s v=""/>
    <n v="2"/>
    <n v="1"/>
    <n v="1"/>
    <s v=""/>
    <s v=""/>
    <s v=""/>
    <s v=""/>
    <s v=""/>
    <s v=""/>
    <s v=""/>
    <s v=""/>
    <s v=""/>
    <s v=""/>
    <s v="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"/>
    <n v="1"/>
    <m/>
    <m/>
    <n v="1.0049999999999999"/>
    <n v="1"/>
    <n v="1"/>
    <n v="1"/>
    <n v="1.0024999999999999"/>
    <n v="1"/>
    <n v="1"/>
    <m/>
    <m/>
    <m/>
    <n v="1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0"/>
    <x v="12"/>
    <s v="Кухня-гостиная"/>
    <n v="8"/>
    <n v="5"/>
    <s v="наличие 3+к"/>
    <n v="1.0024999999999999"/>
    <n v="1"/>
    <n v="1.002"/>
    <n v="1.0019999999999998"/>
    <x v="9"/>
    <n v="197500"/>
    <n v="1.0267510720490021"/>
    <n v="202783.33672967792"/>
    <n v="17330000"/>
  </r>
  <r>
    <x v="0"/>
    <x v="1"/>
    <x v="4"/>
    <s v="44"/>
    <x v="5"/>
    <n v="5"/>
    <x v="1"/>
    <n v="26.5"/>
    <x v="14"/>
    <n v="58.4"/>
    <x v="17"/>
    <m/>
    <m/>
    <n v="4.9000000000000004"/>
    <m/>
    <m/>
    <m/>
    <m/>
    <m/>
    <m/>
    <m/>
    <m/>
    <m/>
    <s v="Кухня-столовая"/>
    <n v="13.2"/>
    <m/>
    <s v="Мастер-спальня"/>
    <n v="14.4"/>
    <m/>
    <m/>
    <s v="Комната стандарт"/>
    <n v="12.1"/>
    <m/>
    <m/>
    <m/>
    <m/>
    <m/>
    <m/>
    <m/>
    <m/>
    <m/>
    <m/>
    <m/>
    <m/>
    <m/>
    <m/>
    <n v="4"/>
    <n v="3.3"/>
    <m/>
    <m/>
    <m/>
    <m/>
    <m/>
    <n v="2.5"/>
    <n v="0.75"/>
    <m/>
    <s v="кухня"/>
    <m/>
    <m/>
    <m/>
    <m/>
    <m/>
    <m/>
    <m/>
    <m/>
    <n v="4"/>
    <n v="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m/>
    <m/>
    <m/>
    <m/>
    <s v="сбоку"/>
    <s v="кухня"/>
    <m/>
    <s v="Свой ЖК, Двор, Частный сектор"/>
    <s v="С, Ю"/>
    <m/>
    <s v="Кухня-столовая"/>
    <s v=""/>
    <s v=""/>
    <s v=""/>
    <s v=""/>
    <s v=""/>
    <s v=""/>
    <n v="1"/>
    <n v="2"/>
    <n v="1"/>
    <n v="1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да"/>
    <s v=""/>
    <s v=""/>
    <s v=""/>
    <s v=""/>
    <s v=""/>
    <s v="да"/>
    <s v="да"/>
    <s v=""/>
    <s v=""/>
    <s v=""/>
    <s v="да"/>
    <s v=""/>
    <s v=""/>
    <s v=""/>
    <m/>
    <n v="1"/>
    <n v="1"/>
    <n v="1"/>
    <m/>
    <m/>
    <n v="1"/>
    <n v="1"/>
    <n v="1.01"/>
    <n v="1"/>
    <n v="1.0024999999999999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"/>
    <x v="10"/>
    <s v="Кухня-столовая, Мастер-спальня"/>
    <n v="8"/>
    <n v="5"/>
    <s v="наличие 3+к"/>
    <n v="1.0024999999999999"/>
    <n v="1"/>
    <n v="1.002"/>
    <n v="1.0039999999999998"/>
    <x v="5"/>
    <n v="220000"/>
    <n v="1.0288004753864251"/>
    <n v="226336.1045850135"/>
    <n v="12820000"/>
  </r>
  <r>
    <x v="0"/>
    <x v="1"/>
    <x v="4"/>
    <s v="45"/>
    <x v="6"/>
    <n v="5"/>
    <x v="1"/>
    <n v="24.9"/>
    <x v="8"/>
    <n v="59.099999999999994"/>
    <x v="10"/>
    <m/>
    <m/>
    <n v="5"/>
    <m/>
    <m/>
    <m/>
    <m/>
    <m/>
    <m/>
    <m/>
    <m/>
    <m/>
    <s v="Проходная кухня-гостиная с нишей"/>
    <n v="17.2"/>
    <m/>
    <s v="Мастер-спальня"/>
    <n v="13.1"/>
    <m/>
    <m/>
    <s v="Комната стандарт"/>
    <n v="11.8"/>
    <m/>
    <m/>
    <m/>
    <m/>
    <m/>
    <m/>
    <m/>
    <m/>
    <m/>
    <m/>
    <m/>
    <m/>
    <m/>
    <m/>
    <n v="4.5"/>
    <n v="3.6"/>
    <m/>
    <m/>
    <m/>
    <m/>
    <m/>
    <m/>
    <m/>
    <m/>
    <m/>
    <m/>
    <m/>
    <m/>
    <m/>
    <m/>
    <m/>
    <m/>
    <m/>
    <n v="3.9"/>
    <n v="3.9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"/>
    <s v="Ю"/>
    <m/>
    <s v="Проходная кухня-гостиная с нишей"/>
    <s v=""/>
    <s v=""/>
    <s v=""/>
    <s v=""/>
    <s v=""/>
    <s v=""/>
    <n v="1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m/>
    <n v="0.99"/>
    <n v="1"/>
    <n v="1"/>
    <m/>
    <m/>
    <n v="1"/>
    <n v="1"/>
    <n v="1.01"/>
    <n v="1"/>
    <n v="1"/>
    <n v="1"/>
    <n v="1"/>
    <m/>
    <m/>
    <m/>
    <n v="1.0049999999999999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6"/>
    <x v="7"/>
    <s v="Проходная кухня-гостиная с нишей, Мастер-спальня"/>
    <n v="8"/>
    <n v="5"/>
    <s v="наличие 3+к"/>
    <n v="1.0024999999999999"/>
    <n v="1"/>
    <n v="1.002"/>
    <n v="1.0039999999999998"/>
    <x v="7"/>
    <n v="217500"/>
    <n v="1.0134642785364896"/>
    <n v="220428.48058168648"/>
    <n v="13030000"/>
  </r>
  <r>
    <x v="0"/>
    <x v="1"/>
    <x v="4"/>
    <s v="46"/>
    <x v="7"/>
    <n v="5"/>
    <x v="1"/>
    <n v="21.4"/>
    <x v="12"/>
    <n v="54.9"/>
    <x v="15"/>
    <m/>
    <m/>
    <n v="7.9"/>
    <m/>
    <m/>
    <m/>
    <m/>
    <m/>
    <m/>
    <m/>
    <m/>
    <m/>
    <s v="Кухня-гостиная с нишей"/>
    <n v="19.2"/>
    <m/>
    <s v="Комната стандарт"/>
    <n v="11.4"/>
    <s v="ниша"/>
    <m/>
    <s v="Комната стандарт"/>
    <n v="10"/>
    <m/>
    <m/>
    <m/>
    <m/>
    <m/>
    <m/>
    <m/>
    <m/>
    <m/>
    <m/>
    <m/>
    <m/>
    <m/>
    <m/>
    <n v="4.5"/>
    <n v="1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s v="кухня"/>
    <n v="2"/>
    <m/>
    <m/>
    <m/>
    <m/>
    <m/>
    <m/>
    <m/>
    <m/>
    <m/>
    <m/>
    <s v="Частный сектор"/>
    <s v="Ю-З"/>
    <m/>
    <s v="Кухня-гостиная с нишей"/>
    <s v=""/>
    <s v=""/>
    <s v=""/>
    <s v=""/>
    <n v="1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д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.0049999999999999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7"/>
    <x v="8"/>
    <s v="Кухня-гостиная с нишей"/>
    <n v="8"/>
    <n v="5"/>
    <s v="наличие 3+к"/>
    <n v="1.0024999999999999"/>
    <n v="1"/>
    <n v="1.002"/>
    <n v="1.0039999999999998"/>
    <x v="6"/>
    <n v="222500"/>
    <n v="1.0313152588995051"/>
    <n v="229467.64510513991"/>
    <n v="12600000"/>
  </r>
  <r>
    <x v="0"/>
    <x v="1"/>
    <x v="4"/>
    <s v="47"/>
    <x v="8"/>
    <n v="5"/>
    <x v="2"/>
    <n v="14.1"/>
    <x v="15"/>
    <n v="37.200000000000003"/>
    <x v="18"/>
    <m/>
    <m/>
    <n v="5.5"/>
    <m/>
    <m/>
    <m/>
    <m/>
    <m/>
    <m/>
    <m/>
    <m/>
    <m/>
    <s v="Кухня-гостиная"/>
    <n v="14.1"/>
    <m/>
    <s v="Комната стандарт"/>
    <n v="14.1"/>
    <s v="ниша"/>
    <m/>
    <m/>
    <m/>
    <m/>
    <m/>
    <m/>
    <m/>
    <m/>
    <m/>
    <m/>
    <m/>
    <m/>
    <m/>
    <m/>
    <m/>
    <m/>
    <m/>
    <n v="3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2"/>
    <m/>
    <m/>
    <m/>
    <m/>
    <m/>
    <m/>
    <m/>
    <m/>
    <m/>
    <m/>
    <s v="Частный сектор"/>
    <s v="З, В"/>
    <m/>
    <s v="Кухня-гостиная"/>
    <s v=""/>
    <s v="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9"/>
    <x v="11"/>
    <s v="Кухня-гостиная"/>
    <n v="8"/>
    <n v="5"/>
    <s v="наличие 3+к"/>
    <n v="1.0024999999999999"/>
    <n v="1"/>
    <n v="1.002"/>
    <n v="1.0039999999999998"/>
    <x v="2"/>
    <n v="250000"/>
    <n v="1.0262605446796271"/>
    <n v="256565.13616990679"/>
    <n v="9540000"/>
  </r>
  <r>
    <x v="0"/>
    <x v="1"/>
    <x v="4"/>
    <s v="48"/>
    <x v="9"/>
    <n v="5"/>
    <x v="0"/>
    <n v="48"/>
    <x v="13"/>
    <n v="87.300000000000011"/>
    <x v="16"/>
    <m/>
    <m/>
    <n v="13.3"/>
    <m/>
    <m/>
    <m/>
    <m/>
    <m/>
    <m/>
    <m/>
    <m/>
    <m/>
    <s v="Кухня-гостиная"/>
    <n v="15.5"/>
    <m/>
    <s v="Комната стандарт"/>
    <n v="20.7"/>
    <m/>
    <m/>
    <s v="Комната стандарт"/>
    <n v="15.4"/>
    <m/>
    <m/>
    <s v="Комната стандарт"/>
    <n v="11.9"/>
    <s v="ниша"/>
    <m/>
    <m/>
    <m/>
    <m/>
    <m/>
    <m/>
    <m/>
    <m/>
    <m/>
    <n v="5"/>
    <n v="2.9"/>
    <m/>
    <m/>
    <m/>
    <m/>
    <m/>
    <n v="2.6"/>
    <n v="0.78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омната"/>
    <m/>
    <m/>
    <m/>
    <m/>
    <m/>
    <m/>
    <s v="Свой ЖК, Двор, Частный сектор"/>
    <s v="З, В"/>
    <m/>
    <s v="Кухня-гостиная"/>
    <s v=""/>
    <s v=""/>
    <s v=""/>
    <s v=""/>
    <n v="1"/>
    <s v=""/>
    <s v=""/>
    <n v="2"/>
    <n v="1"/>
    <n v="1"/>
    <s v=""/>
    <s v=""/>
    <s v=""/>
    <s v=""/>
    <s v=""/>
    <s v=""/>
    <s v=""/>
    <s v=""/>
    <s v=""/>
    <s v=""/>
    <s v="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"/>
    <n v="1"/>
    <m/>
    <m/>
    <n v="1.0049999999999999"/>
    <n v="1"/>
    <n v="1"/>
    <n v="1"/>
    <n v="1.0024999999999999"/>
    <n v="1"/>
    <n v="1"/>
    <m/>
    <m/>
    <m/>
    <n v="1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0"/>
    <x v="12"/>
    <s v="Кухня-гостиная"/>
    <n v="8"/>
    <n v="5"/>
    <s v="наличие 3+к"/>
    <n v="1.0024999999999999"/>
    <n v="1"/>
    <n v="1.002"/>
    <n v="1.0039999999999998"/>
    <x v="9"/>
    <n v="197500"/>
    <n v="1.0288004753864253"/>
    <n v="203188.09388881898"/>
    <n v="17370000"/>
  </r>
  <r>
    <x v="0"/>
    <x v="1"/>
    <x v="5"/>
    <s v="49"/>
    <x v="5"/>
    <n v="5"/>
    <x v="1"/>
    <n v="26.5"/>
    <x v="14"/>
    <n v="58.4"/>
    <x v="17"/>
    <m/>
    <m/>
    <n v="4.9000000000000004"/>
    <m/>
    <m/>
    <m/>
    <m/>
    <m/>
    <m/>
    <m/>
    <m/>
    <m/>
    <s v="Кухня-столовая"/>
    <n v="13.2"/>
    <m/>
    <s v="Мастер-спальня"/>
    <n v="14.4"/>
    <m/>
    <m/>
    <s v="Комната стандарт"/>
    <n v="12.1"/>
    <m/>
    <m/>
    <m/>
    <m/>
    <m/>
    <m/>
    <m/>
    <m/>
    <m/>
    <m/>
    <m/>
    <m/>
    <m/>
    <m/>
    <n v="4"/>
    <n v="3.3"/>
    <m/>
    <m/>
    <m/>
    <m/>
    <m/>
    <n v="2.5"/>
    <n v="0.75"/>
    <m/>
    <s v="кухня"/>
    <m/>
    <m/>
    <m/>
    <m/>
    <m/>
    <m/>
    <m/>
    <m/>
    <n v="4"/>
    <n v="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m/>
    <m/>
    <m/>
    <m/>
    <s v="сбоку"/>
    <s v="кухня"/>
    <m/>
    <s v="Свой ЖК, Двор, Частный сектор"/>
    <s v="С, Ю"/>
    <m/>
    <s v="Кухня-столовая"/>
    <s v=""/>
    <s v=""/>
    <s v=""/>
    <s v=""/>
    <s v=""/>
    <s v=""/>
    <n v="1"/>
    <n v="2"/>
    <n v="1"/>
    <n v="1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да"/>
    <s v=""/>
    <s v=""/>
    <s v=""/>
    <s v=""/>
    <s v=""/>
    <s v="да"/>
    <s v="да"/>
    <s v=""/>
    <s v=""/>
    <s v=""/>
    <s v="да"/>
    <s v=""/>
    <s v=""/>
    <s v=""/>
    <m/>
    <n v="1"/>
    <n v="1"/>
    <n v="1"/>
    <m/>
    <m/>
    <n v="1"/>
    <n v="1"/>
    <n v="1.01"/>
    <n v="1"/>
    <n v="1.0024999999999999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"/>
    <x v="10"/>
    <s v="Кухня-столовая, Мастер-спальня"/>
    <n v="8"/>
    <n v="5"/>
    <s v="наличие 3+к"/>
    <n v="1.0024999999999999"/>
    <n v="1"/>
    <n v="1.002"/>
    <n v="1.0059999999999998"/>
    <x v="5"/>
    <n v="220000"/>
    <n v="1.030849878723848"/>
    <n v="226786.97331924658"/>
    <n v="12850000"/>
  </r>
  <r>
    <x v="0"/>
    <x v="1"/>
    <x v="5"/>
    <s v="50"/>
    <x v="6"/>
    <n v="5"/>
    <x v="1"/>
    <n v="24.9"/>
    <x v="8"/>
    <n v="59.099999999999994"/>
    <x v="10"/>
    <m/>
    <m/>
    <n v="5"/>
    <m/>
    <m/>
    <m/>
    <m/>
    <m/>
    <m/>
    <m/>
    <m/>
    <m/>
    <s v="Проходная кухня-гостиная с нишей"/>
    <n v="17.2"/>
    <m/>
    <s v="Мастер-спальня"/>
    <n v="13.1"/>
    <m/>
    <m/>
    <s v="Комната стандарт"/>
    <n v="11.8"/>
    <m/>
    <m/>
    <m/>
    <m/>
    <m/>
    <m/>
    <m/>
    <m/>
    <m/>
    <m/>
    <m/>
    <m/>
    <m/>
    <m/>
    <n v="4.5"/>
    <n v="3.6"/>
    <m/>
    <m/>
    <m/>
    <m/>
    <m/>
    <m/>
    <m/>
    <m/>
    <m/>
    <m/>
    <m/>
    <m/>
    <m/>
    <m/>
    <m/>
    <m/>
    <m/>
    <n v="3.9"/>
    <n v="3.9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"/>
    <s v="Ю"/>
    <m/>
    <s v="Проходная кухня-гостиная с нишей"/>
    <s v=""/>
    <s v=""/>
    <s v=""/>
    <s v=""/>
    <s v=""/>
    <s v=""/>
    <n v="1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m/>
    <n v="0.99"/>
    <n v="1"/>
    <n v="1"/>
    <m/>
    <m/>
    <n v="1"/>
    <n v="1"/>
    <n v="1.01"/>
    <n v="1"/>
    <n v="1"/>
    <n v="1"/>
    <n v="1"/>
    <m/>
    <m/>
    <m/>
    <n v="1.0049999999999999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6"/>
    <x v="7"/>
    <s v="Проходная кухня-гостиная с нишей, Мастер-спальня"/>
    <n v="8"/>
    <n v="5"/>
    <s v="наличие 3+к"/>
    <n v="1.0024999999999999"/>
    <n v="1"/>
    <n v="1.002"/>
    <n v="1.0059999999999998"/>
    <x v="7"/>
    <n v="217500"/>
    <n v="1.0154831316809845"/>
    <n v="220867.58114061411"/>
    <n v="13050000"/>
  </r>
  <r>
    <x v="0"/>
    <x v="1"/>
    <x v="5"/>
    <s v="51"/>
    <x v="7"/>
    <n v="5"/>
    <x v="1"/>
    <n v="21.4"/>
    <x v="9"/>
    <n v="55"/>
    <x v="11"/>
    <m/>
    <m/>
    <n v="7.9"/>
    <m/>
    <m/>
    <m/>
    <m/>
    <m/>
    <m/>
    <m/>
    <m/>
    <m/>
    <s v="Кухня-гостиная с нишей"/>
    <n v="19.2"/>
    <m/>
    <s v="Комната стандарт"/>
    <n v="11.4"/>
    <s v="ниша"/>
    <m/>
    <s v="Комната стандарт"/>
    <n v="10"/>
    <m/>
    <m/>
    <m/>
    <m/>
    <m/>
    <m/>
    <m/>
    <m/>
    <m/>
    <m/>
    <m/>
    <m/>
    <m/>
    <m/>
    <n v="4.5999999999999996"/>
    <n v="1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s v="кухня"/>
    <n v="2"/>
    <m/>
    <m/>
    <m/>
    <m/>
    <m/>
    <m/>
    <m/>
    <m/>
    <m/>
    <m/>
    <s v="Частный сектор"/>
    <s v="Ю-З"/>
    <m/>
    <s v="Кухня-гостиная с нишей"/>
    <s v=""/>
    <s v=""/>
    <s v=""/>
    <s v=""/>
    <n v="1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д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.0049999999999999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7"/>
    <x v="8"/>
    <s v="Кухня-гостиная с нишей"/>
    <n v="8"/>
    <n v="5"/>
    <s v="наличие 3+к"/>
    <n v="1.0024999999999999"/>
    <n v="1"/>
    <n v="1.002"/>
    <n v="1.0059999999999998"/>
    <x v="6"/>
    <n v="222500"/>
    <n v="1.0333696717658387"/>
    <n v="229924.75196789912"/>
    <n v="12650000"/>
  </r>
  <r>
    <x v="0"/>
    <x v="1"/>
    <x v="5"/>
    <s v="52"/>
    <x v="8"/>
    <n v="5"/>
    <x v="2"/>
    <n v="14.1"/>
    <x v="15"/>
    <n v="37.200000000000003"/>
    <x v="18"/>
    <m/>
    <m/>
    <n v="5.5"/>
    <m/>
    <m/>
    <m/>
    <m/>
    <m/>
    <m/>
    <m/>
    <m/>
    <m/>
    <s v="Кухня-гостиная"/>
    <n v="14.1"/>
    <m/>
    <s v="Комната стандарт"/>
    <n v="14.1"/>
    <s v="ниша"/>
    <m/>
    <m/>
    <m/>
    <m/>
    <m/>
    <m/>
    <m/>
    <m/>
    <m/>
    <m/>
    <m/>
    <m/>
    <m/>
    <m/>
    <m/>
    <m/>
    <m/>
    <n v="3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2"/>
    <m/>
    <m/>
    <m/>
    <m/>
    <m/>
    <m/>
    <m/>
    <m/>
    <m/>
    <m/>
    <s v="Частный сектор"/>
    <s v="З, В"/>
    <m/>
    <s v="Кухня-гостиная"/>
    <s v=""/>
    <s v="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9"/>
    <x v="11"/>
    <s v="Кухня-гостиная"/>
    <n v="8"/>
    <n v="5"/>
    <s v="наличие 3+к"/>
    <n v="1.0024999999999999"/>
    <n v="1"/>
    <n v="1.002"/>
    <n v="1.0059999999999998"/>
    <x v="2"/>
    <n v="250000"/>
    <n v="1.0283048883941284"/>
    <n v="257076.2220985321"/>
    <n v="9560000"/>
  </r>
  <r>
    <x v="0"/>
    <x v="1"/>
    <x v="5"/>
    <s v="53"/>
    <x v="9"/>
    <n v="5"/>
    <x v="0"/>
    <n v="48"/>
    <x v="16"/>
    <n v="87.500000000000014"/>
    <x v="19"/>
    <m/>
    <m/>
    <n v="13.3"/>
    <m/>
    <m/>
    <m/>
    <m/>
    <m/>
    <m/>
    <m/>
    <m/>
    <m/>
    <s v="Кухня-гостиная"/>
    <n v="15.5"/>
    <m/>
    <s v="Комната стандарт"/>
    <n v="20.7"/>
    <m/>
    <m/>
    <s v="Комната стандарт"/>
    <n v="15.4"/>
    <m/>
    <m/>
    <s v="Комната стандарт"/>
    <n v="11.9"/>
    <s v="ниша"/>
    <m/>
    <m/>
    <m/>
    <m/>
    <m/>
    <m/>
    <m/>
    <m/>
    <m/>
    <n v="5.0999999999999996"/>
    <n v="2.9"/>
    <m/>
    <m/>
    <m/>
    <m/>
    <m/>
    <n v="2.7"/>
    <n v="0.81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омната"/>
    <m/>
    <m/>
    <m/>
    <m/>
    <m/>
    <m/>
    <s v="Свой ЖК, Двор, Частный сектор"/>
    <s v="З, В"/>
    <m/>
    <s v="Кухня-гостиная"/>
    <s v=""/>
    <s v=""/>
    <s v=""/>
    <s v=""/>
    <n v="1"/>
    <s v=""/>
    <s v=""/>
    <n v="2"/>
    <n v="1"/>
    <n v="1"/>
    <s v=""/>
    <s v=""/>
    <s v=""/>
    <s v=""/>
    <s v=""/>
    <s v=""/>
    <s v=""/>
    <s v=""/>
    <s v=""/>
    <s v=""/>
    <s v="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"/>
    <n v="1"/>
    <m/>
    <m/>
    <n v="1.0049999999999999"/>
    <n v="1"/>
    <n v="1"/>
    <n v="1"/>
    <n v="1.0024999999999999"/>
    <n v="1"/>
    <n v="1"/>
    <m/>
    <m/>
    <m/>
    <n v="1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0"/>
    <x v="12"/>
    <s v="Кухня-гостиная"/>
    <n v="8"/>
    <n v="5"/>
    <s v="наличие 3+к"/>
    <n v="1.0024999999999999"/>
    <n v="1"/>
    <n v="1.002"/>
    <n v="1.0059999999999998"/>
    <x v="9"/>
    <n v="197500"/>
    <n v="1.0308498787238483"/>
    <n v="203592.85104796002"/>
    <n v="17430000"/>
  </r>
  <r>
    <x v="0"/>
    <x v="1"/>
    <x v="6"/>
    <s v="54"/>
    <x v="5"/>
    <n v="5"/>
    <x v="1"/>
    <n v="26.5"/>
    <x v="14"/>
    <n v="58.4"/>
    <x v="17"/>
    <m/>
    <m/>
    <n v="4.9000000000000004"/>
    <m/>
    <m/>
    <m/>
    <m/>
    <m/>
    <m/>
    <m/>
    <m/>
    <m/>
    <s v="Кухня-столовая"/>
    <n v="13.2"/>
    <m/>
    <s v="Мастер-спальня"/>
    <n v="14.4"/>
    <m/>
    <m/>
    <s v="Комната стандарт"/>
    <n v="12.1"/>
    <m/>
    <m/>
    <m/>
    <m/>
    <m/>
    <m/>
    <m/>
    <m/>
    <m/>
    <m/>
    <m/>
    <m/>
    <m/>
    <m/>
    <n v="4"/>
    <n v="3.3"/>
    <m/>
    <m/>
    <m/>
    <m/>
    <m/>
    <n v="2.5"/>
    <n v="0.75"/>
    <m/>
    <s v="кухня"/>
    <m/>
    <m/>
    <m/>
    <m/>
    <m/>
    <m/>
    <m/>
    <m/>
    <n v="4"/>
    <n v="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m/>
    <m/>
    <m/>
    <m/>
    <s v="сбоку"/>
    <s v="кухня"/>
    <m/>
    <s v="Свой ЖК, Двор, Частный сектор"/>
    <s v="С, Ю"/>
    <m/>
    <s v="Кухня-столовая"/>
    <s v=""/>
    <s v=""/>
    <s v=""/>
    <s v=""/>
    <s v=""/>
    <s v=""/>
    <n v="1"/>
    <n v="2"/>
    <n v="1"/>
    <n v="1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да"/>
    <s v=""/>
    <s v=""/>
    <s v=""/>
    <s v=""/>
    <s v=""/>
    <s v="да"/>
    <s v="да"/>
    <s v=""/>
    <s v=""/>
    <s v=""/>
    <s v="да"/>
    <s v=""/>
    <s v=""/>
    <s v=""/>
    <m/>
    <n v="1"/>
    <n v="1"/>
    <n v="1"/>
    <m/>
    <m/>
    <n v="1"/>
    <n v="1"/>
    <n v="1.01"/>
    <n v="1"/>
    <n v="1.0024999999999999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"/>
    <x v="10"/>
    <s v="Кухня-столовая, Мастер-спальня"/>
    <n v="8"/>
    <n v="5"/>
    <s v="наличие 3+к"/>
    <n v="1.0024999999999999"/>
    <n v="1"/>
    <n v="1.002"/>
    <n v="1.0079999999999998"/>
    <x v="5"/>
    <n v="220000"/>
    <n v="1.0328992820612712"/>
    <n v="227237.84205347966"/>
    <n v="12870000"/>
  </r>
  <r>
    <x v="0"/>
    <x v="1"/>
    <x v="6"/>
    <s v="55"/>
    <x v="6"/>
    <n v="5"/>
    <x v="1"/>
    <n v="24.9"/>
    <x v="8"/>
    <n v="59.099999999999994"/>
    <x v="10"/>
    <m/>
    <m/>
    <n v="5"/>
    <m/>
    <m/>
    <m/>
    <m/>
    <m/>
    <m/>
    <m/>
    <m/>
    <m/>
    <s v="Проходная кухня-гостиная с нишей"/>
    <n v="17.2"/>
    <m/>
    <s v="Мастер-спальня"/>
    <n v="13.1"/>
    <m/>
    <m/>
    <s v="Комната стандарт"/>
    <n v="11.8"/>
    <m/>
    <m/>
    <m/>
    <m/>
    <m/>
    <m/>
    <m/>
    <m/>
    <m/>
    <m/>
    <m/>
    <m/>
    <m/>
    <m/>
    <n v="4.5"/>
    <n v="3.6"/>
    <m/>
    <m/>
    <m/>
    <m/>
    <m/>
    <m/>
    <m/>
    <m/>
    <m/>
    <m/>
    <m/>
    <m/>
    <m/>
    <m/>
    <m/>
    <m/>
    <m/>
    <n v="3.9"/>
    <n v="3.9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"/>
    <s v="Ю"/>
    <m/>
    <s v="Проходная кухня-гостиная с нишей"/>
    <s v=""/>
    <s v=""/>
    <s v=""/>
    <s v=""/>
    <s v=""/>
    <s v=""/>
    <n v="1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m/>
    <n v="0.99"/>
    <n v="1"/>
    <n v="1"/>
    <m/>
    <m/>
    <n v="1"/>
    <n v="1"/>
    <n v="1.01"/>
    <n v="1"/>
    <n v="1"/>
    <n v="1"/>
    <n v="1"/>
    <m/>
    <m/>
    <m/>
    <n v="1.0049999999999999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6"/>
    <x v="7"/>
    <s v="Проходная кухня-гостиная с нишей, Мастер-спальня"/>
    <n v="8"/>
    <n v="5"/>
    <s v="наличие 3+к"/>
    <n v="1.0024999999999999"/>
    <n v="1"/>
    <n v="1.002"/>
    <n v="1.0079999999999998"/>
    <x v="7"/>
    <n v="217500"/>
    <n v="1.0175019848254796"/>
    <n v="221306.6816995418"/>
    <n v="13080000"/>
  </r>
  <r>
    <x v="0"/>
    <x v="1"/>
    <x v="6"/>
    <s v="56"/>
    <x v="7"/>
    <n v="5"/>
    <x v="1"/>
    <n v="21.4"/>
    <x v="9"/>
    <n v="55"/>
    <x v="11"/>
    <m/>
    <m/>
    <n v="7.9"/>
    <m/>
    <m/>
    <m/>
    <m/>
    <m/>
    <m/>
    <m/>
    <m/>
    <m/>
    <s v="Кухня-гостиная с нишей"/>
    <n v="19.2"/>
    <m/>
    <s v="Комната стандарт"/>
    <n v="11.4"/>
    <s v="ниша"/>
    <m/>
    <s v="Комната стандарт"/>
    <n v="10"/>
    <m/>
    <m/>
    <m/>
    <m/>
    <m/>
    <m/>
    <m/>
    <m/>
    <m/>
    <m/>
    <m/>
    <m/>
    <m/>
    <m/>
    <n v="4.5999999999999996"/>
    <n v="1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s v="кухня"/>
    <n v="2"/>
    <m/>
    <m/>
    <m/>
    <m/>
    <m/>
    <m/>
    <m/>
    <m/>
    <m/>
    <m/>
    <s v="Частный сектор"/>
    <s v="Ю-З"/>
    <m/>
    <s v="Кухня-гостиная с нишей"/>
    <s v=""/>
    <s v=""/>
    <s v=""/>
    <s v=""/>
    <n v="1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д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.0049999999999999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7"/>
    <x v="8"/>
    <s v="Кухня-гостиная с нишей"/>
    <n v="8"/>
    <n v="5"/>
    <s v="наличие 3+к"/>
    <n v="1.0024999999999999"/>
    <n v="1"/>
    <n v="1.002"/>
    <n v="1.0079999999999998"/>
    <x v="6"/>
    <n v="222500"/>
    <n v="1.0354240846321725"/>
    <n v="230381.85883065837"/>
    <n v="12670000"/>
  </r>
  <r>
    <x v="0"/>
    <x v="1"/>
    <x v="6"/>
    <s v="57"/>
    <x v="8"/>
    <n v="5"/>
    <x v="2"/>
    <n v="14.1"/>
    <x v="15"/>
    <n v="37.200000000000003"/>
    <x v="18"/>
    <m/>
    <m/>
    <n v="5.5"/>
    <m/>
    <m/>
    <m/>
    <m/>
    <m/>
    <m/>
    <m/>
    <m/>
    <m/>
    <s v="Кухня-гостиная"/>
    <n v="14.1"/>
    <m/>
    <s v="Комната стандарт"/>
    <n v="14.1"/>
    <s v="ниша"/>
    <m/>
    <m/>
    <m/>
    <m/>
    <m/>
    <m/>
    <m/>
    <m/>
    <m/>
    <m/>
    <m/>
    <m/>
    <m/>
    <m/>
    <m/>
    <m/>
    <m/>
    <n v="3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2"/>
    <m/>
    <m/>
    <m/>
    <m/>
    <m/>
    <m/>
    <m/>
    <m/>
    <m/>
    <m/>
    <s v="Частный сектор"/>
    <s v="З, В"/>
    <m/>
    <s v="Кухня-гостиная"/>
    <s v=""/>
    <s v="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9"/>
    <x v="11"/>
    <s v="Кухня-гостиная"/>
    <n v="8"/>
    <n v="5"/>
    <s v="наличие 3+к"/>
    <n v="1.0024999999999999"/>
    <n v="1"/>
    <n v="1.002"/>
    <n v="1.0079999999999998"/>
    <x v="2"/>
    <n v="250000"/>
    <n v="1.0303492321086296"/>
    <n v="257587.30802715741"/>
    <n v="9580000"/>
  </r>
  <r>
    <x v="0"/>
    <x v="1"/>
    <x v="6"/>
    <s v="58"/>
    <x v="9"/>
    <n v="5"/>
    <x v="0"/>
    <n v="48"/>
    <x v="16"/>
    <n v="87.500000000000014"/>
    <x v="19"/>
    <m/>
    <m/>
    <n v="13.3"/>
    <m/>
    <m/>
    <m/>
    <m/>
    <m/>
    <m/>
    <m/>
    <m/>
    <m/>
    <s v="Кухня-гостиная"/>
    <n v="15.5"/>
    <m/>
    <s v="Комната стандарт"/>
    <n v="20.7"/>
    <m/>
    <m/>
    <s v="Комната стандарт"/>
    <n v="15.4"/>
    <m/>
    <m/>
    <s v="Комната стандарт"/>
    <n v="11.9"/>
    <s v="ниша"/>
    <m/>
    <m/>
    <m/>
    <m/>
    <m/>
    <m/>
    <m/>
    <m/>
    <m/>
    <n v="5.0999999999999996"/>
    <n v="2.9"/>
    <m/>
    <m/>
    <m/>
    <m/>
    <m/>
    <n v="2.7"/>
    <n v="0.81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омната"/>
    <m/>
    <m/>
    <m/>
    <m/>
    <m/>
    <m/>
    <s v="Свой ЖК, Двор, Частный сектор"/>
    <s v="З, В"/>
    <m/>
    <s v="Кухня-гостиная"/>
    <s v=""/>
    <s v=""/>
    <s v=""/>
    <s v=""/>
    <n v="1"/>
    <s v=""/>
    <s v=""/>
    <n v="2"/>
    <n v="1"/>
    <n v="1"/>
    <s v=""/>
    <s v=""/>
    <s v=""/>
    <s v=""/>
    <s v=""/>
    <s v=""/>
    <s v=""/>
    <s v=""/>
    <s v=""/>
    <s v=""/>
    <s v="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"/>
    <n v="1"/>
    <m/>
    <m/>
    <n v="1.0049999999999999"/>
    <n v="1"/>
    <n v="1"/>
    <n v="1"/>
    <n v="1.0024999999999999"/>
    <n v="1"/>
    <n v="1"/>
    <m/>
    <m/>
    <m/>
    <n v="1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0"/>
    <x v="12"/>
    <s v="Кухня-гостиная"/>
    <n v="8"/>
    <n v="5"/>
    <s v="наличие 3+к"/>
    <n v="1.0024999999999999"/>
    <n v="1"/>
    <n v="1.002"/>
    <n v="1.0079999999999998"/>
    <x v="9"/>
    <n v="197500"/>
    <n v="1.0328992820612715"/>
    <n v="203997.60820710112"/>
    <n v="17460000"/>
  </r>
  <r>
    <x v="0"/>
    <x v="1"/>
    <x v="7"/>
    <s v="59"/>
    <x v="5"/>
    <n v="5"/>
    <x v="1"/>
    <n v="26.5"/>
    <x v="14"/>
    <n v="58.4"/>
    <x v="17"/>
    <m/>
    <m/>
    <n v="4.9000000000000004"/>
    <m/>
    <m/>
    <m/>
    <m/>
    <m/>
    <m/>
    <m/>
    <m/>
    <m/>
    <s v="Кухня-столовая"/>
    <n v="13.2"/>
    <m/>
    <s v="Мастер-спальня"/>
    <n v="14.4"/>
    <m/>
    <m/>
    <s v="Комната стандарт"/>
    <n v="12.1"/>
    <m/>
    <m/>
    <m/>
    <m/>
    <m/>
    <m/>
    <m/>
    <m/>
    <m/>
    <m/>
    <m/>
    <m/>
    <m/>
    <m/>
    <n v="4"/>
    <n v="3.3"/>
    <m/>
    <m/>
    <m/>
    <m/>
    <m/>
    <n v="2.5"/>
    <n v="0.75"/>
    <m/>
    <s v="кухня"/>
    <m/>
    <m/>
    <m/>
    <m/>
    <m/>
    <m/>
    <m/>
    <m/>
    <n v="4"/>
    <n v="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3"/>
    <m/>
    <m/>
    <m/>
    <s v="да"/>
    <m/>
    <m/>
    <n v="2"/>
    <m/>
    <m/>
    <m/>
    <m/>
    <m/>
    <m/>
    <m/>
    <s v="сбоку"/>
    <s v="кухня"/>
    <m/>
    <s v="Свой ЖК, Двор, Частный сектор"/>
    <s v="С, Ю"/>
    <m/>
    <s v="Кухня-столовая"/>
    <s v=""/>
    <s v=""/>
    <s v=""/>
    <s v=""/>
    <s v=""/>
    <s v=""/>
    <n v="1"/>
    <n v="2"/>
    <n v="1"/>
    <n v="1"/>
    <s v=""/>
    <s v=""/>
    <s v=""/>
    <s v=""/>
    <n v="1"/>
    <s v=""/>
    <n v="1"/>
    <s v=""/>
    <s v=""/>
    <s v=""/>
    <n v="1"/>
    <s v=""/>
    <s v=""/>
    <s v=""/>
    <n v="3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да"/>
    <s v=""/>
    <s v=""/>
    <s v=""/>
    <s v=""/>
    <s v=""/>
    <s v="да"/>
    <s v="да"/>
    <s v=""/>
    <s v=""/>
    <s v=""/>
    <s v="да"/>
    <s v=""/>
    <s v=""/>
    <s v=""/>
    <m/>
    <n v="1"/>
    <n v="1"/>
    <n v="1"/>
    <m/>
    <m/>
    <n v="1"/>
    <n v="1"/>
    <n v="1.01"/>
    <n v="1"/>
    <n v="1.0024999999999999"/>
    <n v="1"/>
    <n v="1"/>
    <m/>
    <m/>
    <m/>
    <n v="1.0049999999999999"/>
    <m/>
    <m/>
    <m/>
    <m/>
    <m/>
    <m/>
    <m/>
    <m/>
    <m/>
    <n v="1.0024999999999999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"/>
    <x v="10"/>
    <s v="Кухня-столовая, Мастер-спальня"/>
    <n v="8"/>
    <n v="5"/>
    <s v="наличие 3+к"/>
    <n v="1.0024999999999999"/>
    <n v="1"/>
    <n v="1.002"/>
    <n v="1.0099999999999998"/>
    <x v="5"/>
    <n v="220000"/>
    <n v="1.037536057112191"/>
    <n v="228257.93256468201"/>
    <n v="12930000"/>
  </r>
  <r>
    <x v="0"/>
    <x v="1"/>
    <x v="7"/>
    <s v="60"/>
    <x v="6"/>
    <n v="5"/>
    <x v="1"/>
    <n v="24.9"/>
    <x v="8"/>
    <n v="59.099999999999994"/>
    <x v="10"/>
    <m/>
    <m/>
    <n v="5"/>
    <m/>
    <m/>
    <m/>
    <m/>
    <m/>
    <m/>
    <m/>
    <m/>
    <m/>
    <s v="Проходная кухня-гостиная с нишей"/>
    <n v="17.2"/>
    <m/>
    <s v="Мастер-спальня"/>
    <n v="13.1"/>
    <m/>
    <m/>
    <s v="Комната стандарт"/>
    <n v="11.8"/>
    <m/>
    <m/>
    <m/>
    <m/>
    <m/>
    <m/>
    <m/>
    <m/>
    <m/>
    <m/>
    <m/>
    <m/>
    <m/>
    <m/>
    <n v="4.5"/>
    <n v="3.6"/>
    <m/>
    <m/>
    <m/>
    <m/>
    <m/>
    <m/>
    <m/>
    <m/>
    <m/>
    <m/>
    <m/>
    <m/>
    <m/>
    <m/>
    <m/>
    <m/>
    <m/>
    <n v="3.9"/>
    <n v="3.9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"/>
    <s v="Ю"/>
    <m/>
    <s v="Проходная кухня-гостиная с нишей"/>
    <s v=""/>
    <s v=""/>
    <s v=""/>
    <s v=""/>
    <s v=""/>
    <s v=""/>
    <n v="1"/>
    <n v="2"/>
    <s v=""/>
    <s v=""/>
    <s v=""/>
    <s v=""/>
    <s v=""/>
    <s v=""/>
    <n v="1"/>
    <s v=""/>
    <n v="1"/>
    <s v=""/>
    <s v=""/>
    <s v=""/>
    <n v="1"/>
    <s v=""/>
    <s v=""/>
    <s v=""/>
    <n v="3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m/>
    <n v="0.99"/>
    <n v="1"/>
    <n v="1"/>
    <m/>
    <m/>
    <n v="1"/>
    <n v="1"/>
    <n v="1.01"/>
    <n v="1"/>
    <n v="1"/>
    <n v="1"/>
    <n v="1"/>
    <m/>
    <m/>
    <m/>
    <n v="1.0049999999999999"/>
    <m/>
    <m/>
    <m/>
    <m/>
    <m/>
    <m/>
    <m/>
    <m/>
    <m/>
    <n v="1.0024999999999999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6"/>
    <x v="7"/>
    <s v="Проходная кухня-гостиная с нишей, Мастер-спальня"/>
    <n v="8"/>
    <n v="5"/>
    <s v="наличие 3+к"/>
    <n v="1.0024999999999999"/>
    <n v="1"/>
    <n v="1.002"/>
    <n v="1.0099999999999998"/>
    <x v="7"/>
    <n v="217500"/>
    <n v="1.0220696400648996"/>
    <n v="222300.14671411566"/>
    <n v="13140000"/>
  </r>
  <r>
    <x v="0"/>
    <x v="1"/>
    <x v="7"/>
    <s v="61"/>
    <x v="7"/>
    <n v="5"/>
    <x v="1"/>
    <n v="21.4"/>
    <x v="9"/>
    <n v="55"/>
    <x v="11"/>
    <m/>
    <m/>
    <n v="7.9"/>
    <m/>
    <m/>
    <m/>
    <m/>
    <m/>
    <m/>
    <m/>
    <m/>
    <m/>
    <s v="Кухня-гостиная с нишей"/>
    <n v="19.2"/>
    <m/>
    <s v="Комната стандарт"/>
    <n v="11.4"/>
    <s v="ниша"/>
    <m/>
    <s v="Комната стандарт"/>
    <n v="10"/>
    <m/>
    <m/>
    <m/>
    <m/>
    <m/>
    <m/>
    <m/>
    <m/>
    <m/>
    <m/>
    <m/>
    <m/>
    <m/>
    <m/>
    <n v="4.5999999999999996"/>
    <n v="1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s v="кухня"/>
    <n v="2"/>
    <m/>
    <m/>
    <m/>
    <m/>
    <m/>
    <m/>
    <m/>
    <m/>
    <m/>
    <m/>
    <s v="Частный сектор"/>
    <s v="Ю-З"/>
    <m/>
    <s v="Кухня-гостиная с нишей"/>
    <s v=""/>
    <s v=""/>
    <s v=""/>
    <s v=""/>
    <n v="1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3"/>
    <s v=""/>
    <s v=""/>
    <s v="да"/>
    <s v=""/>
    <s v=""/>
    <s v="д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.0024999999999999"/>
    <m/>
    <m/>
    <n v="0.995"/>
    <n v="1"/>
    <n v="1"/>
    <n v="1.0049999999999999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7"/>
    <x v="8"/>
    <s v="Кухня-гостиная с нишей"/>
    <n v="8"/>
    <n v="5"/>
    <s v="наличие 3+к"/>
    <n v="1.0024999999999999"/>
    <n v="1"/>
    <n v="1.002"/>
    <n v="1.0099999999999998"/>
    <x v="6"/>
    <n v="222500"/>
    <n v="1.0400721937422528"/>
    <n v="231416.06310765125"/>
    <n v="12730000"/>
  </r>
  <r>
    <x v="0"/>
    <x v="1"/>
    <x v="7"/>
    <s v="62"/>
    <x v="8"/>
    <n v="5"/>
    <x v="2"/>
    <n v="14.1"/>
    <x v="15"/>
    <n v="37.200000000000003"/>
    <x v="18"/>
    <m/>
    <m/>
    <n v="5.5"/>
    <m/>
    <m/>
    <m/>
    <m/>
    <m/>
    <m/>
    <m/>
    <m/>
    <m/>
    <s v="Кухня-гостиная"/>
    <n v="14.1"/>
    <m/>
    <s v="Комната стандарт"/>
    <n v="14.1"/>
    <s v="ниша"/>
    <m/>
    <m/>
    <m/>
    <m/>
    <m/>
    <m/>
    <m/>
    <m/>
    <m/>
    <m/>
    <m/>
    <m/>
    <m/>
    <m/>
    <m/>
    <m/>
    <m/>
    <n v="3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2"/>
    <m/>
    <m/>
    <m/>
    <m/>
    <m/>
    <m/>
    <m/>
    <m/>
    <m/>
    <m/>
    <s v="Частный сектор"/>
    <s v="З, В"/>
    <m/>
    <s v="Кухня-гостиная"/>
    <s v=""/>
    <s v="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3"/>
    <s v=""/>
    <s v=""/>
    <s v="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.0024999999999999"/>
    <m/>
    <m/>
    <n v="1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9"/>
    <x v="11"/>
    <s v="Кухня-гостиная"/>
    <n v="8"/>
    <n v="5"/>
    <s v="наличие 3+к"/>
    <n v="1.0024999999999999"/>
    <n v="1"/>
    <n v="1.002"/>
    <n v="1.0099999999999998"/>
    <x v="2"/>
    <n v="250000"/>
    <n v="1.0349745597626889"/>
    <n v="258743.63994067223"/>
    <n v="9630000"/>
  </r>
  <r>
    <x v="0"/>
    <x v="1"/>
    <x v="7"/>
    <s v="63"/>
    <x v="9"/>
    <n v="5"/>
    <x v="0"/>
    <n v="48"/>
    <x v="16"/>
    <n v="87.500000000000014"/>
    <x v="19"/>
    <m/>
    <m/>
    <n v="13.3"/>
    <m/>
    <m/>
    <m/>
    <m/>
    <m/>
    <m/>
    <m/>
    <m/>
    <m/>
    <s v="Кухня-гостиная"/>
    <n v="15.5"/>
    <m/>
    <s v="Комната стандарт"/>
    <n v="20.7"/>
    <m/>
    <m/>
    <s v="Комната стандарт"/>
    <n v="15.4"/>
    <m/>
    <m/>
    <s v="Комната стандарт"/>
    <n v="11.9"/>
    <s v="ниша"/>
    <m/>
    <m/>
    <m/>
    <m/>
    <m/>
    <m/>
    <m/>
    <m/>
    <m/>
    <n v="5.0999999999999996"/>
    <n v="2.9"/>
    <m/>
    <m/>
    <m/>
    <m/>
    <m/>
    <n v="2.7"/>
    <n v="0.81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s v="да"/>
    <m/>
    <m/>
    <n v="2"/>
    <m/>
    <m/>
    <m/>
    <s v="комната"/>
    <m/>
    <m/>
    <m/>
    <m/>
    <m/>
    <m/>
    <s v="Свой ЖК, Двор, Частный сектор"/>
    <s v="З, В"/>
    <m/>
    <s v="Кухня-гостиная"/>
    <s v=""/>
    <s v=""/>
    <s v=""/>
    <s v=""/>
    <n v="1"/>
    <s v=""/>
    <s v=""/>
    <n v="2"/>
    <n v="1"/>
    <n v="1"/>
    <s v=""/>
    <s v=""/>
    <s v=""/>
    <s v=""/>
    <s v=""/>
    <s v=""/>
    <s v=""/>
    <s v=""/>
    <s v=""/>
    <s v=""/>
    <s v=""/>
    <s v=""/>
    <s v=""/>
    <s v=""/>
    <n v="3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"/>
    <n v="1"/>
    <m/>
    <m/>
    <n v="1.0049999999999999"/>
    <n v="1"/>
    <n v="1"/>
    <n v="1"/>
    <n v="1.0024999999999999"/>
    <n v="1"/>
    <n v="1"/>
    <m/>
    <m/>
    <m/>
    <n v="1"/>
    <m/>
    <m/>
    <m/>
    <m/>
    <m/>
    <m/>
    <m/>
    <m/>
    <m/>
    <n v="1.0024999999999999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0"/>
    <x v="12"/>
    <s v="Кухня-гостиная"/>
    <n v="8"/>
    <n v="5"/>
    <s v="наличие 3+к"/>
    <n v="1.0024999999999999"/>
    <n v="1"/>
    <n v="1.002"/>
    <n v="1.0099999999999998"/>
    <x v="9"/>
    <n v="197500"/>
    <n v="1.0375360571121912"/>
    <n v="204913.37127965776"/>
    <n v="17540000"/>
  </r>
  <r>
    <x v="0"/>
    <x v="2"/>
    <x v="0"/>
    <s v="64"/>
    <x v="10"/>
    <n v="5"/>
    <x v="1"/>
    <n v="25.6"/>
    <x v="17"/>
    <n v="58.29999999999999"/>
    <x v="20"/>
    <m/>
    <m/>
    <n v="8.1"/>
    <m/>
    <m/>
    <m/>
    <m/>
    <m/>
    <m/>
    <m/>
    <m/>
    <m/>
    <s v="Кухня-столовая"/>
    <n v="13.7"/>
    <m/>
    <s v="Мастер-спальня"/>
    <n v="14.8"/>
    <m/>
    <m/>
    <s v="Комната стандарт"/>
    <n v="10.8"/>
    <m/>
    <m/>
    <m/>
    <m/>
    <m/>
    <m/>
    <m/>
    <m/>
    <m/>
    <m/>
    <m/>
    <m/>
    <m/>
    <m/>
    <n v="4"/>
    <n v="3.1"/>
    <m/>
    <m/>
    <m/>
    <m/>
    <m/>
    <m/>
    <m/>
    <m/>
    <m/>
    <m/>
    <m/>
    <m/>
    <m/>
    <m/>
    <m/>
    <m/>
    <m/>
    <n v="3.8"/>
    <n v="3.8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3.62"/>
    <m/>
    <m/>
    <m/>
    <s v="да"/>
    <m/>
    <m/>
    <n v="2"/>
    <m/>
    <m/>
    <m/>
    <s v="кухня"/>
    <s v="кухня"/>
    <m/>
    <m/>
    <m/>
    <m/>
    <m/>
    <s v="Свой ЖК, Двор, Частный сектор"/>
    <s v="З, В"/>
    <m/>
    <s v="Кухня-столовая"/>
    <s v=""/>
    <s v=""/>
    <s v=""/>
    <s v=""/>
    <s v=""/>
    <s v=""/>
    <n v="1"/>
    <n v="2"/>
    <s v=""/>
    <s v=""/>
    <s v=""/>
    <s v=""/>
    <s v=""/>
    <s v=""/>
    <n v="1"/>
    <s v=""/>
    <n v="1"/>
    <s v=""/>
    <s v=""/>
    <s v=""/>
    <n v="1"/>
    <s v=""/>
    <s v=""/>
    <s v=""/>
    <n v="3.6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"/>
    <n v="1"/>
    <n v="1"/>
    <m/>
    <m/>
    <n v="1"/>
    <n v="1"/>
    <n v="1.01"/>
    <n v="1"/>
    <n v="1"/>
    <n v="1"/>
    <n v="1"/>
    <m/>
    <m/>
    <m/>
    <n v="1.0049999999999999"/>
    <m/>
    <m/>
    <m/>
    <m/>
    <m/>
    <m/>
    <m/>
    <m/>
    <m/>
    <n v="1.0069999999999999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1"/>
    <x v="6"/>
    <s v="Кухня-столовая, Мастер-спальня"/>
    <n v="9"/>
    <n v="6"/>
    <s v="остальные"/>
    <n v="1"/>
    <n v="0.99750000000000005"/>
    <n v="1"/>
    <n v="0.98999999999999977"/>
    <x v="7"/>
    <n v="217500"/>
    <n v="1.0068426628583385"/>
    <n v="218988.27917168863"/>
    <n v="12770000"/>
  </r>
  <r>
    <x v="0"/>
    <x v="2"/>
    <x v="0"/>
    <s v="65"/>
    <x v="11"/>
    <n v="5"/>
    <x v="2"/>
    <n v="11.4"/>
    <x v="18"/>
    <n v="42.199999999999996"/>
    <x v="21"/>
    <m/>
    <m/>
    <n v="5.6"/>
    <s v="ниша"/>
    <m/>
    <m/>
    <m/>
    <m/>
    <m/>
    <m/>
    <m/>
    <m/>
    <s v="Кухня-гостиная с нишей"/>
    <n v="16.8"/>
    <m/>
    <s v="Комната стандарт"/>
    <n v="11.4"/>
    <m/>
    <m/>
    <m/>
    <m/>
    <m/>
    <m/>
    <m/>
    <m/>
    <m/>
    <m/>
    <m/>
    <m/>
    <m/>
    <m/>
    <m/>
    <m/>
    <m/>
    <m/>
    <n v="4.5"/>
    <m/>
    <m/>
    <m/>
    <m/>
    <m/>
    <m/>
    <m/>
    <m/>
    <m/>
    <m/>
    <m/>
    <m/>
    <m/>
    <m/>
    <m/>
    <m/>
    <m/>
    <m/>
    <n v="3.9"/>
    <n v="3.9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3.62"/>
    <m/>
    <m/>
    <m/>
    <m/>
    <m/>
    <m/>
    <n v="1"/>
    <m/>
    <m/>
    <m/>
    <m/>
    <m/>
    <m/>
    <m/>
    <m/>
    <m/>
    <m/>
    <s v="Частный сектор"/>
    <s v="З"/>
    <m/>
    <s v="Кухня-гостиная с нишей"/>
    <s v=""/>
    <s v="ниша"/>
    <s v=""/>
    <s v=""/>
    <s v="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3.6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.0049999999999999"/>
    <m/>
    <m/>
    <n v="1"/>
    <n v="1"/>
    <n v="1"/>
    <n v="1"/>
    <n v="1"/>
    <n v="1"/>
    <n v="1"/>
    <m/>
    <m/>
    <m/>
    <n v="1.0049999999999999"/>
    <m/>
    <m/>
    <m/>
    <m/>
    <m/>
    <m/>
    <m/>
    <m/>
    <m/>
    <n v="1.0069999999999999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2"/>
    <x v="13"/>
    <s v="Кухня-гостиная с нишей"/>
    <n v="9"/>
    <n v="6"/>
    <s v="остальные"/>
    <n v="1"/>
    <n v="0.99750000000000005"/>
    <n v="1"/>
    <n v="0.98999999999999977"/>
    <x v="10"/>
    <n v="235000"/>
    <n v="1.0194730163822525"/>
    <n v="239576.15884982934"/>
    <n v="10110000"/>
  </r>
  <r>
    <x v="0"/>
    <x v="2"/>
    <x v="0"/>
    <s v="66"/>
    <x v="12"/>
    <n v="5"/>
    <x v="2"/>
    <n v="13.6"/>
    <x v="19"/>
    <n v="40"/>
    <x v="22"/>
    <m/>
    <m/>
    <n v="6.2"/>
    <s v="ниша"/>
    <m/>
    <m/>
    <m/>
    <m/>
    <m/>
    <m/>
    <m/>
    <m/>
    <s v="Кухня-гостиная с нишей"/>
    <n v="16"/>
    <m/>
    <s v="Комната стандарт"/>
    <n v="13.6"/>
    <s v="ниша"/>
    <m/>
    <m/>
    <m/>
    <m/>
    <m/>
    <m/>
    <m/>
    <m/>
    <m/>
    <m/>
    <m/>
    <m/>
    <m/>
    <m/>
    <m/>
    <m/>
    <m/>
    <n v="4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62"/>
    <m/>
    <m/>
    <m/>
    <m/>
    <m/>
    <m/>
    <n v="1"/>
    <m/>
    <m/>
    <m/>
    <m/>
    <m/>
    <m/>
    <m/>
    <m/>
    <m/>
    <m/>
    <s v="Частный сектор"/>
    <s v="З"/>
    <m/>
    <s v="Кухня-гостиная с нишей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3.6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.0069999999999999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3"/>
    <x v="14"/>
    <s v="Кухня-гостиная с нишей"/>
    <n v="9"/>
    <n v="6"/>
    <s v="остальные"/>
    <n v="1"/>
    <n v="0.99750000000000005"/>
    <n v="1"/>
    <n v="0.98999999999999977"/>
    <x v="11"/>
    <n v="237500"/>
    <n v="1.0194730163822525"/>
    <n v="242124.84139078498"/>
    <n v="9680000"/>
  </r>
  <r>
    <x v="0"/>
    <x v="2"/>
    <x v="0"/>
    <s v="67"/>
    <x v="13"/>
    <n v="5"/>
    <x v="2"/>
    <n v="12.2"/>
    <x v="20"/>
    <n v="36.800000000000004"/>
    <x v="23"/>
    <m/>
    <m/>
    <n v="7.4"/>
    <m/>
    <m/>
    <m/>
    <m/>
    <m/>
    <m/>
    <m/>
    <m/>
    <m/>
    <s v="Кухня-столовая"/>
    <n v="13.1"/>
    <m/>
    <s v="Комната стандарт"/>
    <n v="12.2"/>
    <m/>
    <m/>
    <m/>
    <m/>
    <m/>
    <m/>
    <m/>
    <m/>
    <m/>
    <m/>
    <m/>
    <m/>
    <m/>
    <m/>
    <m/>
    <m/>
    <m/>
    <m/>
    <n v="4.099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62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3.6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.0069999999999999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4"/>
    <x v="15"/>
    <s v="Кухня-столовая"/>
    <n v="9"/>
    <n v="6"/>
    <s v="остальные"/>
    <n v="1"/>
    <n v="0.99750000000000005"/>
    <n v="1"/>
    <n v="0.98999999999999977"/>
    <x v="2"/>
    <n v="250000"/>
    <n v="0.99443767499999969"/>
    <n v="248609.41874999992"/>
    <n v="9150000"/>
  </r>
  <r>
    <x v="0"/>
    <x v="2"/>
    <x v="0"/>
    <s v="68"/>
    <x v="14"/>
    <n v="5"/>
    <x v="2"/>
    <n v="14.3"/>
    <x v="21"/>
    <n v="42.1"/>
    <x v="24"/>
    <m/>
    <m/>
    <n v="6.2"/>
    <m/>
    <m/>
    <m/>
    <m/>
    <m/>
    <m/>
    <m/>
    <m/>
    <m/>
    <s v="Кухня-гостиная с нишей"/>
    <n v="17.100000000000001"/>
    <m/>
    <s v="Комната стандарт"/>
    <n v="14.3"/>
    <m/>
    <m/>
    <m/>
    <m/>
    <m/>
    <m/>
    <m/>
    <m/>
    <m/>
    <m/>
    <m/>
    <m/>
    <m/>
    <m/>
    <m/>
    <m/>
    <m/>
    <m/>
    <n v="4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62"/>
    <m/>
    <m/>
    <m/>
    <m/>
    <m/>
    <m/>
    <n v="1"/>
    <m/>
    <m/>
    <m/>
    <m/>
    <m/>
    <m/>
    <m/>
    <s v="сбоку"/>
    <s v="кухня"/>
    <m/>
    <s v="Свой ЖК, Двор"/>
    <s v="В"/>
    <m/>
    <s v="Кухня-гостиная с нишей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3.6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да"/>
    <s v=""/>
    <s v=""/>
    <s v=""/>
    <s v=""/>
    <s v=""/>
    <s v="да"/>
    <s v="да"/>
    <s v=""/>
    <s v=""/>
    <s v=""/>
    <s v=""/>
    <s v=""/>
    <s v=""/>
    <s v=""/>
    <m/>
    <n v="1.0149999999999999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.0069999999999999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5"/>
    <x v="2"/>
    <s v="Кухня-гостиная с нишей"/>
    <n v="9"/>
    <n v="6"/>
    <s v="остальные"/>
    <n v="1"/>
    <n v="0.99750000000000005"/>
    <n v="1"/>
    <n v="0.98999999999999977"/>
    <x v="10"/>
    <n v="235000"/>
    <n v="1.0043074689243747"/>
    <n v="236012.25519722805"/>
    <n v="9940000"/>
  </r>
  <r>
    <x v="0"/>
    <x v="2"/>
    <x v="1"/>
    <s v="69"/>
    <x v="10"/>
    <n v="6"/>
    <x v="1"/>
    <n v="25.6"/>
    <x v="17"/>
    <n v="60.899999999999991"/>
    <x v="25"/>
    <m/>
    <m/>
    <n v="8.1"/>
    <m/>
    <m/>
    <m/>
    <m/>
    <m/>
    <m/>
    <m/>
    <m/>
    <m/>
    <s v="Кухня-столовая"/>
    <n v="13.7"/>
    <m/>
    <s v="Мастер-спальня"/>
    <n v="14.8"/>
    <m/>
    <m/>
    <s v="Комната стандарт"/>
    <n v="10.8"/>
    <m/>
    <m/>
    <m/>
    <m/>
    <m/>
    <m/>
    <m/>
    <m/>
    <m/>
    <m/>
    <m/>
    <m/>
    <m/>
    <m/>
    <n v="4"/>
    <n v="3.1"/>
    <m/>
    <m/>
    <m/>
    <m/>
    <m/>
    <n v="2.6"/>
    <n v="0.78"/>
    <m/>
    <s v="кухня"/>
    <m/>
    <m/>
    <m/>
    <m/>
    <m/>
    <m/>
    <m/>
    <m/>
    <n v="3.8"/>
    <n v="3.8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s v="кухня"/>
    <m/>
    <m/>
    <m/>
    <m/>
    <m/>
    <s v="Свой ЖК, Двор, Частный сектор"/>
    <s v="З, В"/>
    <m/>
    <s v="Кухня-столовая"/>
    <s v=""/>
    <s v=""/>
    <s v=""/>
    <s v=""/>
    <s v=""/>
    <s v=""/>
    <n v="1"/>
    <n v="2"/>
    <n v="1"/>
    <n v="1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"/>
    <n v="1"/>
    <n v="1"/>
    <m/>
    <m/>
    <n v="1"/>
    <n v="1"/>
    <n v="1.01"/>
    <n v="1"/>
    <n v="1.0024999999999999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1"/>
    <x v="10"/>
    <s v="Кухня-столовая, Мастер-спальня"/>
    <n v="9"/>
    <n v="6"/>
    <s v="остальные"/>
    <n v="1"/>
    <n v="0.99750000000000005"/>
    <n v="1"/>
    <n v="0.99499999999999977"/>
    <x v="7"/>
    <n v="217500"/>
    <n v="1.0074057061858979"/>
    <n v="219110.74109543278"/>
    <n v="12950000"/>
  </r>
  <r>
    <x v="0"/>
    <x v="2"/>
    <x v="1"/>
    <s v="70"/>
    <x v="11"/>
    <n v="6"/>
    <x v="2"/>
    <n v="11.4"/>
    <x v="18"/>
    <n v="42.199999999999996"/>
    <x v="21"/>
    <m/>
    <m/>
    <n v="5.6"/>
    <s v="ниша"/>
    <m/>
    <m/>
    <m/>
    <m/>
    <m/>
    <m/>
    <m/>
    <m/>
    <s v="Кухня-гостиная с нишей"/>
    <n v="16.8"/>
    <m/>
    <s v="Комната стандарт"/>
    <n v="11.4"/>
    <m/>
    <m/>
    <m/>
    <m/>
    <m/>
    <m/>
    <m/>
    <m/>
    <m/>
    <m/>
    <m/>
    <m/>
    <m/>
    <m/>
    <m/>
    <m/>
    <m/>
    <m/>
    <n v="4.5"/>
    <m/>
    <m/>
    <m/>
    <m/>
    <m/>
    <m/>
    <m/>
    <m/>
    <m/>
    <m/>
    <m/>
    <m/>
    <m/>
    <m/>
    <m/>
    <m/>
    <m/>
    <m/>
    <n v="3.9"/>
    <n v="3.9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гостиная с нишей"/>
    <s v=""/>
    <s v="ниша"/>
    <s v=""/>
    <s v=""/>
    <s v="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.0049999999999999"/>
    <m/>
    <m/>
    <n v="1"/>
    <n v="1"/>
    <n v="1"/>
    <n v="1"/>
    <n v="1"/>
    <n v="1"/>
    <n v="1"/>
    <m/>
    <m/>
    <m/>
    <n v="1.0049999999999999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2"/>
    <x v="13"/>
    <s v="Кухня-гостиная с нишей"/>
    <n v="9"/>
    <n v="6"/>
    <s v="остальные"/>
    <n v="1"/>
    <n v="0.99750000000000005"/>
    <n v="1"/>
    <n v="0.99499999999999977"/>
    <x v="10"/>
    <n v="235000"/>
    <n v="1.017499374379687"/>
    <n v="239112.35297922645"/>
    <n v="10090000"/>
  </r>
  <r>
    <x v="0"/>
    <x v="2"/>
    <x v="1"/>
    <s v="71"/>
    <x v="12"/>
    <n v="6"/>
    <x v="1"/>
    <n v="27"/>
    <x v="22"/>
    <n v="58.1"/>
    <x v="26"/>
    <m/>
    <m/>
    <n v="7.7"/>
    <s v="ниша"/>
    <m/>
    <m/>
    <m/>
    <m/>
    <m/>
    <m/>
    <m/>
    <m/>
    <s v="Кухня-гостиная с нишей"/>
    <n v="15.9"/>
    <m/>
    <s v="Мастер-спальня с/у через гардероб"/>
    <n v="15.9"/>
    <s v="гардероб"/>
    <m/>
    <s v="Комната стандарт"/>
    <n v="11.1"/>
    <m/>
    <m/>
    <m/>
    <m/>
    <m/>
    <m/>
    <m/>
    <m/>
    <m/>
    <m/>
    <m/>
    <m/>
    <m/>
    <m/>
    <n v="4.0999999999999996"/>
    <n v="3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низу"/>
    <s v="с/у, комната"/>
    <m/>
    <s v="Частный сектор"/>
    <s v="З"/>
    <m/>
    <s v="Кухня-гостиная с нишей"/>
    <s v=""/>
    <s v="ниша"/>
    <s v=""/>
    <s v=""/>
    <s v=""/>
    <n v="1"/>
    <n v="1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s v=""/>
    <s v="да"/>
    <s v=""/>
    <s v=""/>
    <s v=""/>
    <s v=""/>
    <s v=""/>
    <s v=""/>
    <s v=""/>
    <s v=""/>
    <s v=""/>
    <s v="да"/>
    <s v=""/>
    <s v=""/>
    <s v=""/>
    <m/>
    <n v="1.0149999999999999"/>
    <n v="1"/>
    <n v="1.0049999999999999"/>
    <m/>
    <m/>
    <n v="1"/>
    <n v="1.01"/>
    <n v="1.0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0.995"/>
    <n v="1"/>
    <n v="1"/>
    <n v="1"/>
    <n v="1"/>
    <n v="1"/>
    <m/>
    <m/>
    <m/>
    <m/>
    <m/>
    <m/>
    <m/>
    <m/>
    <m/>
    <m/>
    <m/>
    <m/>
    <m/>
    <m/>
    <m/>
    <m/>
    <m/>
    <m/>
    <x v="16"/>
    <x v="16"/>
    <s v="Кухня-гостиная с нишей, Мастер-спальня"/>
    <n v="9"/>
    <n v="6"/>
    <s v="остальные"/>
    <n v="1"/>
    <n v="0.99750000000000005"/>
    <n v="1"/>
    <n v="0.99499999999999977"/>
    <x v="7"/>
    <n v="217500"/>
    <n v="1.0224851238452408"/>
    <n v="222390.51443633987"/>
    <n v="12920000"/>
  </r>
  <r>
    <x v="0"/>
    <x v="2"/>
    <x v="1"/>
    <s v="72"/>
    <x v="13"/>
    <n v="6"/>
    <x v="2"/>
    <n v="12.2"/>
    <x v="20"/>
    <n v="36.800000000000004"/>
    <x v="23"/>
    <m/>
    <m/>
    <n v="7.4"/>
    <m/>
    <m/>
    <m/>
    <m/>
    <m/>
    <m/>
    <m/>
    <m/>
    <m/>
    <s v="Кухня-столовая"/>
    <n v="13.1"/>
    <m/>
    <s v="Комната стандарт"/>
    <n v="12.2"/>
    <m/>
    <m/>
    <m/>
    <m/>
    <m/>
    <m/>
    <m/>
    <m/>
    <m/>
    <m/>
    <m/>
    <m/>
    <m/>
    <m/>
    <m/>
    <m/>
    <m/>
    <m/>
    <n v="4.099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4"/>
    <x v="15"/>
    <s v="Кухня-столовая"/>
    <n v="9"/>
    <n v="6"/>
    <s v="остальные"/>
    <n v="1"/>
    <n v="0.99750000000000005"/>
    <n v="1"/>
    <n v="0.99499999999999977"/>
    <x v="2"/>
    <n v="250000"/>
    <n v="0.9925124999999998"/>
    <n v="248128.12499999994"/>
    <n v="9130000"/>
  </r>
  <r>
    <x v="0"/>
    <x v="2"/>
    <x v="1"/>
    <s v="73"/>
    <x v="14"/>
    <n v="6"/>
    <x v="2"/>
    <n v="14.3"/>
    <x v="23"/>
    <n v="44.7"/>
    <x v="27"/>
    <m/>
    <m/>
    <n v="6.2"/>
    <m/>
    <m/>
    <m/>
    <m/>
    <m/>
    <m/>
    <m/>
    <m/>
    <m/>
    <s v="Кухня-гостиная с нишей"/>
    <n v="16.899999999999999"/>
    <m/>
    <s v="Комната стандарт"/>
    <n v="14.3"/>
    <m/>
    <m/>
    <m/>
    <m/>
    <m/>
    <m/>
    <m/>
    <m/>
    <m/>
    <m/>
    <m/>
    <m/>
    <m/>
    <m/>
    <m/>
    <m/>
    <m/>
    <m/>
    <n v="4.5999999999999996"/>
    <m/>
    <m/>
    <m/>
    <m/>
    <m/>
    <m/>
    <n v="2.7"/>
    <n v="0.81"/>
    <m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, Двор"/>
    <s v="В"/>
    <m/>
    <s v="Кухня-гостиная с нишей"/>
    <s v=""/>
    <s v=""/>
    <s v=""/>
    <s v=""/>
    <s v=""/>
    <s v=""/>
    <s v=""/>
    <n v="1"/>
    <n v="1"/>
    <n v="1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m/>
    <n v="1.0149999999999999"/>
    <n v="1"/>
    <n v="1"/>
    <m/>
    <m/>
    <n v="1"/>
    <n v="1"/>
    <n v="1"/>
    <n v="1"/>
    <n v="1.0024999999999999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5"/>
    <x v="17"/>
    <s v="Кухня-гостиная с нишей"/>
    <n v="9"/>
    <n v="6"/>
    <s v="остальные"/>
    <n v="1"/>
    <n v="0.99750000000000005"/>
    <n v="1"/>
    <n v="0.99499999999999977"/>
    <x v="10"/>
    <n v="235000"/>
    <n v="1.0099186879687494"/>
    <n v="237330.89167265611"/>
    <n v="10160000"/>
  </r>
  <r>
    <x v="0"/>
    <x v="2"/>
    <x v="1"/>
    <s v="74"/>
    <x v="15"/>
    <n v="6"/>
    <x v="2"/>
    <n v="10.9"/>
    <x v="24"/>
    <n v="34.900000000000006"/>
    <x v="28"/>
    <m/>
    <m/>
    <n v="3.8"/>
    <m/>
    <m/>
    <m/>
    <m/>
    <m/>
    <m/>
    <m/>
    <m/>
    <m/>
    <s v="Кухня-столовая с нишей"/>
    <n v="13.3"/>
    <m/>
    <s v="Комната стандарт"/>
    <n v="10.9"/>
    <m/>
    <m/>
    <m/>
    <m/>
    <m/>
    <m/>
    <m/>
    <m/>
    <m/>
    <m/>
    <m/>
    <m/>
    <m/>
    <m/>
    <m/>
    <m/>
    <m/>
    <m/>
    <n v="4.2"/>
    <m/>
    <m/>
    <m/>
    <m/>
    <m/>
    <m/>
    <n v="2.7"/>
    <n v="0.81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s v="комната"/>
    <m/>
    <m/>
    <m/>
    <s v="снизу"/>
    <s v="с/у, комната"/>
    <m/>
    <s v="Свой ЖК, Двор"/>
    <s v="В"/>
    <m/>
    <s v="Кухня-столовая с нишей"/>
    <s v=""/>
    <s v=""/>
    <s v=""/>
    <s v=""/>
    <s v=""/>
    <s v=""/>
    <s v=""/>
    <n v="1"/>
    <n v="1"/>
    <n v="1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s v=""/>
    <s v="да"/>
    <s v=""/>
    <s v=""/>
    <s v=""/>
    <s v=""/>
    <s v="да"/>
    <s v="да"/>
    <s v=""/>
    <s v=""/>
    <s v=""/>
    <s v=""/>
    <s v=""/>
    <s v=""/>
    <s v=""/>
    <m/>
    <n v="1.0049999999999999"/>
    <n v="1"/>
    <n v="1"/>
    <m/>
    <m/>
    <n v="1"/>
    <n v="1"/>
    <n v="1"/>
    <n v="1"/>
    <n v="1.0024999999999999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0.995"/>
    <n v="1"/>
    <n v="1"/>
    <n v="1"/>
    <n v="1"/>
    <n v="1"/>
    <m/>
    <m/>
    <m/>
    <m/>
    <m/>
    <m/>
    <m/>
    <m/>
    <m/>
    <m/>
    <m/>
    <m/>
    <m/>
    <m/>
    <m/>
    <m/>
    <m/>
    <m/>
    <x v="17"/>
    <x v="18"/>
    <s v="Кухня-столовая с нишей"/>
    <n v="9"/>
    <n v="6"/>
    <s v="остальные"/>
    <n v="1"/>
    <n v="0.99750000000000005"/>
    <n v="1"/>
    <n v="0.99499999999999977"/>
    <x v="12"/>
    <n v="263333.33333333331"/>
    <n v="0.98504409156407369"/>
    <n v="259394.94411187273"/>
    <n v="8560000"/>
  </r>
  <r>
    <x v="0"/>
    <x v="2"/>
    <x v="2"/>
    <s v="75"/>
    <x v="10"/>
    <n v="6"/>
    <x v="1"/>
    <n v="25.6"/>
    <x v="17"/>
    <n v="60.899999999999991"/>
    <x v="25"/>
    <m/>
    <m/>
    <n v="8.1"/>
    <m/>
    <m/>
    <m/>
    <m/>
    <m/>
    <m/>
    <m/>
    <m/>
    <m/>
    <s v="Кухня-столовая"/>
    <n v="13.7"/>
    <m/>
    <s v="Мастер-спальня"/>
    <n v="14.8"/>
    <m/>
    <m/>
    <s v="Комната стандарт"/>
    <n v="10.8"/>
    <m/>
    <m/>
    <m/>
    <m/>
    <m/>
    <m/>
    <m/>
    <m/>
    <m/>
    <m/>
    <m/>
    <m/>
    <m/>
    <m/>
    <n v="4"/>
    <n v="3.1"/>
    <m/>
    <m/>
    <m/>
    <m/>
    <m/>
    <n v="2.6"/>
    <n v="0.78"/>
    <m/>
    <s v="кухня"/>
    <m/>
    <m/>
    <m/>
    <m/>
    <m/>
    <m/>
    <m/>
    <m/>
    <n v="3.8"/>
    <n v="3.8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s v="кухня"/>
    <m/>
    <m/>
    <m/>
    <m/>
    <m/>
    <s v="Свой ЖК, Двор, Частный сектор"/>
    <s v="З, В"/>
    <m/>
    <s v="Кухня-столовая"/>
    <s v=""/>
    <s v=""/>
    <s v=""/>
    <s v=""/>
    <s v=""/>
    <s v=""/>
    <n v="1"/>
    <n v="2"/>
    <n v="1"/>
    <n v="1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"/>
    <n v="1"/>
    <n v="1"/>
    <m/>
    <m/>
    <n v="1"/>
    <n v="1"/>
    <n v="1.01"/>
    <n v="1"/>
    <n v="1.0024999999999999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1"/>
    <x v="10"/>
    <s v="Кухня-столовая, Мастер-спальня"/>
    <n v="9"/>
    <n v="6"/>
    <s v="остальные"/>
    <n v="1"/>
    <n v="0.99750000000000005"/>
    <n v="1"/>
    <n v="0.99999999999999978"/>
    <x v="7"/>
    <n v="217500"/>
    <n v="1.0124680464179878"/>
    <n v="220211.80009591236"/>
    <n v="13010000"/>
  </r>
  <r>
    <x v="0"/>
    <x v="2"/>
    <x v="2"/>
    <s v="76"/>
    <x v="11"/>
    <n v="6"/>
    <x v="2"/>
    <n v="11.4"/>
    <x v="18"/>
    <n v="42.199999999999996"/>
    <x v="21"/>
    <m/>
    <m/>
    <n v="5.6"/>
    <s v="ниша"/>
    <m/>
    <m/>
    <m/>
    <m/>
    <m/>
    <m/>
    <m/>
    <m/>
    <s v="Кухня-гостиная с нишей"/>
    <n v="16.8"/>
    <m/>
    <s v="Комната стандарт"/>
    <n v="11.4"/>
    <m/>
    <m/>
    <m/>
    <m/>
    <m/>
    <m/>
    <m/>
    <m/>
    <m/>
    <m/>
    <m/>
    <m/>
    <m/>
    <m/>
    <m/>
    <m/>
    <m/>
    <m/>
    <n v="4.5"/>
    <m/>
    <m/>
    <m/>
    <m/>
    <m/>
    <m/>
    <m/>
    <m/>
    <m/>
    <m/>
    <m/>
    <m/>
    <m/>
    <m/>
    <m/>
    <m/>
    <m/>
    <m/>
    <n v="3.9"/>
    <n v="3.9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гостиная с нишей"/>
    <s v=""/>
    <s v="ниша"/>
    <s v=""/>
    <s v=""/>
    <s v="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.0049999999999999"/>
    <m/>
    <m/>
    <n v="1"/>
    <n v="1"/>
    <n v="1"/>
    <n v="1"/>
    <n v="1"/>
    <n v="1"/>
    <n v="1"/>
    <m/>
    <m/>
    <m/>
    <n v="1.0049999999999999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2"/>
    <x v="13"/>
    <s v="Кухня-гостиная с нишей"/>
    <n v="9"/>
    <n v="6"/>
    <s v="остальные"/>
    <n v="1"/>
    <n v="0.99750000000000005"/>
    <n v="1"/>
    <n v="0.99999999999999978"/>
    <x v="10"/>
    <n v="235000"/>
    <n v="1.0226124365624996"/>
    <n v="240313.92259218739"/>
    <n v="10140000"/>
  </r>
  <r>
    <x v="0"/>
    <x v="2"/>
    <x v="2"/>
    <s v="77"/>
    <x v="12"/>
    <n v="6"/>
    <x v="1"/>
    <n v="27"/>
    <x v="22"/>
    <n v="58.1"/>
    <x v="26"/>
    <m/>
    <m/>
    <n v="7.7"/>
    <s v="ниша"/>
    <m/>
    <m/>
    <m/>
    <m/>
    <m/>
    <m/>
    <m/>
    <m/>
    <s v="Кухня-гостиная с нишей"/>
    <n v="15.9"/>
    <m/>
    <s v="Мастер-спальня с/у через гардероб"/>
    <n v="15.9"/>
    <s v="гардероб"/>
    <m/>
    <s v="Комната стандарт"/>
    <n v="11.1"/>
    <m/>
    <m/>
    <m/>
    <m/>
    <m/>
    <m/>
    <m/>
    <m/>
    <m/>
    <m/>
    <m/>
    <m/>
    <m/>
    <m/>
    <n v="4.0999999999999996"/>
    <n v="3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гостиная с нишей"/>
    <s v=""/>
    <s v="ниша"/>
    <s v=""/>
    <s v=""/>
    <s v=""/>
    <n v="1"/>
    <n v="1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.0049999999999999"/>
    <m/>
    <m/>
    <n v="1"/>
    <n v="1.01"/>
    <n v="1.0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6"/>
    <x v="16"/>
    <s v="Кухня-гостиная с нишей, Мастер-спальня"/>
    <n v="9"/>
    <n v="6"/>
    <s v="остальные"/>
    <n v="1"/>
    <n v="0.99750000000000005"/>
    <n v="1"/>
    <n v="0.99999999999999978"/>
    <x v="7"/>
    <n v="217500"/>
    <n v="1.0379770612312498"/>
    <n v="225760.01081779684"/>
    <n v="13120000"/>
  </r>
  <r>
    <x v="0"/>
    <x v="2"/>
    <x v="2"/>
    <s v="78"/>
    <x v="13"/>
    <n v="6"/>
    <x v="2"/>
    <n v="12.2"/>
    <x v="20"/>
    <n v="36.800000000000004"/>
    <x v="23"/>
    <m/>
    <m/>
    <n v="7.4"/>
    <m/>
    <m/>
    <m/>
    <m/>
    <m/>
    <m/>
    <m/>
    <m/>
    <m/>
    <s v="Кухня-столовая"/>
    <n v="13.1"/>
    <m/>
    <s v="Комната стандарт"/>
    <n v="12.2"/>
    <m/>
    <m/>
    <m/>
    <m/>
    <m/>
    <m/>
    <m/>
    <m/>
    <m/>
    <m/>
    <m/>
    <m/>
    <m/>
    <m/>
    <m/>
    <m/>
    <m/>
    <m/>
    <n v="4.099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4"/>
    <x v="15"/>
    <s v="Кухня-столовая"/>
    <n v="9"/>
    <n v="6"/>
    <s v="остальные"/>
    <n v="1"/>
    <n v="0.99750000000000005"/>
    <n v="1"/>
    <n v="0.99999999999999978"/>
    <x v="2"/>
    <n v="250000"/>
    <n v="0.99749999999999983"/>
    <n v="249374.99999999997"/>
    <n v="9180000"/>
  </r>
  <r>
    <x v="0"/>
    <x v="2"/>
    <x v="2"/>
    <s v="79"/>
    <x v="14"/>
    <n v="6"/>
    <x v="2"/>
    <n v="14.3"/>
    <x v="23"/>
    <n v="44.7"/>
    <x v="27"/>
    <m/>
    <m/>
    <n v="6.2"/>
    <m/>
    <m/>
    <m/>
    <m/>
    <m/>
    <m/>
    <m/>
    <m/>
    <m/>
    <s v="Кухня-гостиная с нишей"/>
    <n v="16.899999999999999"/>
    <m/>
    <s v="Комната стандарт"/>
    <n v="14.3"/>
    <m/>
    <m/>
    <m/>
    <m/>
    <m/>
    <m/>
    <m/>
    <m/>
    <m/>
    <m/>
    <m/>
    <m/>
    <m/>
    <m/>
    <m/>
    <m/>
    <m/>
    <m/>
    <n v="4.5999999999999996"/>
    <m/>
    <m/>
    <m/>
    <m/>
    <m/>
    <m/>
    <n v="2.7"/>
    <n v="0.81"/>
    <m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, Двор"/>
    <s v="В"/>
    <m/>
    <s v="Кухня-гостиная с нишей"/>
    <s v=""/>
    <s v=""/>
    <s v=""/>
    <s v=""/>
    <s v=""/>
    <s v=""/>
    <s v=""/>
    <n v="1"/>
    <n v="1"/>
    <n v="1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m/>
    <n v="1.0149999999999999"/>
    <n v="1"/>
    <n v="1"/>
    <m/>
    <m/>
    <n v="1"/>
    <n v="1"/>
    <n v="1"/>
    <n v="1"/>
    <n v="1.0024999999999999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5"/>
    <x v="17"/>
    <s v="Кухня-гостиная с нишей"/>
    <n v="9"/>
    <n v="6"/>
    <s v="остальные"/>
    <n v="1"/>
    <n v="0.99750000000000005"/>
    <n v="1"/>
    <n v="0.99999999999999978"/>
    <x v="10"/>
    <n v="235000"/>
    <n v="1.0149936562499995"/>
    <n v="238523.50921874988"/>
    <n v="10210000"/>
  </r>
  <r>
    <x v="0"/>
    <x v="2"/>
    <x v="2"/>
    <s v="80"/>
    <x v="15"/>
    <n v="6"/>
    <x v="2"/>
    <n v="10.9"/>
    <x v="24"/>
    <n v="34.900000000000006"/>
    <x v="28"/>
    <m/>
    <m/>
    <n v="3.8"/>
    <m/>
    <m/>
    <m/>
    <m/>
    <m/>
    <m/>
    <m/>
    <m/>
    <m/>
    <s v="Кухня-столовая с нишей"/>
    <n v="13.3"/>
    <m/>
    <s v="Комната стандарт"/>
    <n v="10.9"/>
    <m/>
    <m/>
    <m/>
    <m/>
    <m/>
    <m/>
    <m/>
    <m/>
    <m/>
    <m/>
    <m/>
    <m/>
    <m/>
    <m/>
    <m/>
    <m/>
    <m/>
    <m/>
    <n v="4.2"/>
    <m/>
    <m/>
    <m/>
    <m/>
    <m/>
    <m/>
    <n v="2.7"/>
    <n v="0.81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s v="комната"/>
    <m/>
    <m/>
    <m/>
    <s v="сбоку"/>
    <s v="с/у"/>
    <m/>
    <s v="Свой ЖК, Двор"/>
    <s v="В"/>
    <m/>
    <s v="Кухня-столовая с нишей"/>
    <s v=""/>
    <s v=""/>
    <s v=""/>
    <s v=""/>
    <s v=""/>
    <s v=""/>
    <s v=""/>
    <n v="1"/>
    <n v="1"/>
    <n v="1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да"/>
    <s v=""/>
    <s v=""/>
    <s v=""/>
    <s v=""/>
    <s v=""/>
    <s v="да"/>
    <s v="да"/>
    <s v=""/>
    <s v=""/>
    <s v=""/>
    <s v=""/>
    <s v=""/>
    <s v=""/>
    <s v=""/>
    <m/>
    <n v="1.0049999999999999"/>
    <n v="1"/>
    <n v="1"/>
    <m/>
    <m/>
    <n v="1"/>
    <n v="1"/>
    <n v="1"/>
    <n v="1"/>
    <n v="1.0024999999999999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1"/>
    <n v="1"/>
    <n v="1"/>
    <n v="1"/>
    <n v="1"/>
    <m/>
    <m/>
    <m/>
    <m/>
    <m/>
    <m/>
    <m/>
    <m/>
    <m/>
    <m/>
    <m/>
    <m/>
    <m/>
    <m/>
    <m/>
    <m/>
    <m/>
    <m/>
    <x v="17"/>
    <x v="18"/>
    <s v="Кухня-столовая с нишей"/>
    <n v="9"/>
    <n v="6"/>
    <s v="остальные"/>
    <n v="1"/>
    <n v="0.99750000000000005"/>
    <n v="1"/>
    <n v="0.99999999999999978"/>
    <x v="12"/>
    <n v="263333.33333333331"/>
    <n v="0.99496890640546831"/>
    <n v="262008.47868677331"/>
    <n v="8650000"/>
  </r>
  <r>
    <x v="0"/>
    <x v="2"/>
    <x v="3"/>
    <s v="81"/>
    <x v="10"/>
    <n v="6"/>
    <x v="1"/>
    <n v="25.6"/>
    <x v="17"/>
    <n v="60.899999999999991"/>
    <x v="25"/>
    <m/>
    <m/>
    <n v="8.1"/>
    <m/>
    <m/>
    <m/>
    <m/>
    <m/>
    <m/>
    <m/>
    <m/>
    <m/>
    <s v="Кухня-столовая"/>
    <n v="13.7"/>
    <m/>
    <s v="Мастер-спальня"/>
    <n v="14.8"/>
    <m/>
    <m/>
    <s v="Комната стандарт"/>
    <n v="10.8"/>
    <m/>
    <m/>
    <m/>
    <m/>
    <m/>
    <m/>
    <m/>
    <m/>
    <m/>
    <m/>
    <m/>
    <m/>
    <m/>
    <m/>
    <n v="4"/>
    <n v="3.1"/>
    <m/>
    <m/>
    <m/>
    <m/>
    <m/>
    <n v="2.6"/>
    <n v="0.78"/>
    <m/>
    <s v="кухня"/>
    <m/>
    <m/>
    <m/>
    <m/>
    <m/>
    <m/>
    <m/>
    <m/>
    <n v="3.8"/>
    <n v="3.8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s v="кухня"/>
    <m/>
    <m/>
    <m/>
    <m/>
    <m/>
    <s v="Свой ЖК, Двор, Частный сектор"/>
    <s v="З, В"/>
    <m/>
    <s v="Кухня-столовая"/>
    <s v=""/>
    <s v=""/>
    <s v=""/>
    <s v=""/>
    <s v=""/>
    <s v=""/>
    <n v="1"/>
    <n v="2"/>
    <n v="1"/>
    <n v="1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"/>
    <n v="1"/>
    <n v="1"/>
    <m/>
    <m/>
    <n v="1"/>
    <n v="1"/>
    <n v="1.01"/>
    <n v="1"/>
    <n v="1.0024999999999999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1"/>
    <x v="10"/>
    <s v="Кухня-столовая, Мастер-спальня"/>
    <n v="9"/>
    <n v="6"/>
    <s v="остальные"/>
    <n v="1"/>
    <n v="0.99750000000000005"/>
    <n v="1"/>
    <n v="1.0016666666666665"/>
    <x v="7"/>
    <n v="217500"/>
    <n v="1.0141554931620178"/>
    <n v="220578.81976273889"/>
    <n v="13030000"/>
  </r>
  <r>
    <x v="0"/>
    <x v="2"/>
    <x v="3"/>
    <s v="82"/>
    <x v="11"/>
    <n v="6"/>
    <x v="2"/>
    <n v="11.4"/>
    <x v="18"/>
    <n v="42.199999999999996"/>
    <x v="21"/>
    <m/>
    <m/>
    <n v="5.6"/>
    <s v="ниша"/>
    <m/>
    <m/>
    <m/>
    <m/>
    <m/>
    <m/>
    <m/>
    <m/>
    <s v="Кухня-гостиная с нишей"/>
    <n v="16.8"/>
    <m/>
    <s v="Комната стандарт"/>
    <n v="11.4"/>
    <m/>
    <m/>
    <m/>
    <m/>
    <m/>
    <m/>
    <m/>
    <m/>
    <m/>
    <m/>
    <m/>
    <m/>
    <m/>
    <m/>
    <m/>
    <m/>
    <m/>
    <m/>
    <n v="4.5"/>
    <m/>
    <m/>
    <m/>
    <m/>
    <m/>
    <m/>
    <m/>
    <m/>
    <m/>
    <m/>
    <m/>
    <m/>
    <m/>
    <m/>
    <m/>
    <m/>
    <m/>
    <m/>
    <n v="3.9"/>
    <n v="3.9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гостиная с нишей"/>
    <s v=""/>
    <s v="ниша"/>
    <s v=""/>
    <s v=""/>
    <s v="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.0049999999999999"/>
    <m/>
    <m/>
    <n v="1"/>
    <n v="1"/>
    <n v="1"/>
    <n v="1"/>
    <n v="1"/>
    <n v="1"/>
    <n v="1"/>
    <m/>
    <m/>
    <m/>
    <n v="1.0049999999999999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2"/>
    <x v="13"/>
    <s v="Кухня-гостиная с нишей"/>
    <n v="9"/>
    <n v="6"/>
    <s v="остальные"/>
    <n v="1"/>
    <n v="0.99750000000000005"/>
    <n v="1"/>
    <n v="1.0016666666666665"/>
    <x v="10"/>
    <n v="235000"/>
    <n v="1.0243167906234372"/>
    <n v="240714.44579650773"/>
    <n v="10160000"/>
  </r>
  <r>
    <x v="0"/>
    <x v="2"/>
    <x v="3"/>
    <s v="83"/>
    <x v="12"/>
    <n v="6"/>
    <x v="1"/>
    <n v="27"/>
    <x v="22"/>
    <n v="58.1"/>
    <x v="26"/>
    <m/>
    <m/>
    <n v="7.7"/>
    <s v="ниша"/>
    <m/>
    <m/>
    <m/>
    <m/>
    <m/>
    <m/>
    <m/>
    <m/>
    <s v="Кухня-гостиная с нишей"/>
    <n v="15.9"/>
    <m/>
    <s v="Мастер-спальня с/у через гардероб"/>
    <n v="15.9"/>
    <s v="гардероб"/>
    <m/>
    <s v="Комната стандарт"/>
    <n v="11.1"/>
    <m/>
    <m/>
    <m/>
    <m/>
    <m/>
    <m/>
    <m/>
    <m/>
    <m/>
    <m/>
    <m/>
    <m/>
    <m/>
    <m/>
    <n v="4.0999999999999996"/>
    <n v="3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гостиная с нишей"/>
    <s v=""/>
    <s v="ниша"/>
    <s v=""/>
    <s v=""/>
    <s v=""/>
    <n v="1"/>
    <n v="1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.0049999999999999"/>
    <m/>
    <m/>
    <n v="1"/>
    <n v="1.01"/>
    <n v="1.0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6"/>
    <x v="16"/>
    <s v="Кухня-гостиная с нишей, Мастер-спальня"/>
    <n v="9"/>
    <n v="6"/>
    <s v="остальные"/>
    <n v="1"/>
    <n v="0.99750000000000005"/>
    <n v="1"/>
    <n v="1.0016666666666665"/>
    <x v="7"/>
    <n v="217500"/>
    <n v="1.0397070229999685"/>
    <n v="226136.27750249315"/>
    <n v="13140000"/>
  </r>
  <r>
    <x v="0"/>
    <x v="2"/>
    <x v="3"/>
    <s v="84"/>
    <x v="13"/>
    <n v="6"/>
    <x v="2"/>
    <n v="12.2"/>
    <x v="20"/>
    <n v="36.800000000000004"/>
    <x v="23"/>
    <m/>
    <m/>
    <n v="7.4"/>
    <m/>
    <m/>
    <m/>
    <m/>
    <m/>
    <m/>
    <m/>
    <m/>
    <m/>
    <s v="Кухня-столовая"/>
    <n v="13.1"/>
    <m/>
    <s v="Комната стандарт"/>
    <n v="12.2"/>
    <m/>
    <m/>
    <m/>
    <m/>
    <m/>
    <m/>
    <m/>
    <m/>
    <m/>
    <m/>
    <m/>
    <m/>
    <m/>
    <m/>
    <m/>
    <m/>
    <m/>
    <m/>
    <n v="4.099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4"/>
    <x v="15"/>
    <s v="Кухня-столовая"/>
    <n v="9"/>
    <n v="6"/>
    <s v="остальные"/>
    <n v="1"/>
    <n v="0.99750000000000005"/>
    <n v="1"/>
    <n v="1.0016666666666665"/>
    <x v="2"/>
    <n v="250000"/>
    <n v="0.99916249999999984"/>
    <n v="249790.62499999997"/>
    <n v="9190000"/>
  </r>
  <r>
    <x v="0"/>
    <x v="2"/>
    <x v="3"/>
    <s v="85"/>
    <x v="14"/>
    <n v="6"/>
    <x v="2"/>
    <n v="14.3"/>
    <x v="23"/>
    <n v="44.7"/>
    <x v="27"/>
    <m/>
    <m/>
    <n v="6.2"/>
    <m/>
    <m/>
    <m/>
    <m/>
    <m/>
    <m/>
    <m/>
    <m/>
    <m/>
    <s v="Кухня-гостиная с нишей"/>
    <n v="16.899999999999999"/>
    <m/>
    <s v="Комната стандарт"/>
    <n v="14.3"/>
    <m/>
    <m/>
    <m/>
    <m/>
    <m/>
    <m/>
    <m/>
    <m/>
    <m/>
    <m/>
    <m/>
    <m/>
    <m/>
    <m/>
    <m/>
    <m/>
    <m/>
    <m/>
    <n v="4.5999999999999996"/>
    <m/>
    <m/>
    <m/>
    <m/>
    <m/>
    <m/>
    <n v="2.7"/>
    <n v="0.81"/>
    <m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, Двор"/>
    <s v="В"/>
    <m/>
    <s v="Кухня-гостиная с нишей"/>
    <s v=""/>
    <s v=""/>
    <s v=""/>
    <s v=""/>
    <s v=""/>
    <s v=""/>
    <s v=""/>
    <n v="1"/>
    <n v="1"/>
    <n v="1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m/>
    <n v="1.0149999999999999"/>
    <n v="1"/>
    <n v="1"/>
    <m/>
    <m/>
    <n v="1"/>
    <n v="1"/>
    <n v="1"/>
    <n v="1"/>
    <n v="1.0024999999999999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5"/>
    <x v="17"/>
    <s v="Кухня-гостиная с нишей"/>
    <n v="9"/>
    <n v="6"/>
    <s v="остальные"/>
    <n v="1"/>
    <n v="0.99750000000000005"/>
    <n v="1"/>
    <n v="1.0016666666666665"/>
    <x v="10"/>
    <n v="235000"/>
    <n v="1.0166853123437496"/>
    <n v="238921.04840078115"/>
    <n v="10230000"/>
  </r>
  <r>
    <x v="0"/>
    <x v="2"/>
    <x v="3"/>
    <s v="86"/>
    <x v="15"/>
    <n v="6"/>
    <x v="2"/>
    <n v="10.9"/>
    <x v="25"/>
    <n v="34.800000000000004"/>
    <x v="29"/>
    <m/>
    <m/>
    <n v="3.7"/>
    <m/>
    <m/>
    <m/>
    <m/>
    <m/>
    <m/>
    <m/>
    <m/>
    <m/>
    <s v="Кухня-столовая с нишей"/>
    <n v="13.3"/>
    <m/>
    <s v="Комната стандарт"/>
    <n v="10.9"/>
    <m/>
    <m/>
    <m/>
    <m/>
    <m/>
    <m/>
    <m/>
    <m/>
    <m/>
    <m/>
    <m/>
    <m/>
    <m/>
    <m/>
    <m/>
    <m/>
    <m/>
    <m/>
    <n v="4.2"/>
    <m/>
    <m/>
    <m/>
    <m/>
    <m/>
    <m/>
    <n v="2.7"/>
    <n v="0.81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s v="комната"/>
    <m/>
    <m/>
    <m/>
    <s v="сбоку"/>
    <s v="с/у"/>
    <m/>
    <s v="Свой ЖК, Двор"/>
    <s v="В"/>
    <m/>
    <s v="Кухня-столовая с нишей"/>
    <s v=""/>
    <s v=""/>
    <s v=""/>
    <s v=""/>
    <s v=""/>
    <s v=""/>
    <s v=""/>
    <n v="1"/>
    <n v="1"/>
    <n v="1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да"/>
    <s v=""/>
    <s v=""/>
    <s v=""/>
    <s v=""/>
    <s v=""/>
    <s v="да"/>
    <s v="да"/>
    <s v=""/>
    <s v=""/>
    <s v=""/>
    <s v=""/>
    <s v=""/>
    <s v=""/>
    <s v=""/>
    <m/>
    <n v="1.0049999999999999"/>
    <n v="1"/>
    <n v="1"/>
    <m/>
    <m/>
    <n v="1"/>
    <n v="1"/>
    <n v="1"/>
    <n v="1"/>
    <n v="1.0024999999999999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1"/>
    <n v="1"/>
    <n v="1"/>
    <n v="1"/>
    <n v="1"/>
    <m/>
    <m/>
    <m/>
    <m/>
    <m/>
    <m/>
    <m/>
    <m/>
    <m/>
    <m/>
    <m/>
    <m/>
    <m/>
    <m/>
    <m/>
    <m/>
    <m/>
    <m/>
    <x v="17"/>
    <x v="18"/>
    <s v="Кухня-столовая с нишей"/>
    <n v="9"/>
    <n v="6"/>
    <s v="остальные"/>
    <n v="1"/>
    <n v="0.99750000000000005"/>
    <n v="1"/>
    <n v="1.0016666666666665"/>
    <x v="12"/>
    <n v="263333.33333333331"/>
    <n v="0.99662718791614413"/>
    <n v="262445.15948458458"/>
    <n v="8640000"/>
  </r>
  <r>
    <x v="0"/>
    <x v="2"/>
    <x v="4"/>
    <s v="87"/>
    <x v="10"/>
    <n v="6"/>
    <x v="1"/>
    <n v="25.6"/>
    <x v="17"/>
    <n v="60.899999999999991"/>
    <x v="25"/>
    <m/>
    <m/>
    <n v="8.1"/>
    <m/>
    <m/>
    <m/>
    <m/>
    <m/>
    <m/>
    <m/>
    <m/>
    <m/>
    <s v="Кухня-столовая"/>
    <n v="13.7"/>
    <m/>
    <s v="Мастер-спальня"/>
    <n v="14.8"/>
    <m/>
    <m/>
    <s v="Комната стандарт"/>
    <n v="10.8"/>
    <m/>
    <m/>
    <m/>
    <m/>
    <m/>
    <m/>
    <m/>
    <m/>
    <m/>
    <m/>
    <m/>
    <m/>
    <m/>
    <m/>
    <n v="4"/>
    <n v="3.1"/>
    <m/>
    <m/>
    <m/>
    <m/>
    <m/>
    <n v="2.6"/>
    <n v="0.78"/>
    <m/>
    <s v="кухня"/>
    <m/>
    <m/>
    <m/>
    <m/>
    <m/>
    <m/>
    <m/>
    <m/>
    <n v="3.8"/>
    <n v="3.8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s v="кухня"/>
    <m/>
    <m/>
    <m/>
    <m/>
    <m/>
    <s v="Свой ЖК, Двор, Частный сектор"/>
    <s v="З, В"/>
    <m/>
    <s v="Кухня-столовая"/>
    <s v=""/>
    <s v=""/>
    <s v=""/>
    <s v=""/>
    <s v=""/>
    <s v=""/>
    <n v="1"/>
    <n v="2"/>
    <n v="1"/>
    <n v="1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"/>
    <n v="1"/>
    <n v="1"/>
    <m/>
    <m/>
    <n v="1"/>
    <n v="1"/>
    <n v="1.01"/>
    <n v="1"/>
    <n v="1.0024999999999999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1"/>
    <x v="10"/>
    <s v="Кухня-столовая, Мастер-спальня"/>
    <n v="9"/>
    <n v="6"/>
    <s v="остальные"/>
    <n v="1"/>
    <n v="0.99750000000000005"/>
    <n v="1"/>
    <n v="1.0033333333333332"/>
    <x v="7"/>
    <n v="217500"/>
    <n v="1.0158429399060478"/>
    <n v="220945.83942956539"/>
    <n v="13050000"/>
  </r>
  <r>
    <x v="0"/>
    <x v="2"/>
    <x v="4"/>
    <s v="88"/>
    <x v="11"/>
    <n v="6"/>
    <x v="2"/>
    <n v="11.4"/>
    <x v="18"/>
    <n v="42.199999999999996"/>
    <x v="21"/>
    <m/>
    <m/>
    <n v="5.6"/>
    <s v="ниша"/>
    <m/>
    <m/>
    <m/>
    <m/>
    <m/>
    <m/>
    <m/>
    <m/>
    <s v="Кухня-гостиная с нишей"/>
    <n v="16.8"/>
    <m/>
    <s v="Комната стандарт"/>
    <n v="11.4"/>
    <m/>
    <m/>
    <m/>
    <m/>
    <m/>
    <m/>
    <m/>
    <m/>
    <m/>
    <m/>
    <m/>
    <m/>
    <m/>
    <m/>
    <m/>
    <m/>
    <m/>
    <m/>
    <n v="4.5"/>
    <m/>
    <m/>
    <m/>
    <m/>
    <m/>
    <m/>
    <m/>
    <m/>
    <m/>
    <m/>
    <m/>
    <m/>
    <m/>
    <m/>
    <m/>
    <m/>
    <m/>
    <m/>
    <n v="3.9"/>
    <n v="3.9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гостиная с нишей"/>
    <s v=""/>
    <s v="ниша"/>
    <s v=""/>
    <s v=""/>
    <s v="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.0049999999999999"/>
    <m/>
    <m/>
    <n v="1"/>
    <n v="1"/>
    <n v="1"/>
    <n v="1"/>
    <n v="1"/>
    <n v="1"/>
    <n v="1"/>
    <m/>
    <m/>
    <m/>
    <n v="1.0049999999999999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2"/>
    <x v="13"/>
    <s v="Кухня-гостиная с нишей"/>
    <n v="9"/>
    <n v="6"/>
    <s v="остальные"/>
    <n v="1"/>
    <n v="0.99750000000000005"/>
    <n v="1"/>
    <n v="1.0033333333333332"/>
    <x v="10"/>
    <n v="235000"/>
    <n v="1.0260211446843746"/>
    <n v="241114.96900082802"/>
    <n v="10180000"/>
  </r>
  <r>
    <x v="0"/>
    <x v="2"/>
    <x v="4"/>
    <s v="89"/>
    <x v="12"/>
    <n v="6"/>
    <x v="1"/>
    <n v="27"/>
    <x v="22"/>
    <n v="58.1"/>
    <x v="26"/>
    <m/>
    <m/>
    <n v="7.7"/>
    <s v="ниша"/>
    <m/>
    <m/>
    <m/>
    <m/>
    <m/>
    <m/>
    <m/>
    <m/>
    <s v="Кухня-гостиная с нишей"/>
    <n v="15.9"/>
    <m/>
    <s v="Мастер-спальня с/у через гардероб"/>
    <n v="15.9"/>
    <s v="гардероб"/>
    <m/>
    <s v="Комната стандарт"/>
    <n v="11.1"/>
    <m/>
    <m/>
    <m/>
    <m/>
    <m/>
    <m/>
    <m/>
    <m/>
    <m/>
    <m/>
    <m/>
    <m/>
    <m/>
    <m/>
    <n v="4.0999999999999996"/>
    <n v="3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гостиная с нишей"/>
    <s v=""/>
    <s v="ниша"/>
    <s v=""/>
    <s v=""/>
    <s v=""/>
    <n v="1"/>
    <n v="1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.0049999999999999"/>
    <m/>
    <m/>
    <n v="1"/>
    <n v="1.01"/>
    <n v="1.0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6"/>
    <x v="16"/>
    <s v="Кухня-гостиная с нишей, Мастер-спальня"/>
    <n v="9"/>
    <n v="6"/>
    <s v="остальные"/>
    <n v="1"/>
    <n v="0.99750000000000005"/>
    <n v="1"/>
    <n v="1.0033333333333332"/>
    <x v="7"/>
    <n v="217500"/>
    <n v="1.0414369847686873"/>
    <n v="226512.54418718949"/>
    <n v="13160000"/>
  </r>
  <r>
    <x v="0"/>
    <x v="2"/>
    <x v="4"/>
    <s v="90"/>
    <x v="13"/>
    <n v="6"/>
    <x v="2"/>
    <n v="12.2"/>
    <x v="20"/>
    <n v="36.800000000000004"/>
    <x v="23"/>
    <m/>
    <m/>
    <n v="7.4"/>
    <m/>
    <m/>
    <m/>
    <m/>
    <m/>
    <m/>
    <m/>
    <m/>
    <m/>
    <s v="Кухня-столовая"/>
    <n v="13.1"/>
    <m/>
    <s v="Комната стандарт"/>
    <n v="12.2"/>
    <m/>
    <m/>
    <m/>
    <m/>
    <m/>
    <m/>
    <m/>
    <m/>
    <m/>
    <m/>
    <m/>
    <m/>
    <m/>
    <m/>
    <m/>
    <m/>
    <m/>
    <m/>
    <n v="4.099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4"/>
    <x v="15"/>
    <s v="Кухня-столовая"/>
    <n v="9"/>
    <n v="6"/>
    <s v="остальные"/>
    <n v="1"/>
    <n v="0.99750000000000005"/>
    <n v="1"/>
    <n v="1.0033333333333332"/>
    <x v="2"/>
    <n v="250000"/>
    <n v="1.0008249999999999"/>
    <n v="250206.24999999997"/>
    <n v="9210000"/>
  </r>
  <r>
    <x v="0"/>
    <x v="2"/>
    <x v="4"/>
    <s v="91"/>
    <x v="14"/>
    <n v="6"/>
    <x v="2"/>
    <n v="14.3"/>
    <x v="23"/>
    <n v="44.7"/>
    <x v="27"/>
    <m/>
    <m/>
    <n v="6.2"/>
    <m/>
    <m/>
    <m/>
    <m/>
    <m/>
    <m/>
    <m/>
    <m/>
    <m/>
    <s v="Кухня-гостиная с нишей"/>
    <n v="16.899999999999999"/>
    <m/>
    <s v="Комната стандарт"/>
    <n v="14.3"/>
    <m/>
    <m/>
    <m/>
    <m/>
    <m/>
    <m/>
    <m/>
    <m/>
    <m/>
    <m/>
    <m/>
    <m/>
    <m/>
    <m/>
    <m/>
    <m/>
    <m/>
    <m/>
    <n v="4.5999999999999996"/>
    <m/>
    <m/>
    <m/>
    <m/>
    <m/>
    <m/>
    <n v="2.7"/>
    <n v="0.81"/>
    <m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, Двор"/>
    <s v="В"/>
    <m/>
    <s v="Кухня-гостиная с нишей"/>
    <s v=""/>
    <s v=""/>
    <s v=""/>
    <s v=""/>
    <s v=""/>
    <s v=""/>
    <s v=""/>
    <n v="1"/>
    <n v="1"/>
    <n v="1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m/>
    <n v="1.0149999999999999"/>
    <n v="1"/>
    <n v="1"/>
    <m/>
    <m/>
    <n v="1"/>
    <n v="1"/>
    <n v="1"/>
    <n v="1"/>
    <n v="1.0024999999999999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5"/>
    <x v="17"/>
    <s v="Кухня-гостиная с нишей"/>
    <n v="9"/>
    <n v="6"/>
    <s v="остальные"/>
    <n v="1"/>
    <n v="0.99750000000000005"/>
    <n v="1"/>
    <n v="1.0033333333333332"/>
    <x v="10"/>
    <n v="235000"/>
    <n v="1.0183769684374995"/>
    <n v="239318.58758281238"/>
    <n v="10250000"/>
  </r>
  <r>
    <x v="0"/>
    <x v="2"/>
    <x v="4"/>
    <s v="92"/>
    <x v="15"/>
    <n v="6"/>
    <x v="2"/>
    <n v="10.9"/>
    <x v="25"/>
    <n v="34.800000000000004"/>
    <x v="29"/>
    <m/>
    <m/>
    <n v="3.7"/>
    <m/>
    <m/>
    <m/>
    <m/>
    <m/>
    <m/>
    <m/>
    <m/>
    <m/>
    <s v="Кухня-столовая с нишей"/>
    <n v="13.3"/>
    <m/>
    <s v="Комната стандарт"/>
    <n v="10.9"/>
    <m/>
    <m/>
    <m/>
    <m/>
    <m/>
    <m/>
    <m/>
    <m/>
    <m/>
    <m/>
    <m/>
    <m/>
    <m/>
    <m/>
    <m/>
    <m/>
    <m/>
    <m/>
    <n v="4.2"/>
    <m/>
    <m/>
    <m/>
    <m/>
    <m/>
    <m/>
    <n v="2.7"/>
    <n v="0.81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s v="комната"/>
    <m/>
    <m/>
    <m/>
    <s v="сбоку"/>
    <s v="с/у"/>
    <m/>
    <s v="Свой ЖК, Двор"/>
    <s v="В"/>
    <m/>
    <s v="Кухня-столовая с нишей"/>
    <s v=""/>
    <s v=""/>
    <s v=""/>
    <s v=""/>
    <s v=""/>
    <s v=""/>
    <s v=""/>
    <n v="1"/>
    <n v="1"/>
    <n v="1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да"/>
    <s v=""/>
    <s v=""/>
    <s v=""/>
    <s v=""/>
    <s v=""/>
    <s v="да"/>
    <s v="да"/>
    <s v=""/>
    <s v=""/>
    <s v=""/>
    <s v=""/>
    <s v=""/>
    <s v=""/>
    <s v=""/>
    <m/>
    <n v="1.0049999999999999"/>
    <n v="1"/>
    <n v="1"/>
    <m/>
    <m/>
    <n v="1"/>
    <n v="1"/>
    <n v="1"/>
    <n v="1"/>
    <n v="1.0024999999999999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1"/>
    <n v="1"/>
    <n v="1"/>
    <n v="1"/>
    <n v="1"/>
    <m/>
    <m/>
    <m/>
    <m/>
    <m/>
    <m/>
    <m/>
    <m/>
    <m/>
    <m/>
    <m/>
    <m/>
    <m/>
    <m/>
    <m/>
    <m/>
    <m/>
    <m/>
    <x v="17"/>
    <x v="18"/>
    <s v="Кухня-столовая с нишей"/>
    <n v="9"/>
    <n v="6"/>
    <s v="остальные"/>
    <n v="1"/>
    <n v="0.99750000000000005"/>
    <n v="1"/>
    <n v="1.0033333333333332"/>
    <x v="12"/>
    <n v="263333.33333333331"/>
    <n v="0.99828546942681995"/>
    <n v="262881.84028239589"/>
    <n v="8650000"/>
  </r>
  <r>
    <x v="0"/>
    <x v="2"/>
    <x v="5"/>
    <s v="93"/>
    <x v="10"/>
    <n v="6"/>
    <x v="1"/>
    <n v="25.6"/>
    <x v="17"/>
    <n v="60.899999999999991"/>
    <x v="25"/>
    <m/>
    <m/>
    <n v="8.1"/>
    <m/>
    <m/>
    <m/>
    <m/>
    <m/>
    <m/>
    <m/>
    <m/>
    <m/>
    <s v="Кухня-столовая"/>
    <n v="13.7"/>
    <m/>
    <s v="Мастер-спальня"/>
    <n v="14.8"/>
    <m/>
    <m/>
    <s v="Комната стандарт"/>
    <n v="10.8"/>
    <m/>
    <m/>
    <m/>
    <m/>
    <m/>
    <m/>
    <m/>
    <m/>
    <m/>
    <m/>
    <m/>
    <m/>
    <m/>
    <m/>
    <n v="4"/>
    <n v="3.1"/>
    <m/>
    <m/>
    <m/>
    <m/>
    <m/>
    <n v="2.6"/>
    <n v="0.78"/>
    <m/>
    <s v="кухня"/>
    <m/>
    <m/>
    <m/>
    <m/>
    <m/>
    <m/>
    <m/>
    <m/>
    <n v="3.8"/>
    <n v="3.8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s v="кухня"/>
    <m/>
    <m/>
    <m/>
    <m/>
    <m/>
    <s v="Свой ЖК, Двор, Частный сектор"/>
    <s v="З, В"/>
    <m/>
    <s v="Кухня-столовая"/>
    <s v=""/>
    <s v=""/>
    <s v=""/>
    <s v=""/>
    <s v=""/>
    <s v=""/>
    <n v="1"/>
    <n v="2"/>
    <n v="1"/>
    <n v="1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"/>
    <n v="1"/>
    <n v="1"/>
    <m/>
    <m/>
    <n v="1"/>
    <n v="1"/>
    <n v="1.01"/>
    <n v="1"/>
    <n v="1.0024999999999999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1"/>
    <x v="10"/>
    <s v="Кухня-столовая, Мастер-спальня"/>
    <n v="9"/>
    <n v="6"/>
    <s v="остальные"/>
    <n v="1"/>
    <n v="0.99750000000000005"/>
    <n v="1"/>
    <n v="1.0049999999999999"/>
    <x v="7"/>
    <n v="217500"/>
    <n v="1.0175303866500778"/>
    <n v="221312.85909639191"/>
    <n v="13080000"/>
  </r>
  <r>
    <x v="0"/>
    <x v="2"/>
    <x v="5"/>
    <s v="94"/>
    <x v="11"/>
    <n v="6"/>
    <x v="2"/>
    <n v="11.4"/>
    <x v="18"/>
    <n v="42.199999999999996"/>
    <x v="21"/>
    <m/>
    <m/>
    <n v="5.6"/>
    <s v="ниша"/>
    <m/>
    <m/>
    <m/>
    <m/>
    <m/>
    <m/>
    <m/>
    <m/>
    <s v="Кухня-гостиная с нишей"/>
    <n v="16.8"/>
    <m/>
    <s v="Комната стандарт"/>
    <n v="11.4"/>
    <m/>
    <m/>
    <m/>
    <m/>
    <m/>
    <m/>
    <m/>
    <m/>
    <m/>
    <m/>
    <m/>
    <m/>
    <m/>
    <m/>
    <m/>
    <m/>
    <m/>
    <m/>
    <n v="4.5"/>
    <m/>
    <m/>
    <m/>
    <m/>
    <m/>
    <m/>
    <m/>
    <m/>
    <m/>
    <m/>
    <m/>
    <m/>
    <m/>
    <m/>
    <m/>
    <m/>
    <m/>
    <m/>
    <n v="3.9"/>
    <n v="3.9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гостиная с нишей"/>
    <s v=""/>
    <s v="ниша"/>
    <s v=""/>
    <s v=""/>
    <s v="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.0049999999999999"/>
    <m/>
    <m/>
    <n v="1"/>
    <n v="1"/>
    <n v="1"/>
    <n v="1"/>
    <n v="1"/>
    <n v="1"/>
    <n v="1"/>
    <m/>
    <m/>
    <m/>
    <n v="1.0049999999999999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2"/>
    <x v="13"/>
    <s v="Кухня-гостиная с нишей"/>
    <n v="9"/>
    <n v="6"/>
    <s v="остальные"/>
    <n v="1"/>
    <n v="0.99750000000000005"/>
    <n v="1"/>
    <n v="1.0049999999999999"/>
    <x v="10"/>
    <n v="235000"/>
    <n v="1.0277254987453122"/>
    <n v="241515.49220514836"/>
    <n v="10190000"/>
  </r>
  <r>
    <x v="0"/>
    <x v="2"/>
    <x v="5"/>
    <s v="95"/>
    <x v="12"/>
    <n v="6"/>
    <x v="1"/>
    <n v="27"/>
    <x v="22"/>
    <n v="58.1"/>
    <x v="26"/>
    <m/>
    <m/>
    <n v="7.7"/>
    <s v="ниша"/>
    <m/>
    <m/>
    <m/>
    <m/>
    <m/>
    <m/>
    <m/>
    <m/>
    <s v="Кухня-гостиная с нишей"/>
    <n v="15.9"/>
    <m/>
    <s v="Мастер-спальня с/у через гардероб"/>
    <n v="15.9"/>
    <s v="гардероб"/>
    <m/>
    <s v="Комната стандарт"/>
    <n v="11.1"/>
    <m/>
    <m/>
    <m/>
    <m/>
    <m/>
    <m/>
    <m/>
    <m/>
    <m/>
    <m/>
    <m/>
    <m/>
    <m/>
    <m/>
    <n v="4.0999999999999996"/>
    <n v="3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гостиная с нишей"/>
    <s v=""/>
    <s v="ниша"/>
    <s v=""/>
    <s v=""/>
    <s v=""/>
    <n v="1"/>
    <n v="1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.0049999999999999"/>
    <m/>
    <m/>
    <n v="1"/>
    <n v="1.01"/>
    <n v="1.0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6"/>
    <x v="16"/>
    <s v="Кухня-гостиная с нишей, Мастер-спальня"/>
    <n v="9"/>
    <n v="6"/>
    <s v="остальные"/>
    <n v="1"/>
    <n v="0.99750000000000005"/>
    <n v="1"/>
    <n v="1.0049999999999999"/>
    <x v="7"/>
    <n v="217500"/>
    <n v="1.043166946537406"/>
    <n v="226888.81087188583"/>
    <n v="13180000"/>
  </r>
  <r>
    <x v="0"/>
    <x v="2"/>
    <x v="5"/>
    <s v="96"/>
    <x v="13"/>
    <n v="6"/>
    <x v="2"/>
    <n v="12.2"/>
    <x v="20"/>
    <n v="36.800000000000004"/>
    <x v="23"/>
    <m/>
    <m/>
    <n v="7.4"/>
    <m/>
    <m/>
    <m/>
    <m/>
    <m/>
    <m/>
    <m/>
    <m/>
    <m/>
    <s v="Кухня-столовая"/>
    <n v="13.1"/>
    <m/>
    <s v="Комната стандарт"/>
    <n v="12.2"/>
    <m/>
    <m/>
    <m/>
    <m/>
    <m/>
    <m/>
    <m/>
    <m/>
    <m/>
    <m/>
    <m/>
    <m/>
    <m/>
    <m/>
    <m/>
    <m/>
    <m/>
    <m/>
    <n v="4.099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4"/>
    <x v="15"/>
    <s v="Кухня-столовая"/>
    <n v="9"/>
    <n v="6"/>
    <s v="остальные"/>
    <n v="1"/>
    <n v="0.99750000000000005"/>
    <n v="1"/>
    <n v="1.0049999999999999"/>
    <x v="2"/>
    <n v="250000"/>
    <n v="1.0024875"/>
    <n v="250621.875"/>
    <n v="9220000"/>
  </r>
  <r>
    <x v="0"/>
    <x v="2"/>
    <x v="5"/>
    <s v="97"/>
    <x v="14"/>
    <n v="6"/>
    <x v="2"/>
    <n v="14.3"/>
    <x v="23"/>
    <n v="44.7"/>
    <x v="27"/>
    <m/>
    <m/>
    <n v="6.2"/>
    <m/>
    <m/>
    <m/>
    <m/>
    <m/>
    <m/>
    <m/>
    <m/>
    <m/>
    <s v="Кухня-гостиная с нишей"/>
    <n v="16.899999999999999"/>
    <m/>
    <s v="Комната стандарт"/>
    <n v="14.3"/>
    <m/>
    <m/>
    <m/>
    <m/>
    <m/>
    <m/>
    <m/>
    <m/>
    <m/>
    <m/>
    <m/>
    <m/>
    <m/>
    <m/>
    <m/>
    <m/>
    <m/>
    <m/>
    <n v="4.5999999999999996"/>
    <m/>
    <m/>
    <m/>
    <m/>
    <m/>
    <m/>
    <n v="2.7"/>
    <n v="0.81"/>
    <m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, Двор"/>
    <s v="В"/>
    <m/>
    <s v="Кухня-гостиная с нишей"/>
    <s v=""/>
    <s v=""/>
    <s v=""/>
    <s v=""/>
    <s v=""/>
    <s v=""/>
    <s v=""/>
    <n v="1"/>
    <n v="1"/>
    <n v="1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m/>
    <n v="1.0149999999999999"/>
    <n v="1"/>
    <n v="1"/>
    <m/>
    <m/>
    <n v="1"/>
    <n v="1"/>
    <n v="1"/>
    <n v="1"/>
    <n v="1.0024999999999999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5"/>
    <x v="17"/>
    <s v="Кухня-гостиная с нишей"/>
    <n v="9"/>
    <n v="6"/>
    <s v="остальные"/>
    <n v="1"/>
    <n v="0.99750000000000005"/>
    <n v="1"/>
    <n v="1.0049999999999999"/>
    <x v="10"/>
    <n v="235000"/>
    <n v="1.0200686245312496"/>
    <n v="239716.12676484365"/>
    <n v="10260000"/>
  </r>
  <r>
    <x v="0"/>
    <x v="2"/>
    <x v="5"/>
    <s v="98"/>
    <x v="15"/>
    <n v="6"/>
    <x v="2"/>
    <n v="10.9"/>
    <x v="25"/>
    <n v="34.800000000000004"/>
    <x v="29"/>
    <m/>
    <m/>
    <n v="3.7"/>
    <m/>
    <m/>
    <m/>
    <m/>
    <m/>
    <m/>
    <m/>
    <m/>
    <m/>
    <s v="Кухня-столовая с нишей"/>
    <n v="13.3"/>
    <m/>
    <s v="Комната стандарт"/>
    <n v="10.9"/>
    <m/>
    <m/>
    <m/>
    <m/>
    <m/>
    <m/>
    <m/>
    <m/>
    <m/>
    <m/>
    <m/>
    <m/>
    <m/>
    <m/>
    <m/>
    <m/>
    <m/>
    <m/>
    <n v="4.2"/>
    <m/>
    <m/>
    <m/>
    <m/>
    <m/>
    <m/>
    <n v="2.7"/>
    <n v="0.81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s v="комната"/>
    <m/>
    <m/>
    <m/>
    <s v="сбоку"/>
    <s v="с/у"/>
    <m/>
    <s v="Свой ЖК, Двор"/>
    <s v="В"/>
    <m/>
    <s v="Кухня-столовая с нишей"/>
    <s v=""/>
    <s v=""/>
    <s v=""/>
    <s v=""/>
    <s v=""/>
    <s v=""/>
    <s v=""/>
    <n v="1"/>
    <n v="1"/>
    <n v="1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да"/>
    <s v=""/>
    <s v=""/>
    <s v=""/>
    <s v=""/>
    <s v=""/>
    <s v="да"/>
    <s v="да"/>
    <s v=""/>
    <s v=""/>
    <s v=""/>
    <s v=""/>
    <s v=""/>
    <s v=""/>
    <s v=""/>
    <m/>
    <n v="1.0049999999999999"/>
    <n v="1"/>
    <n v="1"/>
    <m/>
    <m/>
    <n v="1"/>
    <n v="1"/>
    <n v="1"/>
    <n v="1"/>
    <n v="1.0024999999999999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1"/>
    <n v="1"/>
    <n v="1"/>
    <n v="1"/>
    <n v="1"/>
    <m/>
    <m/>
    <m/>
    <m/>
    <m/>
    <m/>
    <m/>
    <m/>
    <m/>
    <m/>
    <m/>
    <m/>
    <m/>
    <m/>
    <m/>
    <m/>
    <m/>
    <m/>
    <x v="17"/>
    <x v="18"/>
    <s v="Кухня-столовая с нишей"/>
    <n v="9"/>
    <n v="6"/>
    <s v="остальные"/>
    <n v="1"/>
    <n v="0.99750000000000005"/>
    <n v="1"/>
    <n v="1.0049999999999999"/>
    <x v="12"/>
    <n v="263333.33333333331"/>
    <n v="0.99994375093749577"/>
    <n v="263318.5210802072"/>
    <n v="8670000"/>
  </r>
  <r>
    <x v="0"/>
    <x v="2"/>
    <x v="6"/>
    <s v="99"/>
    <x v="10"/>
    <n v="6"/>
    <x v="1"/>
    <n v="25.6"/>
    <x v="17"/>
    <n v="60.899999999999991"/>
    <x v="25"/>
    <m/>
    <m/>
    <n v="8.1"/>
    <m/>
    <m/>
    <m/>
    <m/>
    <m/>
    <m/>
    <m/>
    <m/>
    <m/>
    <s v="Кухня-столовая"/>
    <n v="13.7"/>
    <m/>
    <s v="Мастер-спальня"/>
    <n v="14.8"/>
    <m/>
    <m/>
    <s v="Комната стандарт"/>
    <n v="10.8"/>
    <m/>
    <m/>
    <m/>
    <m/>
    <m/>
    <m/>
    <m/>
    <m/>
    <m/>
    <m/>
    <m/>
    <m/>
    <m/>
    <m/>
    <n v="4"/>
    <n v="3.1"/>
    <m/>
    <m/>
    <m/>
    <m/>
    <m/>
    <n v="2.6"/>
    <n v="0.78"/>
    <m/>
    <s v="кухня"/>
    <m/>
    <m/>
    <m/>
    <m/>
    <m/>
    <m/>
    <m/>
    <m/>
    <n v="3.8"/>
    <n v="3.8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s v="кухня"/>
    <m/>
    <m/>
    <m/>
    <m/>
    <m/>
    <s v="Свой ЖК, Двор, Частный сектор"/>
    <s v="З, В"/>
    <m/>
    <s v="Кухня-столовая"/>
    <s v=""/>
    <s v=""/>
    <s v=""/>
    <s v=""/>
    <s v=""/>
    <s v=""/>
    <n v="1"/>
    <n v="2"/>
    <n v="1"/>
    <n v="1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"/>
    <n v="1"/>
    <n v="1"/>
    <m/>
    <m/>
    <n v="1"/>
    <n v="1"/>
    <n v="1.01"/>
    <n v="1"/>
    <n v="1.0024999999999999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1"/>
    <x v="10"/>
    <s v="Кухня-столовая, Мастер-спальня"/>
    <n v="9"/>
    <n v="6"/>
    <s v="остальные"/>
    <n v="1"/>
    <n v="0.99750000000000005"/>
    <n v="1"/>
    <n v="1.0066666666666664"/>
    <x v="7"/>
    <n v="217500"/>
    <n v="1.0192178333941078"/>
    <n v="221679.87876321844"/>
    <n v="13100000"/>
  </r>
  <r>
    <x v="0"/>
    <x v="2"/>
    <x v="6"/>
    <s v="100"/>
    <x v="11"/>
    <n v="6"/>
    <x v="2"/>
    <n v="11.4"/>
    <x v="18"/>
    <n v="42.199999999999996"/>
    <x v="21"/>
    <m/>
    <m/>
    <n v="5.6"/>
    <s v="ниша"/>
    <m/>
    <m/>
    <m/>
    <m/>
    <m/>
    <m/>
    <m/>
    <m/>
    <s v="Кухня-гостиная с нишей"/>
    <n v="16.8"/>
    <m/>
    <s v="Комната стандарт"/>
    <n v="11.4"/>
    <m/>
    <m/>
    <m/>
    <m/>
    <m/>
    <m/>
    <m/>
    <m/>
    <m/>
    <m/>
    <m/>
    <m/>
    <m/>
    <m/>
    <m/>
    <m/>
    <m/>
    <m/>
    <n v="4.5"/>
    <m/>
    <m/>
    <m/>
    <m/>
    <m/>
    <m/>
    <m/>
    <m/>
    <m/>
    <m/>
    <m/>
    <m/>
    <m/>
    <m/>
    <m/>
    <m/>
    <m/>
    <m/>
    <n v="3.9"/>
    <n v="3.9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гостиная с нишей"/>
    <s v=""/>
    <s v="ниша"/>
    <s v=""/>
    <s v=""/>
    <s v="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.0049999999999999"/>
    <m/>
    <m/>
    <n v="1"/>
    <n v="1"/>
    <n v="1"/>
    <n v="1"/>
    <n v="1"/>
    <n v="1"/>
    <n v="1"/>
    <m/>
    <m/>
    <m/>
    <n v="1.0049999999999999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2"/>
    <x v="13"/>
    <s v="Кухня-гостиная с нишей"/>
    <n v="9"/>
    <n v="6"/>
    <s v="остальные"/>
    <n v="1"/>
    <n v="0.99750000000000005"/>
    <n v="1"/>
    <n v="1.0066666666666664"/>
    <x v="10"/>
    <n v="235000"/>
    <n v="1.0294298528062495"/>
    <n v="241916.01540946864"/>
    <n v="10210000"/>
  </r>
  <r>
    <x v="0"/>
    <x v="2"/>
    <x v="6"/>
    <s v="101"/>
    <x v="12"/>
    <n v="6"/>
    <x v="1"/>
    <n v="27"/>
    <x v="22"/>
    <n v="58.1"/>
    <x v="26"/>
    <m/>
    <m/>
    <n v="7.7"/>
    <s v="ниша"/>
    <m/>
    <m/>
    <m/>
    <m/>
    <m/>
    <m/>
    <m/>
    <m/>
    <s v="Кухня-гостиная с нишей"/>
    <n v="15.9"/>
    <m/>
    <s v="Мастер-спальня с/у через гардероб"/>
    <n v="15.9"/>
    <s v="гардероб"/>
    <m/>
    <s v="Комната стандарт"/>
    <n v="11.1"/>
    <m/>
    <m/>
    <m/>
    <m/>
    <m/>
    <m/>
    <m/>
    <m/>
    <m/>
    <m/>
    <m/>
    <m/>
    <m/>
    <m/>
    <n v="4.0999999999999996"/>
    <n v="3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гостиная с нишей"/>
    <s v=""/>
    <s v="ниша"/>
    <s v=""/>
    <s v=""/>
    <s v=""/>
    <n v="1"/>
    <n v="1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.0049999999999999"/>
    <m/>
    <m/>
    <n v="1"/>
    <n v="1.01"/>
    <n v="1.0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6"/>
    <x v="16"/>
    <s v="Кухня-гостиная с нишей, Мастер-спальня"/>
    <n v="9"/>
    <n v="6"/>
    <s v="остальные"/>
    <n v="1"/>
    <n v="0.99750000000000005"/>
    <n v="1"/>
    <n v="1.0066666666666664"/>
    <x v="7"/>
    <n v="217500"/>
    <n v="1.0448969083061248"/>
    <n v="227265.07755658214"/>
    <n v="13200000"/>
  </r>
  <r>
    <x v="0"/>
    <x v="2"/>
    <x v="6"/>
    <s v="102"/>
    <x v="13"/>
    <n v="6"/>
    <x v="2"/>
    <n v="12.2"/>
    <x v="20"/>
    <n v="36.800000000000004"/>
    <x v="23"/>
    <m/>
    <m/>
    <n v="7.4"/>
    <m/>
    <m/>
    <m/>
    <m/>
    <m/>
    <m/>
    <m/>
    <m/>
    <m/>
    <s v="Кухня-столовая"/>
    <n v="13.1"/>
    <m/>
    <s v="Комната стандарт"/>
    <n v="12.2"/>
    <m/>
    <m/>
    <m/>
    <m/>
    <m/>
    <m/>
    <m/>
    <m/>
    <m/>
    <m/>
    <m/>
    <m/>
    <m/>
    <m/>
    <m/>
    <m/>
    <m/>
    <m/>
    <n v="4.099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4"/>
    <x v="15"/>
    <s v="Кухня-столовая"/>
    <n v="9"/>
    <n v="6"/>
    <s v="остальные"/>
    <n v="1"/>
    <n v="0.99750000000000005"/>
    <n v="1"/>
    <n v="1.0066666666666664"/>
    <x v="2"/>
    <n v="250000"/>
    <n v="1.0041499999999997"/>
    <n v="251037.49999999991"/>
    <n v="9240000"/>
  </r>
  <r>
    <x v="0"/>
    <x v="2"/>
    <x v="6"/>
    <s v="103"/>
    <x v="14"/>
    <n v="6"/>
    <x v="2"/>
    <n v="14.3"/>
    <x v="23"/>
    <n v="44.7"/>
    <x v="27"/>
    <m/>
    <m/>
    <n v="6.2"/>
    <m/>
    <m/>
    <m/>
    <m/>
    <m/>
    <m/>
    <m/>
    <m/>
    <m/>
    <s v="Кухня-гостиная с нишей"/>
    <n v="16.899999999999999"/>
    <m/>
    <s v="Комната стандарт"/>
    <n v="14.3"/>
    <m/>
    <m/>
    <m/>
    <m/>
    <m/>
    <m/>
    <m/>
    <m/>
    <m/>
    <m/>
    <m/>
    <m/>
    <m/>
    <m/>
    <m/>
    <m/>
    <m/>
    <m/>
    <n v="4.5999999999999996"/>
    <m/>
    <m/>
    <m/>
    <m/>
    <m/>
    <m/>
    <n v="2.7"/>
    <n v="0.81"/>
    <m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, Двор"/>
    <s v="В"/>
    <m/>
    <s v="Кухня-гостиная с нишей"/>
    <s v=""/>
    <s v=""/>
    <s v=""/>
    <s v=""/>
    <s v=""/>
    <s v=""/>
    <s v=""/>
    <n v="1"/>
    <n v="1"/>
    <n v="1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m/>
    <n v="1.0149999999999999"/>
    <n v="1"/>
    <n v="1"/>
    <m/>
    <m/>
    <n v="1"/>
    <n v="1"/>
    <n v="1"/>
    <n v="1"/>
    <n v="1.0024999999999999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5"/>
    <x v="17"/>
    <s v="Кухня-гостиная с нишей"/>
    <n v="9"/>
    <n v="6"/>
    <s v="остальные"/>
    <n v="1"/>
    <n v="0.99750000000000005"/>
    <n v="1"/>
    <n v="1.0066666666666664"/>
    <x v="10"/>
    <n v="235000"/>
    <n v="1.0217602806249995"/>
    <n v="240113.66594687488"/>
    <n v="10280000"/>
  </r>
  <r>
    <x v="0"/>
    <x v="2"/>
    <x v="6"/>
    <s v="104"/>
    <x v="15"/>
    <n v="6"/>
    <x v="2"/>
    <n v="10.9"/>
    <x v="25"/>
    <n v="34.800000000000004"/>
    <x v="29"/>
    <m/>
    <m/>
    <n v="3.7"/>
    <m/>
    <m/>
    <m/>
    <m/>
    <m/>
    <m/>
    <m/>
    <m/>
    <m/>
    <s v="Кухня-столовая с нишей"/>
    <n v="13.3"/>
    <m/>
    <s v="Комната стандарт"/>
    <n v="10.9"/>
    <m/>
    <m/>
    <m/>
    <m/>
    <m/>
    <m/>
    <m/>
    <m/>
    <m/>
    <m/>
    <m/>
    <m/>
    <m/>
    <m/>
    <m/>
    <m/>
    <m/>
    <m/>
    <n v="4.2"/>
    <m/>
    <m/>
    <m/>
    <m/>
    <m/>
    <m/>
    <n v="2.7"/>
    <n v="0.81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s v="комната"/>
    <m/>
    <m/>
    <m/>
    <s v="сбоку"/>
    <s v="с/у"/>
    <m/>
    <s v="Свой ЖК, Двор"/>
    <s v="В"/>
    <m/>
    <s v="Кухня-столовая с нишей"/>
    <s v=""/>
    <s v=""/>
    <s v=""/>
    <s v=""/>
    <s v=""/>
    <s v=""/>
    <s v=""/>
    <n v="1"/>
    <n v="1"/>
    <n v="1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да"/>
    <s v=""/>
    <s v=""/>
    <s v=""/>
    <s v=""/>
    <s v=""/>
    <s v="да"/>
    <s v="да"/>
    <s v=""/>
    <s v=""/>
    <s v=""/>
    <s v=""/>
    <s v=""/>
    <s v=""/>
    <s v=""/>
    <m/>
    <n v="1.0049999999999999"/>
    <n v="1"/>
    <n v="1"/>
    <m/>
    <m/>
    <n v="1"/>
    <n v="1"/>
    <n v="1"/>
    <n v="1"/>
    <n v="1.0024999999999999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1"/>
    <n v="1"/>
    <n v="1"/>
    <n v="1"/>
    <n v="1"/>
    <m/>
    <m/>
    <m/>
    <m/>
    <m/>
    <m/>
    <m/>
    <m/>
    <m/>
    <m/>
    <m/>
    <m/>
    <m/>
    <m/>
    <m/>
    <m/>
    <m/>
    <m/>
    <x v="17"/>
    <x v="18"/>
    <s v="Кухня-столовая с нишей"/>
    <n v="9"/>
    <n v="6"/>
    <s v="остальные"/>
    <n v="1"/>
    <n v="0.99750000000000005"/>
    <n v="1"/>
    <n v="1.0066666666666664"/>
    <x v="12"/>
    <n v="263333.33333333331"/>
    <n v="1.0016020324481714"/>
    <n v="263755.20187801844"/>
    <n v="8680000"/>
  </r>
  <r>
    <x v="0"/>
    <x v="2"/>
    <x v="7"/>
    <s v="105"/>
    <x v="10"/>
    <n v="6"/>
    <x v="1"/>
    <n v="25.6"/>
    <x v="17"/>
    <n v="60.899999999999991"/>
    <x v="25"/>
    <m/>
    <m/>
    <n v="8.1"/>
    <m/>
    <m/>
    <m/>
    <m/>
    <m/>
    <m/>
    <m/>
    <m/>
    <m/>
    <s v="Кухня-столовая"/>
    <n v="13.7"/>
    <m/>
    <s v="Мастер-спальня"/>
    <n v="14.8"/>
    <m/>
    <m/>
    <s v="Комната стандарт"/>
    <n v="10.8"/>
    <m/>
    <m/>
    <m/>
    <m/>
    <m/>
    <m/>
    <m/>
    <m/>
    <m/>
    <m/>
    <m/>
    <m/>
    <m/>
    <m/>
    <n v="4"/>
    <n v="3.1"/>
    <m/>
    <m/>
    <m/>
    <m/>
    <m/>
    <n v="2.6"/>
    <n v="0.78"/>
    <m/>
    <s v="кухня"/>
    <m/>
    <m/>
    <m/>
    <m/>
    <m/>
    <m/>
    <m/>
    <m/>
    <n v="3.8"/>
    <n v="3.8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s v="кухня"/>
    <m/>
    <m/>
    <m/>
    <m/>
    <m/>
    <s v="Свой ЖК, Двор, Частный сектор"/>
    <s v="З, В"/>
    <m/>
    <s v="Кухня-столовая"/>
    <s v=""/>
    <s v=""/>
    <s v=""/>
    <s v=""/>
    <s v=""/>
    <s v=""/>
    <n v="1"/>
    <n v="2"/>
    <n v="1"/>
    <n v="1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"/>
    <n v="1"/>
    <n v="1"/>
    <m/>
    <m/>
    <n v="1"/>
    <n v="1"/>
    <n v="1.01"/>
    <n v="1"/>
    <n v="1.0024999999999999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1"/>
    <x v="10"/>
    <s v="Кухня-столовая, Мастер-спальня"/>
    <n v="9"/>
    <n v="6"/>
    <s v="остальные"/>
    <n v="1"/>
    <n v="0.99750000000000005"/>
    <n v="1"/>
    <n v="1.0083333333333331"/>
    <x v="7"/>
    <n v="217500"/>
    <n v="1.0209052801381377"/>
    <n v="222046.89843004497"/>
    <n v="13120000"/>
  </r>
  <r>
    <x v="0"/>
    <x v="2"/>
    <x v="7"/>
    <s v="106"/>
    <x v="11"/>
    <n v="6"/>
    <x v="2"/>
    <n v="11.4"/>
    <x v="18"/>
    <n v="42.199999999999996"/>
    <x v="21"/>
    <m/>
    <m/>
    <n v="5.6"/>
    <s v="ниша"/>
    <m/>
    <m/>
    <m/>
    <m/>
    <m/>
    <m/>
    <m/>
    <m/>
    <s v="Кухня-гостиная с нишей"/>
    <n v="16.8"/>
    <m/>
    <s v="Комната стандарт"/>
    <n v="11.4"/>
    <m/>
    <m/>
    <m/>
    <m/>
    <m/>
    <m/>
    <m/>
    <m/>
    <m/>
    <m/>
    <m/>
    <m/>
    <m/>
    <m/>
    <m/>
    <m/>
    <m/>
    <m/>
    <n v="4.5"/>
    <m/>
    <m/>
    <m/>
    <m/>
    <m/>
    <m/>
    <m/>
    <m/>
    <m/>
    <m/>
    <m/>
    <m/>
    <m/>
    <m/>
    <m/>
    <m/>
    <m/>
    <m/>
    <n v="3.9"/>
    <n v="3.9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гостиная с нишей"/>
    <s v=""/>
    <s v="ниша"/>
    <s v=""/>
    <s v=""/>
    <s v="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.0049999999999999"/>
    <m/>
    <m/>
    <n v="1"/>
    <n v="1"/>
    <n v="1"/>
    <n v="1"/>
    <n v="1"/>
    <n v="1"/>
    <n v="1"/>
    <m/>
    <m/>
    <m/>
    <n v="1.0049999999999999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2"/>
    <x v="13"/>
    <s v="Кухня-гостиная с нишей"/>
    <n v="9"/>
    <n v="6"/>
    <s v="остальные"/>
    <n v="1"/>
    <n v="0.99750000000000005"/>
    <n v="1"/>
    <n v="1.0083333333333331"/>
    <x v="10"/>
    <n v="235000"/>
    <n v="1.0311342068671869"/>
    <n v="242316.53861378893"/>
    <n v="10230000"/>
  </r>
  <r>
    <x v="0"/>
    <x v="2"/>
    <x v="7"/>
    <s v="107"/>
    <x v="12"/>
    <n v="6"/>
    <x v="1"/>
    <n v="27"/>
    <x v="22"/>
    <n v="58.1"/>
    <x v="26"/>
    <m/>
    <m/>
    <n v="7.7"/>
    <s v="ниша"/>
    <m/>
    <m/>
    <m/>
    <m/>
    <m/>
    <m/>
    <m/>
    <m/>
    <s v="Кухня-гостиная с нишей"/>
    <n v="15.9"/>
    <m/>
    <s v="Мастер-спальня с/у через гардероб"/>
    <n v="15.9"/>
    <s v="гардероб"/>
    <m/>
    <s v="Комната стандарт"/>
    <n v="11.1"/>
    <m/>
    <m/>
    <m/>
    <m/>
    <m/>
    <m/>
    <m/>
    <m/>
    <m/>
    <m/>
    <m/>
    <m/>
    <m/>
    <m/>
    <n v="4.0999999999999996"/>
    <n v="3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гостиная с нишей"/>
    <s v=""/>
    <s v="ниша"/>
    <s v=""/>
    <s v=""/>
    <s v=""/>
    <n v="1"/>
    <n v="1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.0049999999999999"/>
    <m/>
    <m/>
    <n v="1"/>
    <n v="1.01"/>
    <n v="1.0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6"/>
    <x v="16"/>
    <s v="Кухня-гостиная с нишей, Мастер-спальня"/>
    <n v="9"/>
    <n v="6"/>
    <s v="остальные"/>
    <n v="1"/>
    <n v="0.99750000000000005"/>
    <n v="1"/>
    <n v="1.0083333333333331"/>
    <x v="7"/>
    <n v="217500"/>
    <n v="1.0466268700748436"/>
    <n v="227641.34424127848"/>
    <n v="13230000"/>
  </r>
  <r>
    <x v="0"/>
    <x v="2"/>
    <x v="7"/>
    <s v="108"/>
    <x v="13"/>
    <n v="6"/>
    <x v="2"/>
    <n v="12.2"/>
    <x v="20"/>
    <n v="36.800000000000004"/>
    <x v="23"/>
    <m/>
    <m/>
    <n v="7.4"/>
    <m/>
    <m/>
    <m/>
    <m/>
    <m/>
    <m/>
    <m/>
    <m/>
    <m/>
    <s v="Кухня-столовая"/>
    <n v="13.1"/>
    <m/>
    <s v="Комната стандарт"/>
    <n v="12.2"/>
    <m/>
    <m/>
    <m/>
    <m/>
    <m/>
    <m/>
    <m/>
    <m/>
    <m/>
    <m/>
    <m/>
    <m/>
    <m/>
    <m/>
    <m/>
    <m/>
    <m/>
    <m/>
    <n v="4.099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4"/>
    <x v="15"/>
    <s v="Кухня-столовая"/>
    <n v="9"/>
    <n v="6"/>
    <s v="остальные"/>
    <n v="1"/>
    <n v="0.99750000000000005"/>
    <n v="1"/>
    <n v="1.0083333333333331"/>
    <x v="2"/>
    <n v="250000"/>
    <n v="1.0058124999999998"/>
    <n v="251453.12499999994"/>
    <n v="9250000"/>
  </r>
  <r>
    <x v="0"/>
    <x v="2"/>
    <x v="7"/>
    <s v="109"/>
    <x v="14"/>
    <n v="6"/>
    <x v="2"/>
    <n v="14.3"/>
    <x v="23"/>
    <n v="44.7"/>
    <x v="27"/>
    <m/>
    <m/>
    <n v="6.2"/>
    <m/>
    <m/>
    <m/>
    <m/>
    <m/>
    <m/>
    <m/>
    <m/>
    <m/>
    <s v="Кухня-гостиная с нишей"/>
    <n v="16.899999999999999"/>
    <m/>
    <s v="Комната стандарт"/>
    <n v="14.3"/>
    <m/>
    <m/>
    <m/>
    <m/>
    <m/>
    <m/>
    <m/>
    <m/>
    <m/>
    <m/>
    <m/>
    <m/>
    <m/>
    <m/>
    <m/>
    <m/>
    <m/>
    <m/>
    <n v="4.5999999999999996"/>
    <m/>
    <m/>
    <m/>
    <m/>
    <m/>
    <m/>
    <n v="2.7"/>
    <n v="0.81"/>
    <m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, Двор"/>
    <s v="В"/>
    <m/>
    <s v="Кухня-гостиная с нишей"/>
    <s v=""/>
    <s v=""/>
    <s v=""/>
    <s v=""/>
    <s v=""/>
    <s v=""/>
    <s v=""/>
    <n v="1"/>
    <n v="1"/>
    <n v="1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m/>
    <n v="1.0149999999999999"/>
    <n v="1"/>
    <n v="1"/>
    <m/>
    <m/>
    <n v="1"/>
    <n v="1"/>
    <n v="1"/>
    <n v="1"/>
    <n v="1.0024999999999999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5"/>
    <x v="17"/>
    <s v="Кухня-гостиная с нишей"/>
    <n v="9"/>
    <n v="6"/>
    <s v="остальные"/>
    <n v="1"/>
    <n v="0.99750000000000005"/>
    <n v="1"/>
    <n v="1.0083333333333331"/>
    <x v="10"/>
    <n v="235000"/>
    <n v="1.0234519367187493"/>
    <n v="240511.20512890609"/>
    <n v="10300000"/>
  </r>
  <r>
    <x v="0"/>
    <x v="2"/>
    <x v="7"/>
    <s v="110"/>
    <x v="15"/>
    <n v="6"/>
    <x v="2"/>
    <n v="10.9"/>
    <x v="25"/>
    <n v="34.800000000000004"/>
    <x v="29"/>
    <m/>
    <m/>
    <n v="3.7"/>
    <m/>
    <m/>
    <m/>
    <m/>
    <m/>
    <m/>
    <m/>
    <m/>
    <m/>
    <s v="Кухня-столовая с нишей"/>
    <n v="13.3"/>
    <m/>
    <s v="Комната стандарт"/>
    <n v="10.9"/>
    <m/>
    <m/>
    <m/>
    <m/>
    <m/>
    <m/>
    <m/>
    <m/>
    <m/>
    <m/>
    <m/>
    <m/>
    <m/>
    <m/>
    <m/>
    <m/>
    <m/>
    <m/>
    <n v="4.2"/>
    <m/>
    <m/>
    <m/>
    <m/>
    <m/>
    <m/>
    <n v="2.7"/>
    <n v="0.81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s v="комната"/>
    <m/>
    <m/>
    <m/>
    <s v="сбоку"/>
    <s v="с/у"/>
    <m/>
    <s v="Свой ЖК, Двор"/>
    <s v="В"/>
    <m/>
    <s v="Кухня-столовая с нишей"/>
    <s v=""/>
    <s v=""/>
    <s v=""/>
    <s v=""/>
    <s v=""/>
    <s v=""/>
    <s v=""/>
    <n v="1"/>
    <n v="1"/>
    <n v="1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да"/>
    <s v=""/>
    <s v=""/>
    <s v=""/>
    <s v=""/>
    <s v=""/>
    <s v="да"/>
    <s v="да"/>
    <s v=""/>
    <s v=""/>
    <s v=""/>
    <s v=""/>
    <s v=""/>
    <s v=""/>
    <s v=""/>
    <m/>
    <n v="1.0049999999999999"/>
    <n v="1"/>
    <n v="1"/>
    <m/>
    <m/>
    <n v="1"/>
    <n v="1"/>
    <n v="1"/>
    <n v="1"/>
    <n v="1.0024999999999999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1"/>
    <n v="1"/>
    <n v="1"/>
    <n v="1"/>
    <n v="1"/>
    <m/>
    <m/>
    <m/>
    <m/>
    <m/>
    <m/>
    <m/>
    <m/>
    <m/>
    <m/>
    <m/>
    <m/>
    <m/>
    <m/>
    <m/>
    <m/>
    <m/>
    <m/>
    <x v="17"/>
    <x v="18"/>
    <s v="Кухня-столовая с нишей"/>
    <n v="9"/>
    <n v="6"/>
    <s v="остальные"/>
    <n v="1"/>
    <n v="0.99750000000000005"/>
    <n v="1"/>
    <n v="1.0083333333333331"/>
    <x v="12"/>
    <n v="263333.33333333331"/>
    <n v="1.0032603139588472"/>
    <n v="264191.88267582975"/>
    <n v="8690000"/>
  </r>
  <r>
    <x v="0"/>
    <x v="2"/>
    <x v="8"/>
    <s v="111"/>
    <x v="10"/>
    <n v="6"/>
    <x v="1"/>
    <n v="25.6"/>
    <x v="17"/>
    <n v="60.899999999999991"/>
    <x v="25"/>
    <m/>
    <m/>
    <n v="8.1"/>
    <m/>
    <m/>
    <m/>
    <m/>
    <m/>
    <m/>
    <m/>
    <m/>
    <m/>
    <s v="Кухня-столовая"/>
    <n v="13.7"/>
    <m/>
    <s v="Мастер-спальня"/>
    <n v="14.8"/>
    <m/>
    <m/>
    <s v="Комната стандарт"/>
    <n v="10.8"/>
    <m/>
    <m/>
    <m/>
    <m/>
    <m/>
    <m/>
    <m/>
    <m/>
    <m/>
    <m/>
    <m/>
    <m/>
    <m/>
    <m/>
    <n v="4"/>
    <n v="3.1"/>
    <m/>
    <m/>
    <m/>
    <m/>
    <m/>
    <n v="2.6"/>
    <n v="0.78"/>
    <m/>
    <s v="кухня"/>
    <m/>
    <m/>
    <m/>
    <m/>
    <m/>
    <m/>
    <m/>
    <m/>
    <n v="3.8"/>
    <n v="3.8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3"/>
    <m/>
    <m/>
    <m/>
    <s v="да"/>
    <m/>
    <m/>
    <n v="2"/>
    <m/>
    <m/>
    <m/>
    <s v="кухня"/>
    <s v="кухня"/>
    <m/>
    <m/>
    <m/>
    <m/>
    <m/>
    <s v="Свой ЖК, Двор, Частный сектор"/>
    <s v="З, В"/>
    <m/>
    <s v="Кухня-столовая"/>
    <s v=""/>
    <s v=""/>
    <s v=""/>
    <s v=""/>
    <s v=""/>
    <s v=""/>
    <n v="1"/>
    <n v="2"/>
    <n v="1"/>
    <n v="1"/>
    <s v=""/>
    <s v=""/>
    <s v=""/>
    <s v=""/>
    <n v="1"/>
    <s v=""/>
    <n v="1"/>
    <s v=""/>
    <s v=""/>
    <s v=""/>
    <n v="1"/>
    <s v=""/>
    <s v=""/>
    <s v=""/>
    <n v="3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"/>
    <n v="1"/>
    <n v="1"/>
    <m/>
    <m/>
    <n v="1"/>
    <n v="1"/>
    <n v="1.01"/>
    <n v="1"/>
    <n v="1.0024999999999999"/>
    <n v="1"/>
    <n v="1"/>
    <m/>
    <m/>
    <m/>
    <n v="1.0049999999999999"/>
    <m/>
    <m/>
    <m/>
    <m/>
    <m/>
    <m/>
    <m/>
    <m/>
    <m/>
    <n v="1.0024999999999999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1"/>
    <x v="10"/>
    <s v="Кухня-столовая, Мастер-спальня"/>
    <n v="9"/>
    <n v="6"/>
    <s v="остальные"/>
    <n v="1"/>
    <n v="0.99750000000000005"/>
    <n v="1"/>
    <n v="1.0099999999999998"/>
    <x v="7"/>
    <n v="217500"/>
    <n v="1.0251492086993728"/>
    <n v="222969.95289211356"/>
    <n v="13170000"/>
  </r>
  <r>
    <x v="0"/>
    <x v="2"/>
    <x v="8"/>
    <s v="112"/>
    <x v="11"/>
    <n v="6"/>
    <x v="2"/>
    <n v="11.4"/>
    <x v="18"/>
    <n v="42.199999999999996"/>
    <x v="21"/>
    <m/>
    <m/>
    <n v="5.6"/>
    <s v="ниша"/>
    <m/>
    <m/>
    <m/>
    <m/>
    <m/>
    <m/>
    <m/>
    <m/>
    <s v="Кухня-гостиная с нишей"/>
    <n v="16.8"/>
    <m/>
    <s v="Комната стандарт"/>
    <n v="11.4"/>
    <m/>
    <m/>
    <m/>
    <m/>
    <m/>
    <m/>
    <m/>
    <m/>
    <m/>
    <m/>
    <m/>
    <m/>
    <m/>
    <m/>
    <m/>
    <m/>
    <m/>
    <m/>
    <n v="4.5"/>
    <m/>
    <m/>
    <m/>
    <m/>
    <m/>
    <m/>
    <m/>
    <m/>
    <m/>
    <m/>
    <m/>
    <m/>
    <m/>
    <m/>
    <m/>
    <m/>
    <m/>
    <m/>
    <n v="3.9"/>
    <n v="3.9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Частный сектор"/>
    <s v="З"/>
    <m/>
    <s v="Кухня-гостиная с нишей"/>
    <s v=""/>
    <s v="ниша"/>
    <s v=""/>
    <s v=""/>
    <s v="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3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.0049999999999999"/>
    <m/>
    <m/>
    <n v="1"/>
    <n v="1"/>
    <n v="1"/>
    <n v="1"/>
    <n v="1"/>
    <n v="1"/>
    <n v="1"/>
    <m/>
    <m/>
    <m/>
    <n v="1.0049999999999999"/>
    <m/>
    <m/>
    <m/>
    <m/>
    <m/>
    <m/>
    <m/>
    <m/>
    <m/>
    <n v="1.0024999999999999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2"/>
    <x v="13"/>
    <s v="Кухня-гостиная с нишей"/>
    <n v="9"/>
    <n v="6"/>
    <s v="остальные"/>
    <n v="1"/>
    <n v="0.99750000000000005"/>
    <n v="1"/>
    <n v="1.0099999999999998"/>
    <x v="10"/>
    <n v="235000"/>
    <n v="1.0354206573304445"/>
    <n v="243323.85447265446"/>
    <n v="10270000"/>
  </r>
  <r>
    <x v="0"/>
    <x v="2"/>
    <x v="8"/>
    <s v="113"/>
    <x v="12"/>
    <n v="6"/>
    <x v="1"/>
    <n v="27"/>
    <x v="22"/>
    <n v="58.1"/>
    <x v="26"/>
    <m/>
    <m/>
    <n v="7.7"/>
    <s v="ниша"/>
    <m/>
    <m/>
    <m/>
    <m/>
    <m/>
    <m/>
    <m/>
    <m/>
    <s v="Кухня-гостиная с нишей"/>
    <n v="15.9"/>
    <m/>
    <s v="Мастер-спальня с/у через гардероб"/>
    <n v="15.9"/>
    <s v="гардероб"/>
    <m/>
    <s v="Комната стандарт"/>
    <n v="11.1"/>
    <m/>
    <m/>
    <m/>
    <m/>
    <m/>
    <m/>
    <m/>
    <m/>
    <m/>
    <m/>
    <m/>
    <m/>
    <m/>
    <m/>
    <n v="4.0999999999999996"/>
    <n v="3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Частный сектор"/>
    <s v="З"/>
    <m/>
    <s v="Кухня-гостиная с нишей"/>
    <s v=""/>
    <s v="ниша"/>
    <s v=""/>
    <s v=""/>
    <s v=""/>
    <n v="1"/>
    <n v="1"/>
    <n v="2"/>
    <s v=""/>
    <s v=""/>
    <s v=""/>
    <s v=""/>
    <s v=""/>
    <s v=""/>
    <s v=""/>
    <s v=""/>
    <s v=""/>
    <s v=""/>
    <s v=""/>
    <s v=""/>
    <s v=""/>
    <s v=""/>
    <s v=""/>
    <s v=""/>
    <n v="3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.0049999999999999"/>
    <m/>
    <m/>
    <n v="1"/>
    <n v="1.01"/>
    <n v="1.01"/>
    <n v="1"/>
    <n v="1"/>
    <n v="1"/>
    <n v="1"/>
    <m/>
    <m/>
    <m/>
    <n v="1"/>
    <m/>
    <m/>
    <m/>
    <m/>
    <m/>
    <m/>
    <m/>
    <m/>
    <m/>
    <n v="1.0024999999999999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6"/>
    <x v="16"/>
    <s v="Кухня-гостиная с нишей, Мастер-спальня"/>
    <n v="9"/>
    <n v="6"/>
    <s v="остальные"/>
    <n v="1"/>
    <n v="0.99750000000000005"/>
    <n v="1"/>
    <n v="1.0099999999999998"/>
    <x v="7"/>
    <n v="217500"/>
    <n v="1.0509777239231712"/>
    <n v="228587.65495328975"/>
    <n v="13280000"/>
  </r>
  <r>
    <x v="0"/>
    <x v="2"/>
    <x v="8"/>
    <s v="114"/>
    <x v="13"/>
    <n v="6"/>
    <x v="2"/>
    <n v="12.2"/>
    <x v="20"/>
    <n v="36.800000000000004"/>
    <x v="23"/>
    <m/>
    <m/>
    <n v="7.4"/>
    <m/>
    <m/>
    <m/>
    <m/>
    <m/>
    <m/>
    <m/>
    <m/>
    <m/>
    <s v="Кухня-столовая"/>
    <n v="13.1"/>
    <m/>
    <s v="Комната стандарт"/>
    <n v="12.2"/>
    <m/>
    <m/>
    <m/>
    <m/>
    <m/>
    <m/>
    <m/>
    <m/>
    <m/>
    <m/>
    <m/>
    <m/>
    <m/>
    <m/>
    <m/>
    <m/>
    <m/>
    <m/>
    <n v="4.099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3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.0024999999999999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4"/>
    <x v="15"/>
    <s v="Кухня-столовая"/>
    <n v="9"/>
    <n v="6"/>
    <s v="остальные"/>
    <n v="1"/>
    <n v="0.99750000000000005"/>
    <n v="1"/>
    <n v="1.0099999999999998"/>
    <x v="2"/>
    <n v="250000"/>
    <n v="1.0099936874999997"/>
    <n v="252498.42187499994"/>
    <n v="9290000"/>
  </r>
  <r>
    <x v="0"/>
    <x v="2"/>
    <x v="8"/>
    <s v="115"/>
    <x v="14"/>
    <n v="6"/>
    <x v="2"/>
    <n v="14.3"/>
    <x v="23"/>
    <n v="44.7"/>
    <x v="27"/>
    <m/>
    <m/>
    <n v="6.2"/>
    <m/>
    <m/>
    <m/>
    <m/>
    <m/>
    <m/>
    <m/>
    <m/>
    <m/>
    <s v="Кухня-гостиная с нишей"/>
    <n v="16.899999999999999"/>
    <m/>
    <s v="Комната стандарт"/>
    <n v="14.3"/>
    <m/>
    <m/>
    <m/>
    <m/>
    <m/>
    <m/>
    <m/>
    <m/>
    <m/>
    <m/>
    <m/>
    <m/>
    <m/>
    <m/>
    <m/>
    <m/>
    <m/>
    <m/>
    <n v="4.5999999999999996"/>
    <m/>
    <m/>
    <m/>
    <m/>
    <m/>
    <m/>
    <n v="2.7"/>
    <n v="0.81"/>
    <m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В"/>
    <m/>
    <s v="Кухня-гостиная с нишей"/>
    <s v=""/>
    <s v=""/>
    <s v=""/>
    <s v=""/>
    <s v=""/>
    <s v=""/>
    <s v=""/>
    <n v="1"/>
    <n v="1"/>
    <n v="1"/>
    <s v=""/>
    <s v=""/>
    <s v=""/>
    <s v=""/>
    <s v=""/>
    <s v=""/>
    <s v=""/>
    <s v=""/>
    <s v=""/>
    <s v=""/>
    <s v=""/>
    <s v=""/>
    <s v=""/>
    <s v=""/>
    <n v="3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m/>
    <n v="1.0149999999999999"/>
    <n v="1"/>
    <n v="1"/>
    <m/>
    <m/>
    <n v="1"/>
    <n v="1"/>
    <n v="1"/>
    <n v="1"/>
    <n v="1.0024999999999999"/>
    <n v="1"/>
    <n v="1"/>
    <m/>
    <m/>
    <m/>
    <n v="1"/>
    <m/>
    <m/>
    <m/>
    <m/>
    <m/>
    <m/>
    <m/>
    <m/>
    <m/>
    <n v="1.0024999999999999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5"/>
    <x v="17"/>
    <s v="Кухня-гостиная с нишей"/>
    <n v="9"/>
    <n v="6"/>
    <s v="остальные"/>
    <n v="1"/>
    <n v="0.99750000000000005"/>
    <n v="1"/>
    <n v="1.0099999999999998"/>
    <x v="10"/>
    <n v="235000"/>
    <n v="1.0277064517945309"/>
    <n v="241511.01617171476"/>
    <n v="10340000"/>
  </r>
  <r>
    <x v="0"/>
    <x v="2"/>
    <x v="8"/>
    <s v="116"/>
    <x v="15"/>
    <n v="6"/>
    <x v="2"/>
    <n v="10.9"/>
    <x v="25"/>
    <n v="34.800000000000004"/>
    <x v="29"/>
    <m/>
    <m/>
    <n v="3.7"/>
    <m/>
    <m/>
    <m/>
    <m/>
    <m/>
    <m/>
    <m/>
    <m/>
    <m/>
    <s v="Кухня-столовая с нишей"/>
    <n v="13.3"/>
    <m/>
    <s v="Комната стандарт"/>
    <n v="10.9"/>
    <m/>
    <m/>
    <m/>
    <m/>
    <m/>
    <m/>
    <m/>
    <m/>
    <m/>
    <m/>
    <m/>
    <m/>
    <m/>
    <m/>
    <m/>
    <m/>
    <m/>
    <m/>
    <n v="4.2"/>
    <m/>
    <m/>
    <m/>
    <m/>
    <m/>
    <m/>
    <n v="2.7"/>
    <n v="0.81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s v="комната"/>
    <m/>
    <m/>
    <m/>
    <s v="сбоку"/>
    <s v="с/у"/>
    <m/>
    <s v="Свой ЖК, Двор"/>
    <s v="В"/>
    <m/>
    <s v="Кухня-столовая с нишей"/>
    <s v=""/>
    <s v=""/>
    <s v=""/>
    <s v=""/>
    <s v=""/>
    <s v=""/>
    <s v=""/>
    <n v="1"/>
    <n v="1"/>
    <n v="1"/>
    <s v=""/>
    <s v=""/>
    <s v=""/>
    <s v=""/>
    <s v=""/>
    <s v=""/>
    <s v=""/>
    <s v=""/>
    <s v=""/>
    <s v=""/>
    <s v=""/>
    <s v=""/>
    <s v=""/>
    <s v=""/>
    <n v="3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да"/>
    <s v=""/>
    <s v=""/>
    <s v=""/>
    <s v=""/>
    <s v=""/>
    <s v="да"/>
    <s v="да"/>
    <s v=""/>
    <s v=""/>
    <s v=""/>
    <s v=""/>
    <s v=""/>
    <s v=""/>
    <s v=""/>
    <m/>
    <n v="1.0049999999999999"/>
    <n v="1"/>
    <n v="1"/>
    <m/>
    <m/>
    <n v="1"/>
    <n v="1"/>
    <n v="1"/>
    <n v="1"/>
    <n v="1.0024999999999999"/>
    <n v="1"/>
    <n v="1"/>
    <m/>
    <m/>
    <m/>
    <n v="1"/>
    <m/>
    <m/>
    <m/>
    <m/>
    <m/>
    <m/>
    <m/>
    <m/>
    <m/>
    <n v="1.0024999999999999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1"/>
    <n v="1"/>
    <n v="1"/>
    <n v="1"/>
    <n v="1"/>
    <m/>
    <m/>
    <m/>
    <m/>
    <m/>
    <m/>
    <m/>
    <m/>
    <m/>
    <m/>
    <m/>
    <m/>
    <m/>
    <m/>
    <m/>
    <m/>
    <m/>
    <m/>
    <x v="17"/>
    <x v="18"/>
    <s v="Кухня-столовая с нишей"/>
    <n v="9"/>
    <n v="6"/>
    <s v="остальные"/>
    <n v="1"/>
    <n v="0.99750000000000005"/>
    <n v="1"/>
    <n v="1.0099999999999998"/>
    <x v="12"/>
    <n v="263333.33333333331"/>
    <n v="1.0074308919581969"/>
    <n v="265290.13488232519"/>
    <n v="8730000"/>
  </r>
  <r>
    <x v="0"/>
    <x v="3"/>
    <x v="0"/>
    <s v="117"/>
    <x v="16"/>
    <n v="2"/>
    <x v="3"/>
    <n v="16"/>
    <x v="26"/>
    <n v="28"/>
    <x v="30"/>
    <m/>
    <m/>
    <n v="4.0999999999999996"/>
    <m/>
    <m/>
    <m/>
    <m/>
    <m/>
    <m/>
    <m/>
    <m/>
    <m/>
    <s v="Студия"/>
    <n v="3.7"/>
    <m/>
    <s v="Студия"/>
    <n v="16"/>
    <m/>
    <m/>
    <m/>
    <m/>
    <m/>
    <m/>
    <m/>
    <m/>
    <m/>
    <m/>
    <m/>
    <m/>
    <m/>
    <m/>
    <m/>
    <m/>
    <m/>
    <m/>
    <n v="4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7699999999999996"/>
    <m/>
    <m/>
    <m/>
    <m/>
    <m/>
    <m/>
    <n v="1"/>
    <m/>
    <m/>
    <m/>
    <m/>
    <m/>
    <m/>
    <m/>
    <m/>
    <m/>
    <m/>
    <s v="Частный сектор"/>
    <s v="З"/>
    <m/>
    <s v="Студия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3.7699999999999996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.0089999999999999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8"/>
    <x v="19"/>
    <s v="Студия"/>
    <n v="9"/>
    <n v="4"/>
    <s v="остальные"/>
    <n v="1"/>
    <n v="1.0024999999999999"/>
    <n v="1"/>
    <n v="0.98999999999999977"/>
    <x v="13"/>
    <n v="270000"/>
    <n v="1.0014072749999996"/>
    <n v="270379.9642499999"/>
    <n v="7570000"/>
  </r>
  <r>
    <x v="0"/>
    <x v="3"/>
    <x v="0"/>
    <s v="118"/>
    <x v="17"/>
    <n v="2"/>
    <x v="2"/>
    <n v="12.1"/>
    <x v="27"/>
    <n v="34.6"/>
    <x v="31"/>
    <m/>
    <m/>
    <n v="5.2"/>
    <s v="ниша"/>
    <m/>
    <m/>
    <m/>
    <m/>
    <m/>
    <m/>
    <m/>
    <m/>
    <s v="Кухня-столовая"/>
    <n v="12.9"/>
    <m/>
    <s v="Комната стандарт"/>
    <n v="12.1"/>
    <m/>
    <m/>
    <m/>
    <m/>
    <m/>
    <m/>
    <m/>
    <m/>
    <m/>
    <m/>
    <m/>
    <m/>
    <m/>
    <m/>
    <m/>
    <m/>
    <m/>
    <m/>
    <n v="4.4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7699999999999996"/>
    <m/>
    <m/>
    <m/>
    <m/>
    <m/>
    <m/>
    <n v="1"/>
    <m/>
    <m/>
    <m/>
    <m/>
    <m/>
    <m/>
    <m/>
    <s v="сбоку"/>
    <s v="с/у, комната"/>
    <m/>
    <s v="Частный сектор"/>
    <s v="З"/>
    <m/>
    <s v="Кухня-столов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3.7699999999999996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s v="да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.0089999999999999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0.995"/>
    <n v="1"/>
    <n v="1"/>
    <n v="1"/>
    <n v="1"/>
    <n v="1"/>
    <m/>
    <m/>
    <m/>
    <m/>
    <m/>
    <m/>
    <m/>
    <m/>
    <m/>
    <m/>
    <m/>
    <m/>
    <m/>
    <m/>
    <m/>
    <m/>
    <m/>
    <m/>
    <x v="19"/>
    <x v="20"/>
    <s v="Кухня-столовая"/>
    <n v="9"/>
    <n v="4"/>
    <s v="остальные"/>
    <n v="1"/>
    <n v="1.0024999999999999"/>
    <n v="1"/>
    <n v="0.98999999999999977"/>
    <x v="3"/>
    <n v="256666.66666666666"/>
    <n v="0.99637532861903377"/>
    <n v="255736.33434555199"/>
    <n v="8850000"/>
  </r>
  <r>
    <x v="0"/>
    <x v="3"/>
    <x v="1"/>
    <s v="119"/>
    <x v="16"/>
    <n v="4"/>
    <x v="0"/>
    <n v="40.599999999999994"/>
    <x v="28"/>
    <n v="73"/>
    <x v="32"/>
    <m/>
    <m/>
    <n v="7.5"/>
    <m/>
    <m/>
    <m/>
    <m/>
    <m/>
    <m/>
    <m/>
    <m/>
    <m/>
    <s v="Кухня-столовая"/>
    <n v="12.1"/>
    <m/>
    <s v="Комната стандарт"/>
    <n v="17.899999999999999"/>
    <m/>
    <m/>
    <s v="Мастер-спальня"/>
    <n v="12"/>
    <m/>
    <m/>
    <s v="Комната стандарт"/>
    <n v="10.7"/>
    <m/>
    <m/>
    <m/>
    <m/>
    <m/>
    <m/>
    <m/>
    <m/>
    <m/>
    <m/>
    <n v="4"/>
    <n v="2.8"/>
    <m/>
    <m/>
    <m/>
    <m/>
    <m/>
    <n v="2.7"/>
    <n v="0.81"/>
    <m/>
    <s v="кухня"/>
    <m/>
    <m/>
    <m/>
    <m/>
    <m/>
    <m/>
    <m/>
    <m/>
    <n v="3.3"/>
    <n v="3.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s v="кухня"/>
    <m/>
    <m/>
    <m/>
    <m/>
    <m/>
    <s v="Свой ЖК, Двор, Частный сектор"/>
    <s v="З, В"/>
    <m/>
    <s v="Кухня-столовая"/>
    <s v=""/>
    <s v=""/>
    <s v=""/>
    <s v=""/>
    <s v=""/>
    <s v=""/>
    <n v="1"/>
    <n v="2"/>
    <n v="1"/>
    <n v="1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"/>
    <n v="1"/>
    <n v="1"/>
    <m/>
    <m/>
    <n v="1"/>
    <n v="1"/>
    <n v="1.01"/>
    <n v="1"/>
    <n v="1.0024999999999999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0"/>
    <x v="10"/>
    <s v="Кухня-столовая, Мастер-спальня"/>
    <n v="9"/>
    <n v="4"/>
    <s v="остальные"/>
    <n v="1"/>
    <n v="1.0024999999999999"/>
    <n v="1"/>
    <n v="0.99499999999999977"/>
    <x v="14"/>
    <n v="205000"/>
    <n v="1.0124553588484835"/>
    <n v="207553.3485639391"/>
    <n v="14760000"/>
  </r>
  <r>
    <x v="0"/>
    <x v="3"/>
    <x v="1"/>
    <s v="120"/>
    <x v="17"/>
    <n v="4"/>
    <x v="3"/>
    <n v="16"/>
    <x v="26"/>
    <n v="28"/>
    <x v="30"/>
    <m/>
    <m/>
    <n v="4.0999999999999996"/>
    <m/>
    <m/>
    <m/>
    <m/>
    <m/>
    <m/>
    <m/>
    <m/>
    <m/>
    <s v="Студия"/>
    <n v="3.7"/>
    <m/>
    <s v="Студия"/>
    <n v="16"/>
    <m/>
    <m/>
    <m/>
    <m/>
    <m/>
    <m/>
    <m/>
    <m/>
    <m/>
    <m/>
    <m/>
    <m/>
    <m/>
    <m/>
    <m/>
    <m/>
    <m/>
    <m/>
    <n v="4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Студия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1"/>
    <x v="19"/>
    <s v="Студия"/>
    <n v="9"/>
    <n v="4"/>
    <s v="остальные"/>
    <n v="1"/>
    <n v="1.0024999999999999"/>
    <n v="1"/>
    <n v="0.99499999999999977"/>
    <x v="13"/>
    <n v="270000"/>
    <n v="0.99748749999999975"/>
    <n v="269321.62499999994"/>
    <n v="7540000"/>
  </r>
  <r>
    <x v="0"/>
    <x v="3"/>
    <x v="1"/>
    <s v="121"/>
    <x v="18"/>
    <n v="4"/>
    <x v="2"/>
    <n v="12.1"/>
    <x v="27"/>
    <n v="34.6"/>
    <x v="31"/>
    <m/>
    <m/>
    <n v="5.2"/>
    <s v="ниша"/>
    <m/>
    <m/>
    <m/>
    <m/>
    <m/>
    <m/>
    <m/>
    <m/>
    <s v="Кухня-столовая"/>
    <n v="12.9"/>
    <m/>
    <s v="Комната стандарт"/>
    <n v="12.1"/>
    <m/>
    <m/>
    <m/>
    <m/>
    <m/>
    <m/>
    <m/>
    <m/>
    <m/>
    <m/>
    <m/>
    <m/>
    <m/>
    <m/>
    <m/>
    <m/>
    <m/>
    <m/>
    <n v="4.4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2"/>
    <x v="20"/>
    <s v="Кухня-столовая"/>
    <n v="9"/>
    <n v="4"/>
    <s v="остальные"/>
    <n v="1"/>
    <n v="1.0024999999999999"/>
    <n v="1"/>
    <n v="0.99499999999999977"/>
    <x v="3"/>
    <n v="256666.66666666666"/>
    <n v="1.0024749374999995"/>
    <n v="257301.90062499986"/>
    <n v="8900000"/>
  </r>
  <r>
    <x v="0"/>
    <x v="3"/>
    <x v="1"/>
    <s v="122"/>
    <x v="19"/>
    <n v="4"/>
    <x v="1"/>
    <n v="24.3"/>
    <x v="29"/>
    <n v="54.9"/>
    <x v="33"/>
    <m/>
    <m/>
    <n v="7.2"/>
    <m/>
    <m/>
    <m/>
    <m/>
    <m/>
    <m/>
    <m/>
    <m/>
    <m/>
    <s v="Кухня-столовая"/>
    <n v="11.1"/>
    <m/>
    <s v="Комната стандарт"/>
    <n v="12.8"/>
    <m/>
    <m/>
    <s v="Комната стандарт"/>
    <n v="11.5"/>
    <m/>
    <m/>
    <m/>
    <m/>
    <m/>
    <m/>
    <m/>
    <m/>
    <m/>
    <m/>
    <m/>
    <m/>
    <m/>
    <m/>
    <n v="4.3"/>
    <n v="1.9"/>
    <m/>
    <m/>
    <m/>
    <m/>
    <m/>
    <n v="2.7"/>
    <n v="0.81"/>
    <m/>
    <s v="кухня"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m/>
    <m/>
    <m/>
    <s v="снизу"/>
    <s v="кухня, коридор, с/у, две комнаты"/>
    <m/>
    <s v="Свой ЖК, Двор, Частный сектор"/>
    <s v="З, В"/>
    <m/>
    <s v="Кухня-столовая"/>
    <s v=""/>
    <s v=""/>
    <s v=""/>
    <s v=""/>
    <s v=""/>
    <s v=""/>
    <s v=""/>
    <n v="2"/>
    <n v="1"/>
    <n v="1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да"/>
    <s v=""/>
    <s v="да"/>
    <s v=""/>
    <s v=""/>
    <s v=""/>
    <s v=""/>
    <s v=""/>
    <s v=""/>
    <s v=""/>
    <s v="да"/>
    <s v=""/>
    <s v=""/>
    <s v=""/>
    <s v=""/>
    <s v="да"/>
    <s v="да"/>
    <s v=""/>
    <s v=""/>
    <s v=""/>
    <s v="да"/>
    <s v=""/>
    <s v=""/>
    <s v=""/>
    <m/>
    <n v="1"/>
    <n v="1"/>
    <n v="1"/>
    <m/>
    <m/>
    <n v="1"/>
    <n v="1"/>
    <n v="1"/>
    <n v="1"/>
    <n v="1.0024999999999999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0.995"/>
    <n v="0.995"/>
    <n v="1"/>
    <n v="0.99450000000000005"/>
    <n v="1"/>
    <n v="1"/>
    <n v="1"/>
    <n v="1"/>
    <m/>
    <m/>
    <m/>
    <m/>
    <m/>
    <m/>
    <m/>
    <m/>
    <m/>
    <m/>
    <m/>
    <m/>
    <m/>
    <m/>
    <m/>
    <m/>
    <m/>
    <m/>
    <x v="23"/>
    <x v="5"/>
    <s v="Кухня-столовая"/>
    <n v="9"/>
    <n v="4"/>
    <s v="остальные"/>
    <n v="1"/>
    <n v="1.0024999999999999"/>
    <n v="1"/>
    <n v="0.99499999999999977"/>
    <x v="15"/>
    <n v="225000"/>
    <n v="0.98697342376478014"/>
    <n v="222069.02034707554"/>
    <n v="11770000"/>
  </r>
  <r>
    <x v="0"/>
    <x v="3"/>
    <x v="2"/>
    <s v="123"/>
    <x v="16"/>
    <n v="4"/>
    <x v="0"/>
    <n v="40.599999999999994"/>
    <x v="28"/>
    <n v="73"/>
    <x v="32"/>
    <m/>
    <m/>
    <n v="7.5"/>
    <m/>
    <m/>
    <m/>
    <m/>
    <m/>
    <m/>
    <m/>
    <m/>
    <m/>
    <s v="Кухня-столовая"/>
    <n v="12.1"/>
    <m/>
    <s v="Комната стандарт"/>
    <n v="17.899999999999999"/>
    <m/>
    <m/>
    <s v="Мастер-спальня"/>
    <n v="12"/>
    <m/>
    <m/>
    <s v="Комната стандарт"/>
    <n v="10.7"/>
    <m/>
    <m/>
    <m/>
    <m/>
    <m/>
    <m/>
    <m/>
    <m/>
    <m/>
    <m/>
    <n v="4"/>
    <n v="2.8"/>
    <m/>
    <m/>
    <m/>
    <m/>
    <m/>
    <n v="2.7"/>
    <n v="0.81"/>
    <m/>
    <s v="кухня"/>
    <m/>
    <m/>
    <m/>
    <m/>
    <m/>
    <m/>
    <m/>
    <m/>
    <n v="3.3"/>
    <n v="3.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s v="кухня"/>
    <m/>
    <m/>
    <m/>
    <m/>
    <m/>
    <s v="Свой ЖК, Двор, Частный сектор"/>
    <s v="З, В"/>
    <m/>
    <s v="Кухня-столовая"/>
    <s v=""/>
    <s v=""/>
    <s v=""/>
    <s v=""/>
    <s v=""/>
    <s v=""/>
    <n v="1"/>
    <n v="2"/>
    <n v="1"/>
    <n v="1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"/>
    <n v="1"/>
    <n v="1"/>
    <m/>
    <m/>
    <n v="1"/>
    <n v="1"/>
    <n v="1.01"/>
    <n v="1"/>
    <n v="1.0024999999999999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0"/>
    <x v="10"/>
    <s v="Кухня-столовая, Мастер-спальня"/>
    <n v="9"/>
    <n v="4"/>
    <s v="остальные"/>
    <n v="1"/>
    <n v="1.0024999999999999"/>
    <n v="1"/>
    <n v="0.99999999999999978"/>
    <x v="14"/>
    <n v="205000"/>
    <n v="1.0175430742195815"/>
    <n v="208596.3302150142"/>
    <n v="14830000"/>
  </r>
  <r>
    <x v="0"/>
    <x v="3"/>
    <x v="2"/>
    <s v="124"/>
    <x v="17"/>
    <n v="4"/>
    <x v="3"/>
    <n v="16"/>
    <x v="26"/>
    <n v="28"/>
    <x v="30"/>
    <m/>
    <m/>
    <n v="4.0999999999999996"/>
    <m/>
    <m/>
    <m/>
    <m/>
    <m/>
    <m/>
    <m/>
    <m/>
    <m/>
    <s v="Студия"/>
    <n v="3.7"/>
    <m/>
    <s v="Студия"/>
    <n v="16"/>
    <m/>
    <m/>
    <m/>
    <m/>
    <m/>
    <m/>
    <m/>
    <m/>
    <m/>
    <m/>
    <m/>
    <m/>
    <m/>
    <m/>
    <m/>
    <m/>
    <m/>
    <m/>
    <n v="4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Студия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1"/>
    <x v="19"/>
    <s v="Студия"/>
    <n v="9"/>
    <n v="4"/>
    <s v="остальные"/>
    <n v="1"/>
    <n v="1.0024999999999999"/>
    <n v="1"/>
    <n v="0.99999999999999978"/>
    <x v="13"/>
    <n v="270000"/>
    <n v="1.0024999999999997"/>
    <n v="270674.99999999994"/>
    <n v="7580000"/>
  </r>
  <r>
    <x v="0"/>
    <x v="3"/>
    <x v="2"/>
    <s v="125"/>
    <x v="18"/>
    <n v="4"/>
    <x v="2"/>
    <n v="12.1"/>
    <x v="27"/>
    <n v="34.6"/>
    <x v="31"/>
    <m/>
    <m/>
    <n v="5.2"/>
    <s v="ниша"/>
    <m/>
    <m/>
    <m/>
    <m/>
    <m/>
    <m/>
    <m/>
    <m/>
    <s v="Кухня-столовая"/>
    <n v="12.9"/>
    <m/>
    <s v="Комната стандарт"/>
    <n v="12.1"/>
    <m/>
    <m/>
    <m/>
    <m/>
    <m/>
    <m/>
    <m/>
    <m/>
    <m/>
    <m/>
    <m/>
    <m/>
    <m/>
    <m/>
    <m/>
    <m/>
    <m/>
    <m/>
    <n v="4.4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2"/>
    <x v="20"/>
    <s v="Кухня-столовая"/>
    <n v="9"/>
    <n v="4"/>
    <s v="остальные"/>
    <n v="1"/>
    <n v="1.0024999999999999"/>
    <n v="1"/>
    <n v="0.99999999999999978"/>
    <x v="3"/>
    <n v="256666.66666666666"/>
    <n v="1.0075124999999996"/>
    <n v="258594.87499999988"/>
    <n v="8950000"/>
  </r>
  <r>
    <x v="0"/>
    <x v="3"/>
    <x v="2"/>
    <s v="126"/>
    <x v="19"/>
    <n v="4"/>
    <x v="1"/>
    <n v="24.3"/>
    <x v="29"/>
    <n v="54.9"/>
    <x v="33"/>
    <m/>
    <m/>
    <n v="7.2"/>
    <m/>
    <m/>
    <m/>
    <m/>
    <m/>
    <m/>
    <m/>
    <m/>
    <m/>
    <s v="Кухня-столовая"/>
    <n v="11.1"/>
    <m/>
    <s v="Комната стандарт"/>
    <n v="12.8"/>
    <m/>
    <m/>
    <s v="Комната стандарт"/>
    <n v="11.5"/>
    <m/>
    <m/>
    <m/>
    <m/>
    <m/>
    <m/>
    <m/>
    <m/>
    <m/>
    <m/>
    <m/>
    <m/>
    <m/>
    <m/>
    <n v="4.3"/>
    <n v="1.9"/>
    <m/>
    <m/>
    <m/>
    <m/>
    <m/>
    <n v="2.7"/>
    <n v="0.81"/>
    <m/>
    <s v="кухня"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m/>
    <m/>
    <m/>
    <s v="сбоку"/>
    <s v="кухня"/>
    <m/>
    <s v="Свой ЖК, Двор, Частный сектор"/>
    <s v="З, В"/>
    <m/>
    <s v="Кухня-столовая"/>
    <s v=""/>
    <s v=""/>
    <s v=""/>
    <s v=""/>
    <s v=""/>
    <s v=""/>
    <s v=""/>
    <n v="2"/>
    <n v="1"/>
    <n v="1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да"/>
    <s v=""/>
    <s v=""/>
    <s v=""/>
    <s v=""/>
    <s v=""/>
    <s v="да"/>
    <s v="да"/>
    <s v=""/>
    <s v=""/>
    <s v=""/>
    <s v="да"/>
    <s v=""/>
    <s v=""/>
    <s v=""/>
    <m/>
    <n v="1"/>
    <n v="1"/>
    <n v="1"/>
    <m/>
    <m/>
    <n v="1"/>
    <n v="1"/>
    <n v="1"/>
    <n v="1"/>
    <n v="1.0024999999999999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3"/>
    <x v="5"/>
    <s v="Кухня-столовая"/>
    <n v="9"/>
    <n v="4"/>
    <s v="остальные"/>
    <n v="1"/>
    <n v="1.0024999999999999"/>
    <n v="1"/>
    <n v="0.99999999999999978"/>
    <x v="15"/>
    <n v="225000"/>
    <n v="1.0074683903164172"/>
    <n v="226680.38782119387"/>
    <n v="12020000"/>
  </r>
  <r>
    <x v="0"/>
    <x v="3"/>
    <x v="3"/>
    <s v="127"/>
    <x v="16"/>
    <n v="4"/>
    <x v="0"/>
    <n v="40.599999999999994"/>
    <x v="28"/>
    <n v="73"/>
    <x v="32"/>
    <m/>
    <m/>
    <n v="7.5"/>
    <m/>
    <m/>
    <m/>
    <m/>
    <m/>
    <m/>
    <m/>
    <m/>
    <m/>
    <s v="Кухня-столовая"/>
    <n v="12.1"/>
    <m/>
    <s v="Комната стандарт"/>
    <n v="17.899999999999999"/>
    <m/>
    <m/>
    <s v="Мастер-спальня"/>
    <n v="12"/>
    <m/>
    <m/>
    <s v="Комната стандарт"/>
    <n v="10.7"/>
    <m/>
    <m/>
    <m/>
    <m/>
    <m/>
    <m/>
    <m/>
    <m/>
    <m/>
    <m/>
    <n v="4"/>
    <n v="2.8"/>
    <m/>
    <m/>
    <m/>
    <m/>
    <m/>
    <n v="2.7"/>
    <n v="0.81"/>
    <m/>
    <s v="кухня"/>
    <m/>
    <m/>
    <m/>
    <m/>
    <m/>
    <m/>
    <m/>
    <m/>
    <n v="3.3"/>
    <n v="3.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s v="кухня"/>
    <m/>
    <m/>
    <m/>
    <m/>
    <m/>
    <s v="Свой ЖК, Двор, Частный сектор"/>
    <s v="З, В"/>
    <m/>
    <s v="Кухня-столовая"/>
    <s v=""/>
    <s v=""/>
    <s v=""/>
    <s v=""/>
    <s v=""/>
    <s v=""/>
    <n v="1"/>
    <n v="2"/>
    <n v="1"/>
    <n v="1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"/>
    <n v="1"/>
    <n v="1"/>
    <m/>
    <m/>
    <n v="1"/>
    <n v="1"/>
    <n v="1.01"/>
    <n v="1"/>
    <n v="1.0024999999999999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0"/>
    <x v="10"/>
    <s v="Кухня-столовая, Мастер-спальня"/>
    <n v="9"/>
    <n v="4"/>
    <s v="остальные"/>
    <n v="1"/>
    <n v="1.0024999999999999"/>
    <n v="1"/>
    <n v="1.0016666666666665"/>
    <x v="14"/>
    <n v="205000"/>
    <n v="1.0192389793432808"/>
    <n v="208943.99076537255"/>
    <n v="14860000"/>
  </r>
  <r>
    <x v="0"/>
    <x v="3"/>
    <x v="3"/>
    <s v="128"/>
    <x v="17"/>
    <n v="4"/>
    <x v="3"/>
    <n v="16"/>
    <x v="26"/>
    <n v="28"/>
    <x v="30"/>
    <m/>
    <m/>
    <n v="4.0999999999999996"/>
    <m/>
    <m/>
    <m/>
    <m/>
    <m/>
    <m/>
    <m/>
    <m/>
    <m/>
    <s v="Студия"/>
    <n v="3.7"/>
    <m/>
    <s v="Студия"/>
    <n v="16"/>
    <m/>
    <m/>
    <m/>
    <m/>
    <m/>
    <m/>
    <m/>
    <m/>
    <m/>
    <m/>
    <m/>
    <m/>
    <m/>
    <m/>
    <m/>
    <m/>
    <m/>
    <m/>
    <n v="4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Студия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1"/>
    <x v="19"/>
    <s v="Студия"/>
    <n v="9"/>
    <n v="4"/>
    <s v="остальные"/>
    <n v="1"/>
    <n v="1.0024999999999999"/>
    <n v="1"/>
    <n v="1.0016666666666665"/>
    <x v="13"/>
    <n v="270000"/>
    <n v="1.004170833333333"/>
    <n v="271126.12499999994"/>
    <n v="7590000"/>
  </r>
  <r>
    <x v="0"/>
    <x v="3"/>
    <x v="3"/>
    <s v="129"/>
    <x v="18"/>
    <n v="4"/>
    <x v="2"/>
    <n v="12.1"/>
    <x v="27"/>
    <n v="34.6"/>
    <x v="31"/>
    <m/>
    <m/>
    <n v="5.2"/>
    <s v="ниша"/>
    <m/>
    <m/>
    <m/>
    <m/>
    <m/>
    <m/>
    <m/>
    <m/>
    <s v="Кухня-столовая"/>
    <n v="12.9"/>
    <m/>
    <s v="Комната стандарт"/>
    <n v="12.1"/>
    <m/>
    <m/>
    <m/>
    <m/>
    <m/>
    <m/>
    <m/>
    <m/>
    <m/>
    <m/>
    <m/>
    <m/>
    <m/>
    <m/>
    <m/>
    <m/>
    <m/>
    <m/>
    <n v="4.4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2"/>
    <x v="20"/>
    <s v="Кухня-столовая"/>
    <n v="9"/>
    <n v="4"/>
    <s v="остальные"/>
    <n v="1"/>
    <n v="1.0024999999999999"/>
    <n v="1"/>
    <n v="1.0016666666666665"/>
    <x v="3"/>
    <n v="256666.66666666666"/>
    <n v="1.0091916874999995"/>
    <n v="259025.86645833321"/>
    <n v="8960000"/>
  </r>
  <r>
    <x v="0"/>
    <x v="3"/>
    <x v="3"/>
    <s v="130"/>
    <x v="19"/>
    <n v="4"/>
    <x v="1"/>
    <n v="24.3"/>
    <x v="29"/>
    <n v="54.9"/>
    <x v="33"/>
    <m/>
    <m/>
    <n v="7.2"/>
    <m/>
    <m/>
    <m/>
    <m/>
    <m/>
    <m/>
    <m/>
    <m/>
    <m/>
    <s v="Кухня-столовая"/>
    <n v="11.1"/>
    <m/>
    <s v="Комната стандарт"/>
    <n v="12.8"/>
    <m/>
    <m/>
    <s v="Комната стандарт"/>
    <n v="11.5"/>
    <m/>
    <m/>
    <m/>
    <m/>
    <m/>
    <m/>
    <m/>
    <m/>
    <m/>
    <m/>
    <m/>
    <m/>
    <m/>
    <m/>
    <n v="4.3"/>
    <n v="1.9"/>
    <m/>
    <m/>
    <m/>
    <m/>
    <m/>
    <n v="2.7"/>
    <n v="0.81"/>
    <m/>
    <s v="кухня"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m/>
    <m/>
    <m/>
    <s v="сбоку"/>
    <s v="кухня"/>
    <m/>
    <s v="Свой ЖК, Двор, Частный сектор"/>
    <s v="З, В"/>
    <m/>
    <s v="Кухня-столовая"/>
    <s v=""/>
    <s v=""/>
    <s v=""/>
    <s v=""/>
    <s v=""/>
    <s v=""/>
    <s v=""/>
    <n v="2"/>
    <n v="1"/>
    <n v="1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да"/>
    <s v=""/>
    <s v=""/>
    <s v=""/>
    <s v=""/>
    <s v=""/>
    <s v="да"/>
    <s v="да"/>
    <s v=""/>
    <s v=""/>
    <s v=""/>
    <s v="да"/>
    <s v=""/>
    <s v=""/>
    <s v=""/>
    <m/>
    <n v="1"/>
    <n v="1"/>
    <n v="1"/>
    <m/>
    <m/>
    <n v="1"/>
    <n v="1"/>
    <n v="1"/>
    <n v="1"/>
    <n v="1.0024999999999999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3"/>
    <x v="5"/>
    <s v="Кухня-столовая"/>
    <n v="9"/>
    <n v="4"/>
    <s v="остальные"/>
    <n v="1"/>
    <n v="1.0024999999999999"/>
    <n v="1"/>
    <n v="1.0016666666666665"/>
    <x v="15"/>
    <n v="225000"/>
    <n v="1.009147504300278"/>
    <n v="227058.18846756255"/>
    <n v="12040000"/>
  </r>
  <r>
    <x v="0"/>
    <x v="3"/>
    <x v="4"/>
    <s v="131"/>
    <x v="16"/>
    <n v="4"/>
    <x v="0"/>
    <n v="40.599999999999994"/>
    <x v="28"/>
    <n v="73"/>
    <x v="32"/>
    <m/>
    <m/>
    <n v="7.5"/>
    <m/>
    <m/>
    <m/>
    <m/>
    <m/>
    <m/>
    <m/>
    <m/>
    <m/>
    <s v="Кухня-столовая"/>
    <n v="12.1"/>
    <m/>
    <s v="Комната стандарт"/>
    <n v="17.899999999999999"/>
    <m/>
    <m/>
    <s v="Мастер-спальня"/>
    <n v="12"/>
    <m/>
    <m/>
    <s v="Комната стандарт"/>
    <n v="10.7"/>
    <m/>
    <m/>
    <m/>
    <m/>
    <m/>
    <m/>
    <m/>
    <m/>
    <m/>
    <m/>
    <n v="4"/>
    <n v="2.8"/>
    <m/>
    <m/>
    <m/>
    <m/>
    <m/>
    <n v="2.7"/>
    <n v="0.81"/>
    <m/>
    <s v="кухня"/>
    <m/>
    <m/>
    <m/>
    <m/>
    <m/>
    <m/>
    <m/>
    <m/>
    <n v="3.3"/>
    <n v="3.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s v="кухня"/>
    <m/>
    <m/>
    <m/>
    <m/>
    <m/>
    <s v="Свой ЖК, Двор, Частный сектор"/>
    <s v="З, В"/>
    <m/>
    <s v="Кухня-столовая"/>
    <s v=""/>
    <s v=""/>
    <s v=""/>
    <s v=""/>
    <s v=""/>
    <s v=""/>
    <n v="1"/>
    <n v="2"/>
    <n v="1"/>
    <n v="1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"/>
    <n v="1"/>
    <n v="1"/>
    <m/>
    <m/>
    <n v="1"/>
    <n v="1"/>
    <n v="1.01"/>
    <n v="1"/>
    <n v="1.0024999999999999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0"/>
    <x v="10"/>
    <s v="Кухня-столовая, Мастер-спальня"/>
    <n v="9"/>
    <n v="4"/>
    <s v="остальные"/>
    <n v="1"/>
    <n v="1.0024999999999999"/>
    <n v="1"/>
    <n v="1.0033333333333332"/>
    <x v="14"/>
    <n v="205000"/>
    <n v="1.0209348844669801"/>
    <n v="209291.65131573091"/>
    <n v="14880000"/>
  </r>
  <r>
    <x v="0"/>
    <x v="3"/>
    <x v="4"/>
    <s v="132"/>
    <x v="17"/>
    <n v="4"/>
    <x v="3"/>
    <n v="16"/>
    <x v="26"/>
    <n v="28"/>
    <x v="30"/>
    <m/>
    <m/>
    <n v="4.0999999999999996"/>
    <m/>
    <m/>
    <m/>
    <m/>
    <m/>
    <m/>
    <m/>
    <m/>
    <m/>
    <s v="Студия"/>
    <n v="3.7"/>
    <m/>
    <s v="Студия"/>
    <n v="16"/>
    <m/>
    <m/>
    <m/>
    <m/>
    <m/>
    <m/>
    <m/>
    <m/>
    <m/>
    <m/>
    <m/>
    <m/>
    <m/>
    <m/>
    <m/>
    <m/>
    <m/>
    <m/>
    <n v="4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Студия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1"/>
    <x v="19"/>
    <s v="Студия"/>
    <n v="9"/>
    <n v="4"/>
    <s v="остальные"/>
    <n v="1"/>
    <n v="1.0024999999999999"/>
    <n v="1"/>
    <n v="1.0033333333333332"/>
    <x v="13"/>
    <n v="270000"/>
    <n v="1.0058416666666665"/>
    <n v="271577.24999999994"/>
    <n v="7600000"/>
  </r>
  <r>
    <x v="0"/>
    <x v="3"/>
    <x v="4"/>
    <s v="133"/>
    <x v="18"/>
    <n v="4"/>
    <x v="2"/>
    <n v="12.1"/>
    <x v="27"/>
    <n v="34.6"/>
    <x v="31"/>
    <m/>
    <m/>
    <n v="5.2"/>
    <s v="ниша"/>
    <m/>
    <m/>
    <m/>
    <m/>
    <m/>
    <m/>
    <m/>
    <m/>
    <s v="Кухня-столовая"/>
    <n v="12.9"/>
    <m/>
    <s v="Комната стандарт"/>
    <n v="12.1"/>
    <m/>
    <m/>
    <m/>
    <m/>
    <m/>
    <m/>
    <m/>
    <m/>
    <m/>
    <m/>
    <m/>
    <m/>
    <m/>
    <m/>
    <m/>
    <m/>
    <m/>
    <m/>
    <n v="4.4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2"/>
    <x v="20"/>
    <s v="Кухня-столовая"/>
    <n v="9"/>
    <n v="4"/>
    <s v="остальные"/>
    <n v="1"/>
    <n v="1.0024999999999999"/>
    <n v="1"/>
    <n v="1.0033333333333332"/>
    <x v="3"/>
    <n v="256666.66666666666"/>
    <n v="1.0108708749999997"/>
    <n v="259456.85791666657"/>
    <n v="8980000"/>
  </r>
  <r>
    <x v="0"/>
    <x v="3"/>
    <x v="4"/>
    <s v="134"/>
    <x v="19"/>
    <n v="4"/>
    <x v="1"/>
    <n v="24.3"/>
    <x v="29"/>
    <n v="54.9"/>
    <x v="33"/>
    <m/>
    <m/>
    <n v="7.2"/>
    <m/>
    <m/>
    <m/>
    <m/>
    <m/>
    <m/>
    <m/>
    <m/>
    <m/>
    <s v="Кухня-столовая"/>
    <n v="11.1"/>
    <m/>
    <s v="Комната стандарт"/>
    <n v="12.8"/>
    <m/>
    <m/>
    <s v="Комната стандарт"/>
    <n v="11.5"/>
    <m/>
    <m/>
    <m/>
    <m/>
    <m/>
    <m/>
    <m/>
    <m/>
    <m/>
    <m/>
    <m/>
    <m/>
    <m/>
    <m/>
    <n v="4.3"/>
    <n v="1.9"/>
    <m/>
    <m/>
    <m/>
    <m/>
    <m/>
    <n v="2.7"/>
    <n v="0.81"/>
    <m/>
    <s v="кухня"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m/>
    <m/>
    <m/>
    <s v="сбоку"/>
    <s v="кухня"/>
    <m/>
    <s v="Свой ЖК, Двор, Частный сектор"/>
    <s v="З, В"/>
    <m/>
    <s v="Кухня-столовая"/>
    <s v=""/>
    <s v=""/>
    <s v=""/>
    <s v=""/>
    <s v=""/>
    <s v=""/>
    <s v=""/>
    <n v="2"/>
    <n v="1"/>
    <n v="1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да"/>
    <s v=""/>
    <s v=""/>
    <s v=""/>
    <s v=""/>
    <s v=""/>
    <s v="да"/>
    <s v="да"/>
    <s v=""/>
    <s v=""/>
    <s v=""/>
    <s v="да"/>
    <s v=""/>
    <s v=""/>
    <s v=""/>
    <m/>
    <n v="1"/>
    <n v="1"/>
    <n v="1"/>
    <m/>
    <m/>
    <n v="1"/>
    <n v="1"/>
    <n v="1"/>
    <n v="1"/>
    <n v="1.0024999999999999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3"/>
    <x v="5"/>
    <s v="Кухня-столовая"/>
    <n v="9"/>
    <n v="4"/>
    <s v="остальные"/>
    <n v="1"/>
    <n v="1.0024999999999999"/>
    <n v="1"/>
    <n v="1.0033333333333332"/>
    <x v="15"/>
    <n v="225000"/>
    <n v="1.0108266182841388"/>
    <n v="227435.98911393122"/>
    <n v="12060000"/>
  </r>
  <r>
    <x v="0"/>
    <x v="3"/>
    <x v="5"/>
    <s v="135"/>
    <x v="16"/>
    <n v="4"/>
    <x v="0"/>
    <n v="40.599999999999994"/>
    <x v="28"/>
    <n v="73"/>
    <x v="32"/>
    <m/>
    <m/>
    <n v="7.5"/>
    <m/>
    <m/>
    <m/>
    <m/>
    <m/>
    <m/>
    <m/>
    <m/>
    <m/>
    <s v="Кухня-столовая"/>
    <n v="12.1"/>
    <m/>
    <s v="Комната стандарт"/>
    <n v="17.899999999999999"/>
    <m/>
    <m/>
    <s v="Мастер-спальня"/>
    <n v="12"/>
    <m/>
    <m/>
    <s v="Комната стандарт"/>
    <n v="10.7"/>
    <m/>
    <m/>
    <m/>
    <m/>
    <m/>
    <m/>
    <m/>
    <m/>
    <m/>
    <m/>
    <n v="4"/>
    <n v="2.8"/>
    <m/>
    <m/>
    <m/>
    <m/>
    <m/>
    <n v="2.7"/>
    <n v="0.81"/>
    <m/>
    <s v="кухня"/>
    <m/>
    <m/>
    <m/>
    <m/>
    <m/>
    <m/>
    <m/>
    <m/>
    <n v="3.3"/>
    <n v="3.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s v="кухня"/>
    <m/>
    <m/>
    <m/>
    <m/>
    <m/>
    <s v="Свой ЖК, Двор, Частный сектор"/>
    <s v="З, В"/>
    <m/>
    <s v="Кухня-столовая"/>
    <s v=""/>
    <s v=""/>
    <s v=""/>
    <s v=""/>
    <s v=""/>
    <s v=""/>
    <n v="1"/>
    <n v="2"/>
    <n v="1"/>
    <n v="1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"/>
    <n v="1"/>
    <n v="1"/>
    <m/>
    <m/>
    <n v="1"/>
    <n v="1"/>
    <n v="1.01"/>
    <n v="1"/>
    <n v="1.0024999999999999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0"/>
    <x v="10"/>
    <s v="Кухня-столовая, Мастер-спальня"/>
    <n v="9"/>
    <n v="4"/>
    <s v="остальные"/>
    <n v="1"/>
    <n v="1.0024999999999999"/>
    <n v="1"/>
    <n v="1.0049999999999999"/>
    <x v="14"/>
    <n v="205000"/>
    <n v="1.0226307895906794"/>
    <n v="209639.31186608929"/>
    <n v="14910000"/>
  </r>
  <r>
    <x v="0"/>
    <x v="3"/>
    <x v="5"/>
    <s v="136"/>
    <x v="17"/>
    <n v="4"/>
    <x v="3"/>
    <n v="16"/>
    <x v="26"/>
    <n v="28"/>
    <x v="30"/>
    <m/>
    <m/>
    <n v="4.0999999999999996"/>
    <m/>
    <m/>
    <m/>
    <m/>
    <m/>
    <m/>
    <m/>
    <m/>
    <m/>
    <s v="Студия"/>
    <n v="3.7"/>
    <m/>
    <s v="Студия"/>
    <n v="16"/>
    <m/>
    <m/>
    <m/>
    <m/>
    <m/>
    <m/>
    <m/>
    <m/>
    <m/>
    <m/>
    <m/>
    <m/>
    <m/>
    <m/>
    <m/>
    <m/>
    <m/>
    <m/>
    <n v="4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Студия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1"/>
    <x v="19"/>
    <s v="Студия"/>
    <n v="9"/>
    <n v="4"/>
    <s v="остальные"/>
    <n v="1"/>
    <n v="1.0024999999999999"/>
    <n v="1"/>
    <n v="1.0049999999999999"/>
    <x v="13"/>
    <n v="270000"/>
    <n v="1.0075124999999998"/>
    <n v="272028.37499999994"/>
    <n v="7620000"/>
  </r>
  <r>
    <x v="0"/>
    <x v="3"/>
    <x v="5"/>
    <s v="137"/>
    <x v="18"/>
    <n v="4"/>
    <x v="2"/>
    <n v="12.1"/>
    <x v="27"/>
    <n v="34.6"/>
    <x v="31"/>
    <m/>
    <m/>
    <n v="5.2"/>
    <s v="ниша"/>
    <m/>
    <m/>
    <m/>
    <m/>
    <m/>
    <m/>
    <m/>
    <m/>
    <s v="Кухня-столовая"/>
    <n v="12.9"/>
    <m/>
    <s v="Комната стандарт"/>
    <n v="12.1"/>
    <m/>
    <m/>
    <m/>
    <m/>
    <m/>
    <m/>
    <m/>
    <m/>
    <m/>
    <m/>
    <m/>
    <m/>
    <m/>
    <m/>
    <m/>
    <m/>
    <m/>
    <m/>
    <n v="4.4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2"/>
    <x v="20"/>
    <s v="Кухня-столовая"/>
    <n v="9"/>
    <n v="4"/>
    <s v="остальные"/>
    <n v="1"/>
    <n v="1.0024999999999999"/>
    <n v="1"/>
    <n v="1.0049999999999999"/>
    <x v="3"/>
    <n v="256666.66666666666"/>
    <n v="1.0125500624999997"/>
    <n v="259887.8493749999"/>
    <n v="8990000"/>
  </r>
  <r>
    <x v="0"/>
    <x v="3"/>
    <x v="5"/>
    <s v="138"/>
    <x v="19"/>
    <n v="4"/>
    <x v="1"/>
    <n v="24.3"/>
    <x v="29"/>
    <n v="54.9"/>
    <x v="33"/>
    <m/>
    <m/>
    <n v="7.2"/>
    <m/>
    <m/>
    <m/>
    <m/>
    <m/>
    <m/>
    <m/>
    <m/>
    <m/>
    <s v="Кухня-столовая"/>
    <n v="11.1"/>
    <m/>
    <s v="Комната стандарт"/>
    <n v="12.8"/>
    <m/>
    <m/>
    <s v="Комната стандарт"/>
    <n v="11.5"/>
    <m/>
    <m/>
    <m/>
    <m/>
    <m/>
    <m/>
    <m/>
    <m/>
    <m/>
    <m/>
    <m/>
    <m/>
    <m/>
    <m/>
    <n v="4.3"/>
    <n v="1.9"/>
    <m/>
    <m/>
    <m/>
    <m/>
    <m/>
    <n v="2.7"/>
    <n v="0.81"/>
    <m/>
    <s v="кухня"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m/>
    <m/>
    <m/>
    <s v="сбоку"/>
    <s v="кухня"/>
    <m/>
    <s v="Свой ЖК, Двор, Частный сектор"/>
    <s v="З, В"/>
    <m/>
    <s v="Кухня-столовая"/>
    <s v=""/>
    <s v=""/>
    <s v=""/>
    <s v=""/>
    <s v=""/>
    <s v=""/>
    <s v=""/>
    <n v="2"/>
    <n v="1"/>
    <n v="1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да"/>
    <s v=""/>
    <s v=""/>
    <s v=""/>
    <s v=""/>
    <s v=""/>
    <s v="да"/>
    <s v="да"/>
    <s v=""/>
    <s v=""/>
    <s v=""/>
    <s v="да"/>
    <s v=""/>
    <s v=""/>
    <s v=""/>
    <m/>
    <n v="1"/>
    <n v="1"/>
    <n v="1"/>
    <m/>
    <m/>
    <n v="1"/>
    <n v="1"/>
    <n v="1"/>
    <n v="1"/>
    <n v="1.0024999999999999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3"/>
    <x v="5"/>
    <s v="Кухня-столовая"/>
    <n v="9"/>
    <n v="4"/>
    <s v="остальные"/>
    <n v="1"/>
    <n v="1.0024999999999999"/>
    <n v="1"/>
    <n v="1.0049999999999999"/>
    <x v="15"/>
    <n v="225000"/>
    <n v="1.0125057322679993"/>
    <n v="227813.78976029984"/>
    <n v="12080000"/>
  </r>
  <r>
    <x v="0"/>
    <x v="3"/>
    <x v="6"/>
    <s v="139"/>
    <x v="16"/>
    <n v="4"/>
    <x v="0"/>
    <n v="40.599999999999994"/>
    <x v="28"/>
    <n v="73"/>
    <x v="32"/>
    <m/>
    <m/>
    <n v="7.5"/>
    <m/>
    <m/>
    <m/>
    <m/>
    <m/>
    <m/>
    <m/>
    <m/>
    <m/>
    <s v="Кухня-столовая"/>
    <n v="12.1"/>
    <m/>
    <s v="Комната стандарт"/>
    <n v="17.899999999999999"/>
    <m/>
    <m/>
    <s v="Мастер-спальня"/>
    <n v="12"/>
    <m/>
    <m/>
    <s v="Комната стандарт"/>
    <n v="10.7"/>
    <m/>
    <m/>
    <m/>
    <m/>
    <m/>
    <m/>
    <m/>
    <m/>
    <m/>
    <m/>
    <n v="4"/>
    <n v="2.8"/>
    <m/>
    <m/>
    <m/>
    <m/>
    <m/>
    <n v="2.7"/>
    <n v="0.81"/>
    <m/>
    <s v="кухня"/>
    <m/>
    <m/>
    <m/>
    <m/>
    <m/>
    <m/>
    <m/>
    <m/>
    <n v="3.3"/>
    <n v="3.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s v="кухня"/>
    <m/>
    <m/>
    <m/>
    <m/>
    <m/>
    <s v="Свой ЖК, Двор, Частный сектор"/>
    <s v="З, В"/>
    <m/>
    <s v="Кухня-столовая"/>
    <s v=""/>
    <s v=""/>
    <s v=""/>
    <s v=""/>
    <s v=""/>
    <s v=""/>
    <n v="1"/>
    <n v="2"/>
    <n v="1"/>
    <n v="1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"/>
    <n v="1"/>
    <n v="1"/>
    <m/>
    <m/>
    <n v="1"/>
    <n v="1"/>
    <n v="1.01"/>
    <n v="1"/>
    <n v="1.0024999999999999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0"/>
    <x v="10"/>
    <s v="Кухня-столовая, Мастер-спальня"/>
    <n v="9"/>
    <n v="4"/>
    <s v="остальные"/>
    <n v="1"/>
    <n v="1.0024999999999999"/>
    <n v="1"/>
    <n v="1.0066666666666664"/>
    <x v="14"/>
    <n v="205000"/>
    <n v="1.0243266947143785"/>
    <n v="209986.97241644759"/>
    <n v="14930000"/>
  </r>
  <r>
    <x v="0"/>
    <x v="3"/>
    <x v="6"/>
    <s v="140"/>
    <x v="17"/>
    <n v="4"/>
    <x v="3"/>
    <n v="16"/>
    <x v="26"/>
    <n v="28"/>
    <x v="30"/>
    <m/>
    <m/>
    <n v="4.0999999999999996"/>
    <m/>
    <m/>
    <m/>
    <m/>
    <m/>
    <m/>
    <m/>
    <m/>
    <m/>
    <s v="Студия"/>
    <n v="3.7"/>
    <m/>
    <s v="Студия"/>
    <n v="16"/>
    <m/>
    <m/>
    <m/>
    <m/>
    <m/>
    <m/>
    <m/>
    <m/>
    <m/>
    <m/>
    <m/>
    <m/>
    <m/>
    <m/>
    <m/>
    <m/>
    <m/>
    <m/>
    <n v="4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Студия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1"/>
    <x v="19"/>
    <s v="Студия"/>
    <n v="9"/>
    <n v="4"/>
    <s v="остальные"/>
    <n v="1"/>
    <n v="1.0024999999999999"/>
    <n v="1"/>
    <n v="1.0066666666666664"/>
    <x v="13"/>
    <n v="270000"/>
    <n v="1.0091833333333331"/>
    <n v="272479.49999999994"/>
    <n v="7630000"/>
  </r>
  <r>
    <x v="0"/>
    <x v="3"/>
    <x v="6"/>
    <s v="141"/>
    <x v="18"/>
    <n v="4"/>
    <x v="2"/>
    <n v="12.1"/>
    <x v="27"/>
    <n v="34.6"/>
    <x v="31"/>
    <m/>
    <m/>
    <n v="5.2"/>
    <s v="ниша"/>
    <m/>
    <m/>
    <m/>
    <m/>
    <m/>
    <m/>
    <m/>
    <m/>
    <s v="Кухня-столовая"/>
    <n v="12.9"/>
    <m/>
    <s v="Комната стандарт"/>
    <n v="12.1"/>
    <m/>
    <m/>
    <m/>
    <m/>
    <m/>
    <m/>
    <m/>
    <m/>
    <m/>
    <m/>
    <m/>
    <m/>
    <m/>
    <m/>
    <m/>
    <m/>
    <m/>
    <m/>
    <n v="4.4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2"/>
    <x v="20"/>
    <s v="Кухня-столовая"/>
    <n v="9"/>
    <n v="4"/>
    <s v="остальные"/>
    <n v="1"/>
    <n v="1.0024999999999999"/>
    <n v="1"/>
    <n v="1.0066666666666664"/>
    <x v="3"/>
    <n v="256666.66666666666"/>
    <n v="1.0142292499999994"/>
    <n v="260318.84083333318"/>
    <n v="9010000"/>
  </r>
  <r>
    <x v="0"/>
    <x v="3"/>
    <x v="6"/>
    <s v="142"/>
    <x v="19"/>
    <n v="4"/>
    <x v="1"/>
    <n v="24.3"/>
    <x v="29"/>
    <n v="54.9"/>
    <x v="33"/>
    <m/>
    <m/>
    <n v="7.2"/>
    <m/>
    <m/>
    <m/>
    <m/>
    <m/>
    <m/>
    <m/>
    <m/>
    <m/>
    <s v="Кухня-столовая"/>
    <n v="11.1"/>
    <m/>
    <s v="Комната стандарт"/>
    <n v="12.8"/>
    <m/>
    <m/>
    <s v="Комната стандарт"/>
    <n v="11.5"/>
    <m/>
    <m/>
    <m/>
    <m/>
    <m/>
    <m/>
    <m/>
    <m/>
    <m/>
    <m/>
    <m/>
    <m/>
    <m/>
    <m/>
    <n v="4.3"/>
    <n v="1.9"/>
    <m/>
    <m/>
    <m/>
    <m/>
    <m/>
    <n v="2.7"/>
    <n v="0.81"/>
    <m/>
    <s v="кухня"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m/>
    <m/>
    <m/>
    <s v="сбоку"/>
    <s v="кухня"/>
    <m/>
    <s v="Свой ЖК, Двор, Частный сектор"/>
    <s v="З, В"/>
    <m/>
    <s v="Кухня-столовая"/>
    <s v=""/>
    <s v=""/>
    <s v=""/>
    <s v=""/>
    <s v=""/>
    <s v=""/>
    <s v=""/>
    <n v="2"/>
    <n v="1"/>
    <n v="1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да"/>
    <s v=""/>
    <s v=""/>
    <s v=""/>
    <s v=""/>
    <s v=""/>
    <s v="да"/>
    <s v="да"/>
    <s v=""/>
    <s v=""/>
    <s v=""/>
    <s v="да"/>
    <s v=""/>
    <s v=""/>
    <s v=""/>
    <m/>
    <n v="1"/>
    <n v="1"/>
    <n v="1"/>
    <m/>
    <m/>
    <n v="1"/>
    <n v="1"/>
    <n v="1"/>
    <n v="1"/>
    <n v="1.0024999999999999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3"/>
    <x v="5"/>
    <s v="Кухня-столовая"/>
    <n v="9"/>
    <n v="4"/>
    <s v="остальные"/>
    <n v="1"/>
    <n v="1.0024999999999999"/>
    <n v="1"/>
    <n v="1.0066666666666664"/>
    <x v="15"/>
    <n v="225000"/>
    <n v="1.0141848462518599"/>
    <n v="228191.59040666849"/>
    <n v="12100000"/>
  </r>
  <r>
    <x v="0"/>
    <x v="3"/>
    <x v="7"/>
    <s v="143"/>
    <x v="16"/>
    <n v="4"/>
    <x v="0"/>
    <n v="40.599999999999994"/>
    <x v="28"/>
    <n v="73"/>
    <x v="32"/>
    <m/>
    <m/>
    <n v="7.5"/>
    <m/>
    <m/>
    <m/>
    <m/>
    <m/>
    <m/>
    <m/>
    <m/>
    <m/>
    <s v="Кухня-столовая"/>
    <n v="12.1"/>
    <m/>
    <s v="Комната стандарт"/>
    <n v="17.899999999999999"/>
    <m/>
    <m/>
    <s v="Мастер-спальня"/>
    <n v="12"/>
    <m/>
    <m/>
    <s v="Комната стандарт"/>
    <n v="10.7"/>
    <m/>
    <m/>
    <m/>
    <m/>
    <m/>
    <m/>
    <m/>
    <m/>
    <m/>
    <m/>
    <n v="4"/>
    <n v="2.8"/>
    <m/>
    <m/>
    <m/>
    <m/>
    <m/>
    <n v="2.7"/>
    <n v="0.81"/>
    <m/>
    <s v="кухня"/>
    <m/>
    <m/>
    <m/>
    <m/>
    <m/>
    <m/>
    <m/>
    <m/>
    <n v="3.3"/>
    <n v="3.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s v="кухня"/>
    <m/>
    <m/>
    <m/>
    <m/>
    <m/>
    <s v="Свой ЖК, Двор, Частный сектор"/>
    <s v="З, В"/>
    <m/>
    <s v="Кухня-столовая"/>
    <s v=""/>
    <s v=""/>
    <s v=""/>
    <s v=""/>
    <s v=""/>
    <s v=""/>
    <n v="1"/>
    <n v="2"/>
    <n v="1"/>
    <n v="1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"/>
    <n v="1"/>
    <n v="1"/>
    <m/>
    <m/>
    <n v="1"/>
    <n v="1"/>
    <n v="1.01"/>
    <n v="1"/>
    <n v="1.0024999999999999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0"/>
    <x v="10"/>
    <s v="Кухня-столовая, Мастер-спальня"/>
    <n v="9"/>
    <n v="4"/>
    <s v="остальные"/>
    <n v="1"/>
    <n v="1.0024999999999999"/>
    <n v="1"/>
    <n v="1.0083333333333331"/>
    <x v="14"/>
    <n v="205000"/>
    <n v="1.0260225998380779"/>
    <n v="210334.63296680595"/>
    <n v="14960000"/>
  </r>
  <r>
    <x v="0"/>
    <x v="3"/>
    <x v="7"/>
    <s v="144"/>
    <x v="17"/>
    <n v="4"/>
    <x v="3"/>
    <n v="16"/>
    <x v="26"/>
    <n v="28"/>
    <x v="30"/>
    <m/>
    <m/>
    <n v="4.0999999999999996"/>
    <m/>
    <m/>
    <m/>
    <m/>
    <m/>
    <m/>
    <m/>
    <m/>
    <m/>
    <s v="Студия"/>
    <n v="3.7"/>
    <m/>
    <s v="Студия"/>
    <n v="16"/>
    <m/>
    <m/>
    <m/>
    <m/>
    <m/>
    <m/>
    <m/>
    <m/>
    <m/>
    <m/>
    <m/>
    <m/>
    <m/>
    <m/>
    <m/>
    <m/>
    <m/>
    <m/>
    <n v="4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Студия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1"/>
    <x v="19"/>
    <s v="Студия"/>
    <n v="9"/>
    <n v="4"/>
    <s v="остальные"/>
    <n v="1"/>
    <n v="1.0024999999999999"/>
    <n v="1"/>
    <n v="1.0083333333333331"/>
    <x v="13"/>
    <n v="270000"/>
    <n v="1.0108541666666664"/>
    <n v="272930.62499999994"/>
    <n v="7640000"/>
  </r>
  <r>
    <x v="0"/>
    <x v="3"/>
    <x v="7"/>
    <s v="145"/>
    <x v="18"/>
    <n v="4"/>
    <x v="2"/>
    <n v="12.1"/>
    <x v="27"/>
    <n v="34.6"/>
    <x v="31"/>
    <m/>
    <m/>
    <n v="5.2"/>
    <s v="ниша"/>
    <m/>
    <m/>
    <m/>
    <m/>
    <m/>
    <m/>
    <m/>
    <m/>
    <s v="Кухня-столовая"/>
    <n v="12.9"/>
    <m/>
    <s v="Комната стандарт"/>
    <n v="12.1"/>
    <m/>
    <m/>
    <m/>
    <m/>
    <m/>
    <m/>
    <m/>
    <m/>
    <m/>
    <m/>
    <m/>
    <m/>
    <m/>
    <m/>
    <m/>
    <m/>
    <m/>
    <m/>
    <n v="4.4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2"/>
    <x v="20"/>
    <s v="Кухня-столовая"/>
    <n v="9"/>
    <n v="4"/>
    <s v="остальные"/>
    <n v="1"/>
    <n v="1.0024999999999999"/>
    <n v="1"/>
    <n v="1.0083333333333331"/>
    <x v="3"/>
    <n v="256666.66666666666"/>
    <n v="1.0159084374999996"/>
    <n v="260749.83229166656"/>
    <n v="9020000"/>
  </r>
  <r>
    <x v="0"/>
    <x v="3"/>
    <x v="7"/>
    <s v="146"/>
    <x v="19"/>
    <n v="4"/>
    <x v="1"/>
    <n v="24.3"/>
    <x v="29"/>
    <n v="54.9"/>
    <x v="33"/>
    <m/>
    <m/>
    <n v="7.2"/>
    <m/>
    <m/>
    <m/>
    <m/>
    <m/>
    <m/>
    <m/>
    <m/>
    <m/>
    <s v="Кухня-столовая"/>
    <n v="11.1"/>
    <m/>
    <s v="Комната стандарт"/>
    <n v="12.8"/>
    <m/>
    <m/>
    <s v="Комната стандарт"/>
    <n v="11.5"/>
    <m/>
    <m/>
    <m/>
    <m/>
    <m/>
    <m/>
    <m/>
    <m/>
    <m/>
    <m/>
    <m/>
    <m/>
    <m/>
    <m/>
    <n v="4.3"/>
    <n v="1.9"/>
    <m/>
    <m/>
    <m/>
    <m/>
    <m/>
    <n v="2.7"/>
    <n v="0.81"/>
    <m/>
    <s v="кухня"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m/>
    <m/>
    <m/>
    <s v="сбоку"/>
    <s v="кухня"/>
    <m/>
    <s v="Свой ЖК, Двор, Частный сектор"/>
    <s v="З, В"/>
    <m/>
    <s v="Кухня-столовая"/>
    <s v=""/>
    <s v=""/>
    <s v=""/>
    <s v=""/>
    <s v=""/>
    <s v=""/>
    <s v=""/>
    <n v="2"/>
    <n v="1"/>
    <n v="1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да"/>
    <s v=""/>
    <s v=""/>
    <s v=""/>
    <s v=""/>
    <s v=""/>
    <s v="да"/>
    <s v="да"/>
    <s v=""/>
    <s v=""/>
    <s v=""/>
    <s v="да"/>
    <s v=""/>
    <s v=""/>
    <s v=""/>
    <m/>
    <n v="1"/>
    <n v="1"/>
    <n v="1"/>
    <m/>
    <m/>
    <n v="1"/>
    <n v="1"/>
    <n v="1"/>
    <n v="1"/>
    <n v="1.0024999999999999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3"/>
    <x v="5"/>
    <s v="Кухня-столовая"/>
    <n v="9"/>
    <n v="4"/>
    <s v="остальные"/>
    <n v="1"/>
    <n v="1.0024999999999999"/>
    <n v="1"/>
    <n v="1.0083333333333331"/>
    <x v="15"/>
    <n v="225000"/>
    <n v="1.0158639602357207"/>
    <n v="228569.39105303716"/>
    <n v="12120000"/>
  </r>
  <r>
    <x v="0"/>
    <x v="3"/>
    <x v="8"/>
    <s v="147"/>
    <x v="16"/>
    <n v="4"/>
    <x v="0"/>
    <n v="40.599999999999994"/>
    <x v="28"/>
    <n v="73"/>
    <x v="32"/>
    <m/>
    <m/>
    <n v="7.5"/>
    <m/>
    <m/>
    <m/>
    <m/>
    <m/>
    <m/>
    <m/>
    <m/>
    <m/>
    <s v="Кухня-столовая"/>
    <n v="12.1"/>
    <m/>
    <s v="Комната стандарт"/>
    <n v="17.899999999999999"/>
    <m/>
    <m/>
    <s v="Мастер-спальня"/>
    <n v="12"/>
    <m/>
    <m/>
    <s v="Комната стандарт"/>
    <n v="10.7"/>
    <m/>
    <m/>
    <m/>
    <m/>
    <m/>
    <m/>
    <m/>
    <m/>
    <m/>
    <m/>
    <n v="4"/>
    <n v="2.8"/>
    <m/>
    <m/>
    <m/>
    <m/>
    <m/>
    <n v="2.7"/>
    <n v="0.81"/>
    <m/>
    <s v="кухня"/>
    <m/>
    <m/>
    <m/>
    <m/>
    <m/>
    <m/>
    <m/>
    <m/>
    <n v="3.3"/>
    <n v="3.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3"/>
    <m/>
    <m/>
    <m/>
    <s v="да"/>
    <m/>
    <m/>
    <n v="2"/>
    <m/>
    <m/>
    <m/>
    <s v="кухня"/>
    <s v="кухня"/>
    <m/>
    <m/>
    <m/>
    <m/>
    <m/>
    <s v="Свой ЖК, Двор, Частный сектор"/>
    <s v="З, В"/>
    <m/>
    <s v="Кухня-столовая"/>
    <s v=""/>
    <s v=""/>
    <s v=""/>
    <s v=""/>
    <s v=""/>
    <s v=""/>
    <n v="1"/>
    <n v="2"/>
    <n v="1"/>
    <n v="1"/>
    <s v=""/>
    <s v=""/>
    <s v=""/>
    <s v=""/>
    <n v="1"/>
    <s v=""/>
    <n v="1"/>
    <s v=""/>
    <s v=""/>
    <s v=""/>
    <n v="1"/>
    <s v=""/>
    <s v=""/>
    <s v=""/>
    <n v="3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"/>
    <n v="1"/>
    <n v="1"/>
    <m/>
    <m/>
    <n v="1"/>
    <n v="1"/>
    <n v="1.01"/>
    <n v="1"/>
    <n v="1.0024999999999999"/>
    <n v="1"/>
    <n v="1"/>
    <m/>
    <m/>
    <m/>
    <n v="1.0049999999999999"/>
    <m/>
    <m/>
    <m/>
    <m/>
    <m/>
    <m/>
    <m/>
    <m/>
    <m/>
    <n v="1.0024999999999999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0"/>
    <x v="10"/>
    <s v="Кухня-столовая, Мастер-спальня"/>
    <n v="9"/>
    <n v="4"/>
    <s v="остальные"/>
    <n v="1"/>
    <n v="1.0024999999999999"/>
    <n v="1"/>
    <n v="1.0099999999999998"/>
    <x v="14"/>
    <n v="205000"/>
    <n v="1.0302878012241818"/>
    <n v="211208.99925095728"/>
    <n v="15020000"/>
  </r>
  <r>
    <x v="0"/>
    <x v="3"/>
    <x v="8"/>
    <s v="148"/>
    <x v="17"/>
    <n v="4"/>
    <x v="3"/>
    <n v="16"/>
    <x v="26"/>
    <n v="28"/>
    <x v="30"/>
    <m/>
    <m/>
    <n v="4.0999999999999996"/>
    <m/>
    <m/>
    <m/>
    <m/>
    <m/>
    <m/>
    <m/>
    <m/>
    <m/>
    <s v="Студия"/>
    <n v="3.7"/>
    <m/>
    <s v="Студия"/>
    <n v="16"/>
    <m/>
    <m/>
    <m/>
    <m/>
    <m/>
    <m/>
    <m/>
    <m/>
    <m/>
    <m/>
    <m/>
    <m/>
    <m/>
    <m/>
    <m/>
    <m/>
    <m/>
    <m/>
    <n v="4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Частный сектор"/>
    <s v="З"/>
    <m/>
    <s v="Студия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3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.0024999999999999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1"/>
    <x v="19"/>
    <s v="Студия"/>
    <n v="9"/>
    <n v="4"/>
    <s v="остальные"/>
    <n v="1"/>
    <n v="1.0024999999999999"/>
    <n v="1"/>
    <n v="1.0099999999999998"/>
    <x v="13"/>
    <n v="270000"/>
    <n v="1.0150563124999996"/>
    <n v="274065.20437499991"/>
    <n v="7670000"/>
  </r>
  <r>
    <x v="0"/>
    <x v="3"/>
    <x v="8"/>
    <s v="149"/>
    <x v="18"/>
    <n v="4"/>
    <x v="2"/>
    <n v="12.1"/>
    <x v="27"/>
    <n v="34.6"/>
    <x v="31"/>
    <m/>
    <m/>
    <n v="5.2"/>
    <s v="ниша"/>
    <m/>
    <m/>
    <m/>
    <m/>
    <m/>
    <m/>
    <m/>
    <m/>
    <s v="Кухня-столовая"/>
    <n v="12.9"/>
    <m/>
    <s v="Комната стандарт"/>
    <n v="12.1"/>
    <m/>
    <m/>
    <m/>
    <m/>
    <m/>
    <m/>
    <m/>
    <m/>
    <m/>
    <m/>
    <m/>
    <m/>
    <m/>
    <m/>
    <m/>
    <m/>
    <m/>
    <m/>
    <n v="4.4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3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.0024999999999999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2"/>
    <x v="20"/>
    <s v="Кухня-столовая"/>
    <n v="9"/>
    <n v="4"/>
    <s v="остальные"/>
    <n v="1"/>
    <n v="1.0024999999999999"/>
    <n v="1"/>
    <n v="1.0099999999999998"/>
    <x v="3"/>
    <n v="256666.66666666666"/>
    <n v="1.0201315940624995"/>
    <n v="261833.77580937487"/>
    <n v="9060000"/>
  </r>
  <r>
    <x v="0"/>
    <x v="3"/>
    <x v="8"/>
    <s v="150"/>
    <x v="19"/>
    <n v="4"/>
    <x v="1"/>
    <n v="24.3"/>
    <x v="29"/>
    <n v="54.9"/>
    <x v="33"/>
    <m/>
    <m/>
    <n v="7.2"/>
    <m/>
    <m/>
    <m/>
    <m/>
    <m/>
    <m/>
    <m/>
    <m/>
    <m/>
    <s v="Кухня-столовая"/>
    <n v="11.1"/>
    <m/>
    <s v="Комната стандарт"/>
    <n v="12.8"/>
    <m/>
    <m/>
    <s v="Комната стандарт"/>
    <n v="11.5"/>
    <m/>
    <m/>
    <m/>
    <m/>
    <m/>
    <m/>
    <m/>
    <m/>
    <m/>
    <m/>
    <m/>
    <m/>
    <m/>
    <m/>
    <n v="4.3"/>
    <n v="1.9"/>
    <m/>
    <m/>
    <m/>
    <m/>
    <m/>
    <n v="2.7"/>
    <n v="0.81"/>
    <m/>
    <s v="кухня"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3"/>
    <m/>
    <m/>
    <m/>
    <s v="да"/>
    <m/>
    <m/>
    <n v="2"/>
    <m/>
    <m/>
    <m/>
    <s v="кухня"/>
    <m/>
    <m/>
    <m/>
    <s v="сбоку"/>
    <s v="кухня"/>
    <m/>
    <s v="Свой ЖК, Двор, Частный сектор"/>
    <s v="З, В"/>
    <m/>
    <s v="Кухня-столовая"/>
    <s v=""/>
    <s v=""/>
    <s v=""/>
    <s v=""/>
    <s v=""/>
    <s v=""/>
    <s v=""/>
    <n v="2"/>
    <n v="1"/>
    <n v="1"/>
    <s v=""/>
    <s v=""/>
    <s v=""/>
    <s v=""/>
    <n v="1"/>
    <s v=""/>
    <n v="1"/>
    <s v=""/>
    <s v=""/>
    <s v=""/>
    <n v="1"/>
    <s v=""/>
    <s v=""/>
    <s v=""/>
    <n v="3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да"/>
    <s v=""/>
    <s v=""/>
    <s v=""/>
    <s v=""/>
    <s v=""/>
    <s v="да"/>
    <s v="да"/>
    <s v=""/>
    <s v=""/>
    <s v=""/>
    <s v="да"/>
    <s v=""/>
    <s v=""/>
    <s v=""/>
    <m/>
    <n v="1"/>
    <n v="1"/>
    <n v="1"/>
    <m/>
    <m/>
    <n v="1"/>
    <n v="1"/>
    <n v="1"/>
    <n v="1"/>
    <n v="1.0024999999999999"/>
    <n v="1"/>
    <n v="1"/>
    <m/>
    <m/>
    <m/>
    <n v="1.0049999999999999"/>
    <m/>
    <m/>
    <m/>
    <m/>
    <m/>
    <m/>
    <m/>
    <m/>
    <m/>
    <n v="1.0024999999999999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3"/>
    <x v="5"/>
    <s v="Кухня-столовая"/>
    <n v="9"/>
    <n v="4"/>
    <s v="остальные"/>
    <n v="1"/>
    <n v="1.0024999999999999"/>
    <n v="1"/>
    <n v="1.0099999999999998"/>
    <x v="15"/>
    <n v="225000"/>
    <n v="1.0200869319051304"/>
    <n v="229519.55967865436"/>
    <n v="12170000"/>
  </r>
  <r>
    <x v="0"/>
    <x v="4"/>
    <x v="0"/>
    <s v="151"/>
    <x v="20"/>
    <n v="3"/>
    <x v="1"/>
    <n v="30.099999999999998"/>
    <x v="30"/>
    <n v="58.8"/>
    <x v="34"/>
    <m/>
    <m/>
    <n v="6.7"/>
    <m/>
    <m/>
    <m/>
    <m/>
    <m/>
    <m/>
    <m/>
    <m/>
    <m/>
    <s v="Кухня-гостиная с нишей"/>
    <n v="15.5"/>
    <m/>
    <s v="Комната стандарт"/>
    <n v="18.399999999999999"/>
    <m/>
    <m/>
    <s v="Мастер-спальня"/>
    <n v="11.7"/>
    <m/>
    <m/>
    <m/>
    <m/>
    <m/>
    <m/>
    <m/>
    <m/>
    <m/>
    <m/>
    <m/>
    <m/>
    <m/>
    <m/>
    <n v="3.8"/>
    <n v="2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7699999999999996"/>
    <m/>
    <m/>
    <m/>
    <s v="да"/>
    <m/>
    <m/>
    <n v="2"/>
    <m/>
    <m/>
    <m/>
    <s v="кухня"/>
    <s v="кухня"/>
    <m/>
    <m/>
    <m/>
    <m/>
    <m/>
    <s v="Свой ЖК, Двор, Частный сектор"/>
    <s v="З, В"/>
    <m/>
    <s v="Кухня-гостиная с нишей"/>
    <s v=""/>
    <s v=""/>
    <s v=""/>
    <s v=""/>
    <s v=""/>
    <s v=""/>
    <n v="1"/>
    <n v="2"/>
    <s v=""/>
    <s v=""/>
    <s v=""/>
    <s v=""/>
    <s v=""/>
    <s v=""/>
    <s v=""/>
    <s v=""/>
    <s v=""/>
    <s v=""/>
    <s v=""/>
    <s v=""/>
    <s v=""/>
    <s v=""/>
    <s v=""/>
    <s v=""/>
    <n v="3.7699999999999996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49999999999999"/>
    <n v="1"/>
    <n v="1"/>
    <m/>
    <m/>
    <n v="1"/>
    <n v="1"/>
    <n v="1.01"/>
    <n v="1"/>
    <n v="1"/>
    <n v="1"/>
    <n v="1"/>
    <m/>
    <m/>
    <m/>
    <n v="1"/>
    <m/>
    <m/>
    <m/>
    <m/>
    <m/>
    <m/>
    <m/>
    <m/>
    <m/>
    <n v="1.0089999999999999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4"/>
    <x v="21"/>
    <s v="Кухня-гостиная с нишей, Мастер-спальня"/>
    <n v="9"/>
    <n v="4"/>
    <s v="остальные"/>
    <n v="1"/>
    <n v="1.0024999999999999"/>
    <n v="1"/>
    <n v="0.98999999999999977"/>
    <x v="7"/>
    <n v="217500"/>
    <n v="1.0239877535541371"/>
    <n v="222717.33639802481"/>
    <n v="13100000"/>
  </r>
  <r>
    <x v="0"/>
    <x v="4"/>
    <x v="0"/>
    <s v="152"/>
    <x v="21"/>
    <n v="3"/>
    <x v="2"/>
    <n v="15"/>
    <x v="31"/>
    <n v="35"/>
    <x v="35"/>
    <m/>
    <m/>
    <n v="4.2"/>
    <s v="ниша"/>
    <m/>
    <m/>
    <m/>
    <m/>
    <m/>
    <m/>
    <m/>
    <m/>
    <s v="Кухня-столовая"/>
    <n v="12"/>
    <m/>
    <s v="Комната стандарт"/>
    <n v="15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7699999999999996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3.7699999999999996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.0089999999999999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5"/>
    <x v="22"/>
    <s v="Кухня-столовая"/>
    <n v="9"/>
    <n v="4"/>
    <s v="остальные"/>
    <n v="1"/>
    <n v="1.0024999999999999"/>
    <n v="1"/>
    <n v="0.98999999999999977"/>
    <x v="3"/>
    <n v="256666.66666666666"/>
    <n v="1.0114463829318743"/>
    <n v="259604.57161918105"/>
    <n v="9090000"/>
  </r>
  <r>
    <x v="0"/>
    <x v="4"/>
    <x v="0"/>
    <s v="153"/>
    <x v="22"/>
    <n v="3"/>
    <x v="2"/>
    <n v="15.4"/>
    <x v="32"/>
    <n v="34.5"/>
    <x v="36"/>
    <m/>
    <m/>
    <n v="4"/>
    <s v="ниша"/>
    <m/>
    <m/>
    <m/>
    <m/>
    <m/>
    <m/>
    <m/>
    <m/>
    <s v="Кухня-столовая"/>
    <n v="11.3"/>
    <m/>
    <s v="Комната стандарт"/>
    <n v="15.4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7699999999999996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3.7699999999999996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.0089999999999999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6"/>
    <x v="22"/>
    <s v="Кухня-столовая"/>
    <n v="9"/>
    <n v="4"/>
    <s v="остальные"/>
    <n v="1"/>
    <n v="1.0024999999999999"/>
    <n v="1"/>
    <n v="0.98999999999999977"/>
    <x v="3"/>
    <n v="256666.66666666666"/>
    <n v="1.0114463829318743"/>
    <n v="259604.57161918105"/>
    <n v="8960000"/>
  </r>
  <r>
    <x v="0"/>
    <x v="4"/>
    <x v="1"/>
    <s v="154"/>
    <x v="20"/>
    <n v="4"/>
    <x v="1"/>
    <n v="30.099999999999998"/>
    <x v="30"/>
    <n v="61.4"/>
    <x v="37"/>
    <m/>
    <m/>
    <n v="6.7"/>
    <m/>
    <m/>
    <m/>
    <m/>
    <m/>
    <m/>
    <m/>
    <m/>
    <m/>
    <s v="Кухня-гостиная с нишей"/>
    <n v="15.5"/>
    <m/>
    <s v="Комната стандарт"/>
    <n v="18.399999999999999"/>
    <m/>
    <m/>
    <s v="Мастер-спальня"/>
    <n v="11.7"/>
    <m/>
    <m/>
    <m/>
    <m/>
    <m/>
    <m/>
    <m/>
    <m/>
    <m/>
    <m/>
    <m/>
    <m/>
    <m/>
    <m/>
    <n v="3.8"/>
    <n v="2.7"/>
    <m/>
    <m/>
    <m/>
    <m/>
    <m/>
    <n v="2.6"/>
    <n v="0.78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s v="кухня"/>
    <m/>
    <m/>
    <m/>
    <m/>
    <m/>
    <s v="Свой ЖК, Двор, Частный сектор"/>
    <s v="З, В"/>
    <m/>
    <s v="Кухня-гостиная с нишей"/>
    <s v=""/>
    <s v=""/>
    <s v=""/>
    <s v=""/>
    <s v=""/>
    <s v=""/>
    <n v="1"/>
    <n v="2"/>
    <n v="1"/>
    <n v="1"/>
    <s v=""/>
    <s v=""/>
    <s v=""/>
    <s v=""/>
    <s v=""/>
    <s v=""/>
    <s v=""/>
    <s v=""/>
    <s v=""/>
    <s v=""/>
    <s v="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49999999999999"/>
    <n v="1"/>
    <n v="1"/>
    <m/>
    <m/>
    <n v="1"/>
    <n v="1"/>
    <n v="1.01"/>
    <n v="1"/>
    <n v="1.0024999999999999"/>
    <n v="1"/>
    <n v="1"/>
    <m/>
    <m/>
    <m/>
    <n v="1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4"/>
    <x v="23"/>
    <s v="Кухня-гостиная с нишей, Мастер-спальня"/>
    <n v="9"/>
    <n v="4"/>
    <s v="остальные"/>
    <n v="1"/>
    <n v="1.0024999999999999"/>
    <n v="1"/>
    <n v="0.99499999999999977"/>
    <x v="7"/>
    <n v="217500"/>
    <n v="1.0225295415235933"/>
    <n v="222400.17528138155"/>
    <n v="13250000"/>
  </r>
  <r>
    <x v="0"/>
    <x v="4"/>
    <x v="1"/>
    <s v="155"/>
    <x v="21"/>
    <n v="4"/>
    <x v="2"/>
    <n v="15"/>
    <x v="31"/>
    <n v="35"/>
    <x v="35"/>
    <m/>
    <m/>
    <n v="4.3"/>
    <s v="ниша"/>
    <m/>
    <m/>
    <m/>
    <m/>
    <m/>
    <m/>
    <m/>
    <m/>
    <s v="Кухня-столовая"/>
    <n v="11.9"/>
    <m/>
    <s v="Комната стандарт"/>
    <n v="15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5"/>
    <x v="22"/>
    <s v="Кухня-столовая"/>
    <n v="9"/>
    <n v="4"/>
    <s v="остальные"/>
    <n v="1"/>
    <n v="1.0024999999999999"/>
    <n v="1"/>
    <n v="0.99499999999999977"/>
    <x v="3"/>
    <n v="256666.66666666666"/>
    <n v="1.0074873121874994"/>
    <n v="258588.41012812484"/>
    <n v="9050000"/>
  </r>
  <r>
    <x v="0"/>
    <x v="4"/>
    <x v="1"/>
    <s v="156"/>
    <x v="22"/>
    <n v="4"/>
    <x v="2"/>
    <n v="15.4"/>
    <x v="32"/>
    <n v="34.5"/>
    <x v="36"/>
    <m/>
    <m/>
    <n v="4"/>
    <s v="ниша"/>
    <m/>
    <m/>
    <m/>
    <m/>
    <m/>
    <m/>
    <m/>
    <m/>
    <s v="Кухня-столовая"/>
    <n v="11.3"/>
    <m/>
    <s v="Комната стандарт"/>
    <n v="15.4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6"/>
    <x v="22"/>
    <s v="Кухня-столовая"/>
    <n v="9"/>
    <n v="4"/>
    <s v="остальные"/>
    <n v="1"/>
    <n v="1.0024999999999999"/>
    <n v="1"/>
    <n v="0.99499999999999977"/>
    <x v="3"/>
    <n v="256666.66666666666"/>
    <n v="1.0074873121874994"/>
    <n v="258588.41012812484"/>
    <n v="8920000"/>
  </r>
  <r>
    <x v="0"/>
    <x v="4"/>
    <x v="1"/>
    <s v="157"/>
    <x v="23"/>
    <n v="4"/>
    <x v="1"/>
    <n v="28.5"/>
    <x v="33"/>
    <n v="59.800000000000004"/>
    <x v="38"/>
    <m/>
    <m/>
    <n v="8"/>
    <m/>
    <m/>
    <m/>
    <m/>
    <m/>
    <m/>
    <m/>
    <m/>
    <m/>
    <s v="Кухня-гостиная"/>
    <n v="14.1"/>
    <m/>
    <s v="Комната стандарт"/>
    <n v="14.5"/>
    <m/>
    <m/>
    <s v="Комната стандарт"/>
    <n v="14"/>
    <m/>
    <m/>
    <m/>
    <m/>
    <m/>
    <m/>
    <m/>
    <m/>
    <m/>
    <m/>
    <m/>
    <m/>
    <m/>
    <m/>
    <n v="4.5"/>
    <n v="2"/>
    <m/>
    <m/>
    <m/>
    <m/>
    <m/>
    <n v="2.7"/>
    <n v="0.81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m/>
    <m/>
    <m/>
    <s v="снизу"/>
    <s v="кухня, коридор, с/у, две комнаты"/>
    <m/>
    <s v="Свой ЖК, Двор, Частный сектор"/>
    <s v="З, В"/>
    <m/>
    <s v="Кухня-гостиная"/>
    <s v=""/>
    <s v=""/>
    <s v=""/>
    <s v=""/>
    <s v=""/>
    <s v=""/>
    <s v=""/>
    <n v="2"/>
    <n v="1"/>
    <n v="1"/>
    <s v=""/>
    <s v=""/>
    <s v=""/>
    <s v=""/>
    <s v=""/>
    <s v=""/>
    <s v=""/>
    <s v=""/>
    <s v=""/>
    <s v=""/>
    <s v="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да"/>
    <s v=""/>
    <s v="да"/>
    <s v=""/>
    <s v=""/>
    <s v=""/>
    <s v=""/>
    <s v=""/>
    <s v=""/>
    <s v=""/>
    <s v="да"/>
    <s v=""/>
    <s v=""/>
    <s v=""/>
    <s v=""/>
    <s v="да"/>
    <s v="да"/>
    <s v=""/>
    <s v=""/>
    <s v=""/>
    <s v="да"/>
    <s v=""/>
    <s v=""/>
    <s v=""/>
    <m/>
    <n v="1.01"/>
    <n v="1"/>
    <n v="1"/>
    <m/>
    <m/>
    <n v="1"/>
    <n v="1"/>
    <n v="1"/>
    <n v="1"/>
    <n v="1.0024999999999999"/>
    <n v="1"/>
    <n v="1"/>
    <m/>
    <m/>
    <m/>
    <n v="1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0.995"/>
    <n v="0.995"/>
    <n v="1"/>
    <n v="0.99450000000000005"/>
    <n v="1"/>
    <n v="1"/>
    <n v="1"/>
    <n v="1"/>
    <m/>
    <m/>
    <m/>
    <m/>
    <m/>
    <m/>
    <m/>
    <m/>
    <m/>
    <m/>
    <m/>
    <m/>
    <m/>
    <m/>
    <m/>
    <m/>
    <m/>
    <m/>
    <x v="27"/>
    <x v="24"/>
    <s v="Кухня-гостиная"/>
    <n v="9"/>
    <n v="4"/>
    <s v="остальные"/>
    <n v="1"/>
    <n v="1.0024999999999999"/>
    <n v="1"/>
    <n v="0.99499999999999977"/>
    <x v="5"/>
    <n v="220000"/>
    <n v="0.99188373930589846"/>
    <n v="218214.42264729767"/>
    <n v="12640000"/>
  </r>
  <r>
    <x v="0"/>
    <x v="4"/>
    <x v="2"/>
    <s v="158"/>
    <x v="20"/>
    <n v="4"/>
    <x v="1"/>
    <n v="30.099999999999998"/>
    <x v="30"/>
    <n v="61.4"/>
    <x v="37"/>
    <m/>
    <m/>
    <n v="6.7"/>
    <m/>
    <m/>
    <m/>
    <m/>
    <m/>
    <m/>
    <m/>
    <m/>
    <m/>
    <s v="Кухня-гостиная с нишей"/>
    <n v="15.5"/>
    <m/>
    <s v="Комната стандарт"/>
    <n v="18.399999999999999"/>
    <m/>
    <m/>
    <s v="Мастер-спальня"/>
    <n v="11.7"/>
    <m/>
    <m/>
    <m/>
    <m/>
    <m/>
    <m/>
    <m/>
    <m/>
    <m/>
    <m/>
    <m/>
    <m/>
    <m/>
    <m/>
    <n v="3.8"/>
    <n v="2.7"/>
    <m/>
    <m/>
    <m/>
    <m/>
    <m/>
    <n v="2.6"/>
    <n v="0.78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s v="кухня"/>
    <m/>
    <m/>
    <m/>
    <m/>
    <m/>
    <s v="Свой ЖК, Двор, Частный сектор"/>
    <s v="З, В"/>
    <m/>
    <s v="Кухня-гостиная с нишей"/>
    <s v=""/>
    <s v=""/>
    <s v=""/>
    <s v=""/>
    <s v=""/>
    <s v=""/>
    <n v="1"/>
    <n v="2"/>
    <n v="1"/>
    <n v="1"/>
    <s v=""/>
    <s v=""/>
    <s v=""/>
    <s v=""/>
    <s v=""/>
    <s v=""/>
    <s v=""/>
    <s v=""/>
    <s v=""/>
    <s v=""/>
    <s v="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49999999999999"/>
    <n v="1"/>
    <n v="1"/>
    <m/>
    <m/>
    <n v="1"/>
    <n v="1"/>
    <n v="1.01"/>
    <n v="1"/>
    <n v="1.0024999999999999"/>
    <n v="1"/>
    <n v="1"/>
    <m/>
    <m/>
    <m/>
    <n v="1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4"/>
    <x v="23"/>
    <s v="Кухня-гостиная с нишей, Мастер-спальня"/>
    <n v="9"/>
    <n v="4"/>
    <s v="остальные"/>
    <n v="1"/>
    <n v="1.0024999999999999"/>
    <n v="1"/>
    <n v="0.99999999999999978"/>
    <x v="7"/>
    <n v="217500"/>
    <n v="1.0276678809282345"/>
    <n v="223517.76410189099"/>
    <n v="13320000"/>
  </r>
  <r>
    <x v="0"/>
    <x v="4"/>
    <x v="2"/>
    <s v="159"/>
    <x v="21"/>
    <n v="4"/>
    <x v="2"/>
    <n v="15"/>
    <x v="31"/>
    <n v="35"/>
    <x v="35"/>
    <m/>
    <m/>
    <n v="4.3"/>
    <s v="ниша"/>
    <m/>
    <m/>
    <m/>
    <m/>
    <m/>
    <m/>
    <m/>
    <m/>
    <s v="Кухня-столовая"/>
    <n v="11.9"/>
    <m/>
    <s v="Комната стандарт"/>
    <n v="15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5"/>
    <x v="22"/>
    <s v="Кухня-столовая"/>
    <n v="9"/>
    <n v="4"/>
    <s v="остальные"/>
    <n v="1"/>
    <n v="1.0024999999999999"/>
    <n v="1"/>
    <n v="0.99999999999999978"/>
    <x v="3"/>
    <n v="256666.66666666666"/>
    <n v="1.0125500624999995"/>
    <n v="259887.84937499985"/>
    <n v="9100000"/>
  </r>
  <r>
    <x v="0"/>
    <x v="4"/>
    <x v="2"/>
    <s v="160"/>
    <x v="22"/>
    <n v="4"/>
    <x v="2"/>
    <n v="15.4"/>
    <x v="32"/>
    <n v="34.5"/>
    <x v="36"/>
    <m/>
    <m/>
    <n v="4"/>
    <s v="ниша"/>
    <m/>
    <m/>
    <m/>
    <m/>
    <m/>
    <m/>
    <m/>
    <m/>
    <s v="Кухня-столовая"/>
    <n v="11.3"/>
    <m/>
    <s v="Комната стандарт"/>
    <n v="15.4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6"/>
    <x v="22"/>
    <s v="Кухня-столовая"/>
    <n v="9"/>
    <n v="4"/>
    <s v="остальные"/>
    <n v="1"/>
    <n v="1.0024999999999999"/>
    <n v="1"/>
    <n v="0.99999999999999978"/>
    <x v="3"/>
    <n v="256666.66666666666"/>
    <n v="1.0125500624999995"/>
    <n v="259887.84937499985"/>
    <n v="8970000"/>
  </r>
  <r>
    <x v="0"/>
    <x v="4"/>
    <x v="2"/>
    <s v="161"/>
    <x v="23"/>
    <n v="4"/>
    <x v="1"/>
    <n v="28.5"/>
    <x v="33"/>
    <n v="59.800000000000004"/>
    <x v="38"/>
    <m/>
    <m/>
    <n v="8"/>
    <m/>
    <m/>
    <m/>
    <m/>
    <m/>
    <m/>
    <m/>
    <m/>
    <m/>
    <s v="Кухня-гостиная"/>
    <n v="14.1"/>
    <m/>
    <s v="Комната стандарт"/>
    <n v="14.5"/>
    <m/>
    <m/>
    <s v="Комната стандарт"/>
    <n v="14"/>
    <m/>
    <m/>
    <m/>
    <m/>
    <m/>
    <m/>
    <m/>
    <m/>
    <m/>
    <m/>
    <m/>
    <m/>
    <m/>
    <m/>
    <n v="4.5"/>
    <n v="2"/>
    <m/>
    <m/>
    <m/>
    <m/>
    <m/>
    <n v="2.7"/>
    <n v="0.81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m/>
    <m/>
    <m/>
    <s v="сбоку"/>
    <s v="кухня"/>
    <m/>
    <s v="Свой ЖК, Двор, Частный сектор"/>
    <s v="З, В"/>
    <m/>
    <s v="Кухня-гостиная"/>
    <s v=""/>
    <s v=""/>
    <s v=""/>
    <s v=""/>
    <s v=""/>
    <s v=""/>
    <s v=""/>
    <n v="2"/>
    <n v="1"/>
    <n v="1"/>
    <s v=""/>
    <s v=""/>
    <s v=""/>
    <s v=""/>
    <s v=""/>
    <s v=""/>
    <s v=""/>
    <s v=""/>
    <s v=""/>
    <s v=""/>
    <s v="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да"/>
    <s v=""/>
    <s v=""/>
    <s v=""/>
    <s v=""/>
    <s v=""/>
    <s v="да"/>
    <s v="да"/>
    <s v=""/>
    <s v=""/>
    <s v=""/>
    <s v="да"/>
    <s v=""/>
    <s v=""/>
    <s v=""/>
    <m/>
    <n v="1.01"/>
    <n v="1"/>
    <n v="1"/>
    <m/>
    <m/>
    <n v="1"/>
    <n v="1"/>
    <n v="1"/>
    <n v="1"/>
    <n v="1.0024999999999999"/>
    <n v="1"/>
    <n v="1"/>
    <m/>
    <m/>
    <m/>
    <n v="1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7"/>
    <x v="24"/>
    <s v="Кухня-гостиная"/>
    <n v="9"/>
    <n v="4"/>
    <s v="остальные"/>
    <n v="1"/>
    <n v="1.0024999999999999"/>
    <n v="1"/>
    <n v="0.99999999999999978"/>
    <x v="5"/>
    <n v="220000"/>
    <n v="1.0124806708652552"/>
    <n v="222745.74759035613"/>
    <n v="12900000"/>
  </r>
  <r>
    <x v="0"/>
    <x v="4"/>
    <x v="3"/>
    <s v="162"/>
    <x v="20"/>
    <n v="4"/>
    <x v="1"/>
    <n v="30.099999999999998"/>
    <x v="30"/>
    <n v="61.4"/>
    <x v="37"/>
    <m/>
    <m/>
    <n v="6.7"/>
    <m/>
    <m/>
    <m/>
    <m/>
    <m/>
    <m/>
    <m/>
    <m/>
    <m/>
    <s v="Кухня-гостиная с нишей"/>
    <n v="15.5"/>
    <m/>
    <s v="Комната стандарт"/>
    <n v="18.399999999999999"/>
    <m/>
    <m/>
    <s v="Мастер-спальня"/>
    <n v="11.7"/>
    <m/>
    <m/>
    <m/>
    <m/>
    <m/>
    <m/>
    <m/>
    <m/>
    <m/>
    <m/>
    <m/>
    <m/>
    <m/>
    <m/>
    <n v="3.8"/>
    <n v="2.7"/>
    <m/>
    <m/>
    <m/>
    <m/>
    <m/>
    <n v="2.6"/>
    <n v="0.78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s v="кухня"/>
    <m/>
    <m/>
    <m/>
    <m/>
    <m/>
    <s v="Свой ЖК, Двор, Частный сектор"/>
    <s v="З, В"/>
    <m/>
    <s v="Кухня-гостиная с нишей"/>
    <s v=""/>
    <s v=""/>
    <s v=""/>
    <s v=""/>
    <s v=""/>
    <s v=""/>
    <n v="1"/>
    <n v="2"/>
    <n v="1"/>
    <n v="1"/>
    <s v=""/>
    <s v=""/>
    <s v=""/>
    <s v=""/>
    <s v=""/>
    <s v=""/>
    <s v=""/>
    <s v=""/>
    <s v=""/>
    <s v=""/>
    <s v="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49999999999999"/>
    <n v="1"/>
    <n v="1"/>
    <m/>
    <m/>
    <n v="1"/>
    <n v="1"/>
    <n v="1.01"/>
    <n v="1"/>
    <n v="1.0024999999999999"/>
    <n v="1"/>
    <n v="1"/>
    <m/>
    <m/>
    <m/>
    <n v="1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4"/>
    <x v="23"/>
    <s v="Кухня-гостиная с нишей, Мастер-спальня"/>
    <n v="9"/>
    <n v="4"/>
    <s v="остальные"/>
    <n v="1"/>
    <n v="1.0024999999999999"/>
    <n v="1"/>
    <n v="1.0016666666666665"/>
    <x v="7"/>
    <n v="217500"/>
    <n v="1.0293806607297815"/>
    <n v="223890.29370872749"/>
    <n v="13340000"/>
  </r>
  <r>
    <x v="0"/>
    <x v="4"/>
    <x v="3"/>
    <s v="163"/>
    <x v="21"/>
    <n v="4"/>
    <x v="2"/>
    <n v="15"/>
    <x v="31"/>
    <n v="35"/>
    <x v="35"/>
    <m/>
    <m/>
    <n v="4.3"/>
    <s v="ниша"/>
    <m/>
    <m/>
    <m/>
    <m/>
    <m/>
    <m/>
    <m/>
    <m/>
    <s v="Кухня-столовая"/>
    <n v="11.9"/>
    <m/>
    <s v="Комната стандарт"/>
    <n v="15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5"/>
    <x v="22"/>
    <s v="Кухня-столовая"/>
    <n v="9"/>
    <n v="4"/>
    <s v="остальные"/>
    <n v="1"/>
    <n v="1.0024999999999999"/>
    <n v="1"/>
    <n v="1.0016666666666665"/>
    <x v="3"/>
    <n v="256666.66666666666"/>
    <n v="1.0142376459374995"/>
    <n v="260320.99579062487"/>
    <n v="9110000"/>
  </r>
  <r>
    <x v="0"/>
    <x v="4"/>
    <x v="3"/>
    <s v="164"/>
    <x v="22"/>
    <n v="4"/>
    <x v="2"/>
    <n v="15.4"/>
    <x v="32"/>
    <n v="34.5"/>
    <x v="36"/>
    <m/>
    <m/>
    <n v="4"/>
    <s v="ниша"/>
    <m/>
    <m/>
    <m/>
    <m/>
    <m/>
    <m/>
    <m/>
    <m/>
    <s v="Кухня-столовая"/>
    <n v="11.3"/>
    <m/>
    <s v="Комната стандарт"/>
    <n v="15.4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6"/>
    <x v="22"/>
    <s v="Кухня-столовая"/>
    <n v="9"/>
    <n v="4"/>
    <s v="остальные"/>
    <n v="1"/>
    <n v="1.0024999999999999"/>
    <n v="1"/>
    <n v="1.0016666666666665"/>
    <x v="3"/>
    <n v="256666.66666666666"/>
    <n v="1.0142376459374995"/>
    <n v="260320.99579062487"/>
    <n v="8980000"/>
  </r>
  <r>
    <x v="0"/>
    <x v="4"/>
    <x v="3"/>
    <s v="165"/>
    <x v="23"/>
    <n v="4"/>
    <x v="1"/>
    <n v="28.5"/>
    <x v="33"/>
    <n v="59.800000000000004"/>
    <x v="38"/>
    <m/>
    <m/>
    <n v="8"/>
    <m/>
    <m/>
    <m/>
    <m/>
    <m/>
    <m/>
    <m/>
    <m/>
    <m/>
    <s v="Кухня-гостиная"/>
    <n v="14.1"/>
    <m/>
    <s v="Комната стандарт"/>
    <n v="14.5"/>
    <m/>
    <m/>
    <s v="Комната стандарт"/>
    <n v="14"/>
    <m/>
    <m/>
    <m/>
    <m/>
    <m/>
    <m/>
    <m/>
    <m/>
    <m/>
    <m/>
    <m/>
    <m/>
    <m/>
    <m/>
    <n v="4.5"/>
    <n v="2"/>
    <m/>
    <m/>
    <m/>
    <m/>
    <m/>
    <n v="2.7"/>
    <n v="0.81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m/>
    <m/>
    <m/>
    <s v="сбоку"/>
    <s v="кухня"/>
    <m/>
    <s v="Свой ЖК, Двор, Частный сектор"/>
    <s v="З, В"/>
    <m/>
    <s v="Кухня-гостиная"/>
    <s v=""/>
    <s v=""/>
    <s v=""/>
    <s v=""/>
    <s v=""/>
    <s v=""/>
    <s v=""/>
    <n v="2"/>
    <n v="1"/>
    <n v="1"/>
    <s v=""/>
    <s v=""/>
    <s v=""/>
    <s v=""/>
    <s v=""/>
    <s v=""/>
    <s v=""/>
    <s v=""/>
    <s v=""/>
    <s v=""/>
    <s v="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да"/>
    <s v=""/>
    <s v=""/>
    <s v=""/>
    <s v=""/>
    <s v=""/>
    <s v="да"/>
    <s v="да"/>
    <s v=""/>
    <s v=""/>
    <s v=""/>
    <s v="да"/>
    <s v=""/>
    <s v=""/>
    <s v=""/>
    <m/>
    <n v="1.01"/>
    <n v="1"/>
    <n v="1"/>
    <m/>
    <m/>
    <n v="1"/>
    <n v="1"/>
    <n v="1"/>
    <n v="1"/>
    <n v="1.0024999999999999"/>
    <n v="1"/>
    <n v="1"/>
    <m/>
    <m/>
    <m/>
    <n v="1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7"/>
    <x v="24"/>
    <s v="Кухня-гостиная"/>
    <n v="9"/>
    <n v="4"/>
    <s v="остальные"/>
    <n v="1"/>
    <n v="1.0024999999999999"/>
    <n v="1"/>
    <n v="1.0016666666666665"/>
    <x v="5"/>
    <n v="220000"/>
    <n v="1.0141681386500305"/>
    <n v="223116.9905030067"/>
    <n v="12920000"/>
  </r>
  <r>
    <x v="0"/>
    <x v="4"/>
    <x v="4"/>
    <s v="166"/>
    <x v="20"/>
    <n v="4"/>
    <x v="1"/>
    <n v="30.099999999999998"/>
    <x v="30"/>
    <n v="61.4"/>
    <x v="37"/>
    <m/>
    <m/>
    <n v="6.7"/>
    <m/>
    <m/>
    <m/>
    <m/>
    <m/>
    <m/>
    <m/>
    <m/>
    <m/>
    <s v="Кухня-гостиная с нишей"/>
    <n v="15.5"/>
    <m/>
    <s v="Комната стандарт"/>
    <n v="18.399999999999999"/>
    <m/>
    <m/>
    <s v="Мастер-спальня"/>
    <n v="11.7"/>
    <m/>
    <m/>
    <m/>
    <m/>
    <m/>
    <m/>
    <m/>
    <m/>
    <m/>
    <m/>
    <m/>
    <m/>
    <m/>
    <m/>
    <n v="3.8"/>
    <n v="2.7"/>
    <m/>
    <m/>
    <m/>
    <m/>
    <m/>
    <n v="2.6"/>
    <n v="0.78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s v="кухня"/>
    <m/>
    <m/>
    <m/>
    <m/>
    <m/>
    <s v="Свой ЖК, Двор, Частный сектор"/>
    <s v="З, В"/>
    <m/>
    <s v="Кухня-гостиная с нишей"/>
    <s v=""/>
    <s v=""/>
    <s v=""/>
    <s v=""/>
    <s v=""/>
    <s v=""/>
    <n v="1"/>
    <n v="2"/>
    <n v="1"/>
    <n v="1"/>
    <s v=""/>
    <s v=""/>
    <s v=""/>
    <s v=""/>
    <s v=""/>
    <s v=""/>
    <s v=""/>
    <s v=""/>
    <s v=""/>
    <s v=""/>
    <s v="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49999999999999"/>
    <n v="1"/>
    <n v="1"/>
    <m/>
    <m/>
    <n v="1"/>
    <n v="1"/>
    <n v="1.01"/>
    <n v="1"/>
    <n v="1.0024999999999999"/>
    <n v="1"/>
    <n v="1"/>
    <m/>
    <m/>
    <m/>
    <n v="1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4"/>
    <x v="23"/>
    <s v="Кухня-гостиная с нишей, Мастер-спальня"/>
    <n v="9"/>
    <n v="4"/>
    <s v="остальные"/>
    <n v="1"/>
    <n v="1.0024999999999999"/>
    <n v="1"/>
    <n v="1.0033333333333332"/>
    <x v="7"/>
    <n v="217500"/>
    <n v="1.0310934405313286"/>
    <n v="224262.82331556396"/>
    <n v="13360000"/>
  </r>
  <r>
    <x v="0"/>
    <x v="4"/>
    <x v="4"/>
    <s v="167"/>
    <x v="21"/>
    <n v="4"/>
    <x v="2"/>
    <n v="15"/>
    <x v="31"/>
    <n v="35"/>
    <x v="35"/>
    <m/>
    <m/>
    <n v="4.3"/>
    <s v="ниша"/>
    <m/>
    <m/>
    <m/>
    <m/>
    <m/>
    <m/>
    <m/>
    <m/>
    <s v="Кухня-столовая"/>
    <n v="11.9"/>
    <m/>
    <s v="Комната стандарт"/>
    <n v="15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5"/>
    <x v="22"/>
    <s v="Кухня-столовая"/>
    <n v="9"/>
    <n v="4"/>
    <s v="остальные"/>
    <n v="1"/>
    <n v="1.0024999999999999"/>
    <n v="1"/>
    <n v="1.0033333333333332"/>
    <x v="3"/>
    <n v="256666.66666666666"/>
    <n v="1.0159252293749996"/>
    <n v="260754.1422062499"/>
    <n v="9130000"/>
  </r>
  <r>
    <x v="0"/>
    <x v="4"/>
    <x v="4"/>
    <s v="168"/>
    <x v="22"/>
    <n v="4"/>
    <x v="2"/>
    <n v="15.4"/>
    <x v="32"/>
    <n v="34.5"/>
    <x v="36"/>
    <m/>
    <m/>
    <n v="4"/>
    <s v="ниша"/>
    <m/>
    <m/>
    <m/>
    <m/>
    <m/>
    <m/>
    <m/>
    <m/>
    <s v="Кухня-столовая"/>
    <n v="11.3"/>
    <m/>
    <s v="Комната стандарт"/>
    <n v="15.4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6"/>
    <x v="22"/>
    <s v="Кухня-столовая"/>
    <n v="9"/>
    <n v="4"/>
    <s v="остальные"/>
    <n v="1"/>
    <n v="1.0024999999999999"/>
    <n v="1"/>
    <n v="1.0033333333333332"/>
    <x v="3"/>
    <n v="256666.66666666666"/>
    <n v="1.0159252293749996"/>
    <n v="260754.1422062499"/>
    <n v="9000000"/>
  </r>
  <r>
    <x v="0"/>
    <x v="4"/>
    <x v="4"/>
    <s v="169"/>
    <x v="23"/>
    <n v="4"/>
    <x v="1"/>
    <n v="28.5"/>
    <x v="33"/>
    <n v="59.800000000000004"/>
    <x v="38"/>
    <m/>
    <m/>
    <n v="8"/>
    <m/>
    <m/>
    <m/>
    <m/>
    <m/>
    <m/>
    <m/>
    <m/>
    <m/>
    <s v="Кухня-гостиная"/>
    <n v="14.1"/>
    <m/>
    <s v="Комната стандарт"/>
    <n v="14.5"/>
    <m/>
    <m/>
    <s v="Комната стандарт"/>
    <n v="14"/>
    <m/>
    <m/>
    <m/>
    <m/>
    <m/>
    <m/>
    <m/>
    <m/>
    <m/>
    <m/>
    <m/>
    <m/>
    <m/>
    <m/>
    <n v="4.5"/>
    <n v="2"/>
    <m/>
    <m/>
    <m/>
    <m/>
    <m/>
    <n v="2.7"/>
    <n v="0.81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m/>
    <m/>
    <m/>
    <s v="сбоку"/>
    <s v="кухня"/>
    <m/>
    <s v="Свой ЖК, Двор, Частный сектор"/>
    <s v="З, В"/>
    <m/>
    <s v="Кухня-гостиная"/>
    <s v=""/>
    <s v=""/>
    <s v=""/>
    <s v=""/>
    <s v=""/>
    <s v=""/>
    <s v=""/>
    <n v="2"/>
    <n v="1"/>
    <n v="1"/>
    <s v=""/>
    <s v=""/>
    <s v=""/>
    <s v=""/>
    <s v=""/>
    <s v=""/>
    <s v=""/>
    <s v=""/>
    <s v=""/>
    <s v=""/>
    <s v="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да"/>
    <s v=""/>
    <s v=""/>
    <s v=""/>
    <s v=""/>
    <s v=""/>
    <s v="да"/>
    <s v="да"/>
    <s v=""/>
    <s v=""/>
    <s v=""/>
    <s v="да"/>
    <s v=""/>
    <s v=""/>
    <s v=""/>
    <m/>
    <n v="1.01"/>
    <n v="1"/>
    <n v="1"/>
    <m/>
    <m/>
    <n v="1"/>
    <n v="1"/>
    <n v="1"/>
    <n v="1"/>
    <n v="1.0024999999999999"/>
    <n v="1"/>
    <n v="1"/>
    <m/>
    <m/>
    <m/>
    <n v="1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7"/>
    <x v="24"/>
    <s v="Кухня-гостиная"/>
    <n v="9"/>
    <n v="4"/>
    <s v="остальные"/>
    <n v="1"/>
    <n v="1.0024999999999999"/>
    <n v="1"/>
    <n v="1.0033333333333332"/>
    <x v="5"/>
    <n v="220000"/>
    <n v="1.0158556064348061"/>
    <n v="223488.23341565733"/>
    <n v="12940000"/>
  </r>
  <r>
    <x v="0"/>
    <x v="4"/>
    <x v="5"/>
    <s v="170"/>
    <x v="20"/>
    <n v="4"/>
    <x v="1"/>
    <n v="30.099999999999998"/>
    <x v="30"/>
    <n v="61.4"/>
    <x v="37"/>
    <m/>
    <m/>
    <n v="6.7"/>
    <m/>
    <m/>
    <m/>
    <m/>
    <m/>
    <m/>
    <m/>
    <m/>
    <m/>
    <s v="Кухня-гостиная с нишей"/>
    <n v="15.5"/>
    <m/>
    <s v="Комната стандарт"/>
    <n v="18.399999999999999"/>
    <m/>
    <m/>
    <s v="Мастер-спальня"/>
    <n v="11.7"/>
    <m/>
    <m/>
    <m/>
    <m/>
    <m/>
    <m/>
    <m/>
    <m/>
    <m/>
    <m/>
    <m/>
    <m/>
    <m/>
    <m/>
    <n v="3.8"/>
    <n v="2.7"/>
    <m/>
    <m/>
    <m/>
    <m/>
    <m/>
    <n v="2.6"/>
    <n v="0.78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s v="кухня"/>
    <m/>
    <m/>
    <m/>
    <m/>
    <m/>
    <s v="Свой ЖК, Двор, Частный сектор"/>
    <s v="З, В"/>
    <m/>
    <s v="Кухня-гостиная с нишей"/>
    <s v=""/>
    <s v=""/>
    <s v=""/>
    <s v=""/>
    <s v=""/>
    <s v=""/>
    <n v="1"/>
    <n v="2"/>
    <n v="1"/>
    <n v="1"/>
    <s v=""/>
    <s v=""/>
    <s v=""/>
    <s v=""/>
    <s v=""/>
    <s v=""/>
    <s v=""/>
    <s v=""/>
    <s v=""/>
    <s v=""/>
    <s v="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49999999999999"/>
    <n v="1"/>
    <n v="1"/>
    <m/>
    <m/>
    <n v="1"/>
    <n v="1"/>
    <n v="1.01"/>
    <n v="1"/>
    <n v="1.0024999999999999"/>
    <n v="1"/>
    <n v="1"/>
    <m/>
    <m/>
    <m/>
    <n v="1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4"/>
    <x v="23"/>
    <s v="Кухня-гостиная с нишей, Мастер-спальня"/>
    <n v="9"/>
    <n v="4"/>
    <s v="остальные"/>
    <n v="1"/>
    <n v="1.0024999999999999"/>
    <n v="1"/>
    <n v="1.0049999999999999"/>
    <x v="7"/>
    <n v="217500"/>
    <n v="1.0328062203328758"/>
    <n v="224635.35292240049"/>
    <n v="13380000"/>
  </r>
  <r>
    <x v="0"/>
    <x v="4"/>
    <x v="5"/>
    <s v="171"/>
    <x v="21"/>
    <n v="4"/>
    <x v="2"/>
    <n v="15"/>
    <x v="31"/>
    <n v="35"/>
    <x v="35"/>
    <m/>
    <m/>
    <n v="4.3"/>
    <s v="ниша"/>
    <m/>
    <m/>
    <m/>
    <m/>
    <m/>
    <m/>
    <m/>
    <m/>
    <s v="Кухня-столовая"/>
    <n v="11.9"/>
    <m/>
    <s v="Комната стандарт"/>
    <n v="15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5"/>
    <x v="22"/>
    <s v="Кухня-столовая"/>
    <n v="9"/>
    <n v="4"/>
    <s v="остальные"/>
    <n v="1"/>
    <n v="1.0024999999999999"/>
    <n v="1"/>
    <n v="1.0049999999999999"/>
    <x v="3"/>
    <n v="256666.66666666666"/>
    <n v="1.0176128128124995"/>
    <n v="261187.28862187485"/>
    <n v="9140000"/>
  </r>
  <r>
    <x v="0"/>
    <x v="4"/>
    <x v="5"/>
    <s v="172"/>
    <x v="22"/>
    <n v="4"/>
    <x v="2"/>
    <n v="15.4"/>
    <x v="32"/>
    <n v="34.5"/>
    <x v="36"/>
    <m/>
    <m/>
    <n v="4"/>
    <s v="ниша"/>
    <m/>
    <m/>
    <m/>
    <m/>
    <m/>
    <m/>
    <m/>
    <m/>
    <s v="Кухня-столовая"/>
    <n v="11.3"/>
    <m/>
    <s v="Комната стандарт"/>
    <n v="15.4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6"/>
    <x v="22"/>
    <s v="Кухня-столовая"/>
    <n v="9"/>
    <n v="4"/>
    <s v="остальные"/>
    <n v="1"/>
    <n v="1.0024999999999999"/>
    <n v="1"/>
    <n v="1.0049999999999999"/>
    <x v="3"/>
    <n v="256666.66666666666"/>
    <n v="1.0176128128124995"/>
    <n v="261187.28862187485"/>
    <n v="9010000"/>
  </r>
  <r>
    <x v="0"/>
    <x v="4"/>
    <x v="5"/>
    <s v="173"/>
    <x v="23"/>
    <n v="4"/>
    <x v="1"/>
    <n v="28.5"/>
    <x v="33"/>
    <n v="59.800000000000004"/>
    <x v="38"/>
    <m/>
    <m/>
    <n v="8"/>
    <m/>
    <m/>
    <m/>
    <m/>
    <m/>
    <m/>
    <m/>
    <m/>
    <m/>
    <s v="Кухня-гостиная"/>
    <n v="14.1"/>
    <m/>
    <s v="Комната стандарт"/>
    <n v="14.5"/>
    <m/>
    <m/>
    <s v="Комната стандарт"/>
    <n v="14"/>
    <m/>
    <m/>
    <m/>
    <m/>
    <m/>
    <m/>
    <m/>
    <m/>
    <m/>
    <m/>
    <m/>
    <m/>
    <m/>
    <m/>
    <n v="4.5"/>
    <n v="2"/>
    <m/>
    <m/>
    <m/>
    <m/>
    <m/>
    <n v="2.7"/>
    <n v="0.81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m/>
    <m/>
    <m/>
    <s v="сбоку"/>
    <s v="кухня"/>
    <m/>
    <s v="Свой ЖК, Двор, Частный сектор"/>
    <s v="З, В"/>
    <m/>
    <s v="Кухня-гостиная"/>
    <s v=""/>
    <s v=""/>
    <s v=""/>
    <s v=""/>
    <s v=""/>
    <s v=""/>
    <s v=""/>
    <n v="2"/>
    <n v="1"/>
    <n v="1"/>
    <s v=""/>
    <s v=""/>
    <s v=""/>
    <s v=""/>
    <s v=""/>
    <s v=""/>
    <s v=""/>
    <s v=""/>
    <s v=""/>
    <s v=""/>
    <s v="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да"/>
    <s v=""/>
    <s v=""/>
    <s v=""/>
    <s v=""/>
    <s v=""/>
    <s v="да"/>
    <s v="да"/>
    <s v=""/>
    <s v=""/>
    <s v=""/>
    <s v="да"/>
    <s v=""/>
    <s v=""/>
    <s v=""/>
    <m/>
    <n v="1.01"/>
    <n v="1"/>
    <n v="1"/>
    <m/>
    <m/>
    <n v="1"/>
    <n v="1"/>
    <n v="1"/>
    <n v="1"/>
    <n v="1.0024999999999999"/>
    <n v="1"/>
    <n v="1"/>
    <m/>
    <m/>
    <m/>
    <n v="1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7"/>
    <x v="24"/>
    <s v="Кухня-гостиная"/>
    <n v="9"/>
    <n v="4"/>
    <s v="остальные"/>
    <n v="1"/>
    <n v="1.0024999999999999"/>
    <n v="1"/>
    <n v="1.0049999999999999"/>
    <x v="5"/>
    <n v="220000"/>
    <n v="1.0175430742195815"/>
    <n v="223859.47632830791"/>
    <n v="12960000"/>
  </r>
  <r>
    <x v="0"/>
    <x v="4"/>
    <x v="6"/>
    <s v="174"/>
    <x v="20"/>
    <n v="4"/>
    <x v="1"/>
    <n v="30.099999999999998"/>
    <x v="30"/>
    <n v="61.4"/>
    <x v="37"/>
    <m/>
    <m/>
    <n v="6.7"/>
    <m/>
    <m/>
    <m/>
    <m/>
    <m/>
    <m/>
    <m/>
    <m/>
    <m/>
    <s v="Кухня-гостиная с нишей"/>
    <n v="15.5"/>
    <m/>
    <s v="Комната стандарт"/>
    <n v="18.399999999999999"/>
    <m/>
    <m/>
    <s v="Мастер-спальня"/>
    <n v="11.7"/>
    <m/>
    <m/>
    <m/>
    <m/>
    <m/>
    <m/>
    <m/>
    <m/>
    <m/>
    <m/>
    <m/>
    <m/>
    <m/>
    <m/>
    <n v="3.8"/>
    <n v="2.7"/>
    <m/>
    <m/>
    <m/>
    <m/>
    <m/>
    <n v="2.6"/>
    <n v="0.78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s v="кухня"/>
    <m/>
    <m/>
    <m/>
    <m/>
    <m/>
    <s v="Свой ЖК, Двор, Частный сектор"/>
    <s v="З, В"/>
    <m/>
    <s v="Кухня-гостиная с нишей"/>
    <s v=""/>
    <s v=""/>
    <s v=""/>
    <s v=""/>
    <s v=""/>
    <s v=""/>
    <n v="1"/>
    <n v="2"/>
    <n v="1"/>
    <n v="1"/>
    <s v=""/>
    <s v=""/>
    <s v=""/>
    <s v=""/>
    <s v=""/>
    <s v=""/>
    <s v=""/>
    <s v=""/>
    <s v=""/>
    <s v=""/>
    <s v="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49999999999999"/>
    <n v="1"/>
    <n v="1"/>
    <m/>
    <m/>
    <n v="1"/>
    <n v="1"/>
    <n v="1.01"/>
    <n v="1"/>
    <n v="1.0024999999999999"/>
    <n v="1"/>
    <n v="1"/>
    <m/>
    <m/>
    <m/>
    <n v="1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4"/>
    <x v="23"/>
    <s v="Кухня-гостиная с нишей, Мастер-спальня"/>
    <n v="9"/>
    <n v="4"/>
    <s v="остальные"/>
    <n v="1"/>
    <n v="1.0024999999999999"/>
    <n v="1"/>
    <n v="1.0066666666666664"/>
    <x v="7"/>
    <n v="217500"/>
    <n v="1.0345190001344227"/>
    <n v="225007.88252923693"/>
    <n v="13410000"/>
  </r>
  <r>
    <x v="0"/>
    <x v="4"/>
    <x v="6"/>
    <s v="175"/>
    <x v="21"/>
    <n v="4"/>
    <x v="2"/>
    <n v="15"/>
    <x v="31"/>
    <n v="35"/>
    <x v="35"/>
    <m/>
    <m/>
    <n v="4.3"/>
    <s v="ниша"/>
    <m/>
    <m/>
    <m/>
    <m/>
    <m/>
    <m/>
    <m/>
    <m/>
    <s v="Кухня-столовая"/>
    <n v="11.9"/>
    <m/>
    <s v="Комната стандарт"/>
    <n v="15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5"/>
    <x v="22"/>
    <s v="Кухня-столовая"/>
    <n v="9"/>
    <n v="4"/>
    <s v="остальные"/>
    <n v="1"/>
    <n v="1.0024999999999999"/>
    <n v="1"/>
    <n v="1.0066666666666664"/>
    <x v="3"/>
    <n v="256666.66666666666"/>
    <n v="1.0193003962499994"/>
    <n v="261620.43503749982"/>
    <n v="9160000"/>
  </r>
  <r>
    <x v="0"/>
    <x v="4"/>
    <x v="6"/>
    <s v="176"/>
    <x v="22"/>
    <n v="4"/>
    <x v="2"/>
    <n v="15.4"/>
    <x v="32"/>
    <n v="34.5"/>
    <x v="36"/>
    <m/>
    <m/>
    <n v="4"/>
    <s v="ниша"/>
    <m/>
    <m/>
    <m/>
    <m/>
    <m/>
    <m/>
    <m/>
    <m/>
    <s v="Кухня-столовая"/>
    <n v="11.3"/>
    <m/>
    <s v="Комната стандарт"/>
    <n v="15.4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6"/>
    <x v="22"/>
    <s v="Кухня-столовая"/>
    <n v="9"/>
    <n v="4"/>
    <s v="остальные"/>
    <n v="1"/>
    <n v="1.0024999999999999"/>
    <n v="1"/>
    <n v="1.0066666666666664"/>
    <x v="3"/>
    <n v="256666.66666666666"/>
    <n v="1.0193003962499994"/>
    <n v="261620.43503749982"/>
    <n v="9030000"/>
  </r>
  <r>
    <x v="0"/>
    <x v="4"/>
    <x v="6"/>
    <s v="177"/>
    <x v="23"/>
    <n v="4"/>
    <x v="1"/>
    <n v="28.5"/>
    <x v="33"/>
    <n v="59.800000000000004"/>
    <x v="38"/>
    <m/>
    <m/>
    <n v="8"/>
    <m/>
    <m/>
    <m/>
    <m/>
    <m/>
    <m/>
    <m/>
    <m/>
    <m/>
    <s v="Кухня-гостиная"/>
    <n v="14.1"/>
    <m/>
    <s v="Комната стандарт"/>
    <n v="14.5"/>
    <m/>
    <m/>
    <s v="Комната стандарт"/>
    <n v="14"/>
    <m/>
    <m/>
    <m/>
    <m/>
    <m/>
    <m/>
    <m/>
    <m/>
    <m/>
    <m/>
    <m/>
    <m/>
    <m/>
    <m/>
    <n v="4.5"/>
    <n v="2"/>
    <m/>
    <m/>
    <m/>
    <m/>
    <m/>
    <n v="2.7"/>
    <n v="0.81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m/>
    <m/>
    <m/>
    <s v="сбоку"/>
    <s v="кухня"/>
    <m/>
    <s v="Свой ЖК, Двор, Частный сектор"/>
    <s v="З, В"/>
    <m/>
    <s v="Кухня-гостиная"/>
    <s v=""/>
    <s v=""/>
    <s v=""/>
    <s v=""/>
    <s v=""/>
    <s v=""/>
    <s v=""/>
    <n v="2"/>
    <n v="1"/>
    <n v="1"/>
    <s v=""/>
    <s v=""/>
    <s v=""/>
    <s v=""/>
    <s v=""/>
    <s v=""/>
    <s v=""/>
    <s v=""/>
    <s v=""/>
    <s v=""/>
    <s v="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да"/>
    <s v=""/>
    <s v=""/>
    <s v=""/>
    <s v=""/>
    <s v=""/>
    <s v="да"/>
    <s v="да"/>
    <s v=""/>
    <s v=""/>
    <s v=""/>
    <s v="да"/>
    <s v=""/>
    <s v=""/>
    <s v=""/>
    <m/>
    <n v="1.01"/>
    <n v="1"/>
    <n v="1"/>
    <m/>
    <m/>
    <n v="1"/>
    <n v="1"/>
    <n v="1"/>
    <n v="1"/>
    <n v="1.0024999999999999"/>
    <n v="1"/>
    <n v="1"/>
    <m/>
    <m/>
    <m/>
    <n v="1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7"/>
    <x v="24"/>
    <s v="Кухня-гостиная"/>
    <n v="9"/>
    <n v="4"/>
    <s v="остальные"/>
    <n v="1"/>
    <n v="1.0024999999999999"/>
    <n v="1"/>
    <n v="1.0066666666666664"/>
    <x v="5"/>
    <n v="220000"/>
    <n v="1.0192305420043568"/>
    <n v="224230.71924095851"/>
    <n v="12990000"/>
  </r>
  <r>
    <x v="0"/>
    <x v="4"/>
    <x v="7"/>
    <s v="178"/>
    <x v="20"/>
    <n v="4"/>
    <x v="1"/>
    <n v="30.099999999999998"/>
    <x v="30"/>
    <n v="61.4"/>
    <x v="37"/>
    <m/>
    <m/>
    <n v="6.7"/>
    <m/>
    <m/>
    <m/>
    <m/>
    <m/>
    <m/>
    <m/>
    <m/>
    <m/>
    <s v="Кухня-гостиная с нишей"/>
    <n v="15.5"/>
    <m/>
    <s v="Комната стандарт"/>
    <n v="18.399999999999999"/>
    <m/>
    <m/>
    <s v="Мастер-спальня"/>
    <n v="11.7"/>
    <m/>
    <m/>
    <m/>
    <m/>
    <m/>
    <m/>
    <m/>
    <m/>
    <m/>
    <m/>
    <m/>
    <m/>
    <m/>
    <m/>
    <n v="3.8"/>
    <n v="2.7"/>
    <m/>
    <m/>
    <m/>
    <m/>
    <m/>
    <n v="2.6"/>
    <n v="0.78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s v="кухня"/>
    <m/>
    <m/>
    <m/>
    <m/>
    <m/>
    <s v="Свой ЖК, Двор, Частный сектор"/>
    <s v="З, В"/>
    <m/>
    <s v="Кухня-гостиная с нишей"/>
    <s v=""/>
    <s v=""/>
    <s v=""/>
    <s v=""/>
    <s v=""/>
    <s v=""/>
    <n v="1"/>
    <n v="2"/>
    <n v="1"/>
    <n v="1"/>
    <s v=""/>
    <s v=""/>
    <s v=""/>
    <s v=""/>
    <s v=""/>
    <s v=""/>
    <s v=""/>
    <s v=""/>
    <s v=""/>
    <s v=""/>
    <s v="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49999999999999"/>
    <n v="1"/>
    <n v="1"/>
    <m/>
    <m/>
    <n v="1"/>
    <n v="1"/>
    <n v="1.01"/>
    <n v="1"/>
    <n v="1.0024999999999999"/>
    <n v="1"/>
    <n v="1"/>
    <m/>
    <m/>
    <m/>
    <n v="1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4"/>
    <x v="23"/>
    <s v="Кухня-гостиная с нишей, Мастер-спальня"/>
    <n v="9"/>
    <n v="4"/>
    <s v="остальные"/>
    <n v="1"/>
    <n v="1.0024999999999999"/>
    <n v="1"/>
    <n v="1.0083333333333331"/>
    <x v="7"/>
    <n v="217500"/>
    <n v="1.0362317799359697"/>
    <n v="225380.4121360734"/>
    <n v="13430000"/>
  </r>
  <r>
    <x v="0"/>
    <x v="4"/>
    <x v="7"/>
    <s v="179"/>
    <x v="21"/>
    <n v="4"/>
    <x v="2"/>
    <n v="15"/>
    <x v="31"/>
    <n v="35"/>
    <x v="35"/>
    <m/>
    <m/>
    <n v="4.3"/>
    <s v="ниша"/>
    <m/>
    <m/>
    <m/>
    <m/>
    <m/>
    <m/>
    <m/>
    <m/>
    <s v="Кухня-столовая"/>
    <n v="11.9"/>
    <m/>
    <s v="Комната стандарт"/>
    <n v="15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5"/>
    <x v="22"/>
    <s v="Кухня-столовая"/>
    <n v="9"/>
    <n v="4"/>
    <s v="остальные"/>
    <n v="1"/>
    <n v="1.0024999999999999"/>
    <n v="1"/>
    <n v="1.0083333333333331"/>
    <x v="3"/>
    <n v="256666.66666666666"/>
    <n v="1.0209879796874994"/>
    <n v="262053.58145312485"/>
    <n v="9170000"/>
  </r>
  <r>
    <x v="0"/>
    <x v="4"/>
    <x v="7"/>
    <s v="180"/>
    <x v="22"/>
    <n v="4"/>
    <x v="2"/>
    <n v="15.4"/>
    <x v="32"/>
    <n v="34.5"/>
    <x v="36"/>
    <m/>
    <m/>
    <n v="4"/>
    <s v="ниша"/>
    <m/>
    <m/>
    <m/>
    <m/>
    <m/>
    <m/>
    <m/>
    <m/>
    <s v="Кухня-столовая"/>
    <n v="11.3"/>
    <m/>
    <s v="Комната стандарт"/>
    <n v="15.4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6"/>
    <x v="22"/>
    <s v="Кухня-столовая"/>
    <n v="9"/>
    <n v="4"/>
    <s v="остальные"/>
    <n v="1"/>
    <n v="1.0024999999999999"/>
    <n v="1"/>
    <n v="1.0083333333333331"/>
    <x v="3"/>
    <n v="256666.66666666666"/>
    <n v="1.0209879796874994"/>
    <n v="262053.58145312485"/>
    <n v="9040000"/>
  </r>
  <r>
    <x v="0"/>
    <x v="4"/>
    <x v="7"/>
    <s v="181"/>
    <x v="23"/>
    <n v="4"/>
    <x v="1"/>
    <n v="28.5"/>
    <x v="33"/>
    <n v="59.800000000000004"/>
    <x v="38"/>
    <m/>
    <m/>
    <n v="8"/>
    <m/>
    <m/>
    <m/>
    <m/>
    <m/>
    <m/>
    <m/>
    <m/>
    <m/>
    <s v="Кухня-гостиная"/>
    <n v="14.1"/>
    <m/>
    <s v="Комната стандарт"/>
    <n v="14.5"/>
    <m/>
    <m/>
    <s v="Комната стандарт"/>
    <n v="14"/>
    <m/>
    <m/>
    <m/>
    <m/>
    <m/>
    <m/>
    <m/>
    <m/>
    <m/>
    <m/>
    <m/>
    <m/>
    <m/>
    <m/>
    <n v="4.5"/>
    <n v="2"/>
    <m/>
    <m/>
    <m/>
    <m/>
    <m/>
    <n v="2.7"/>
    <n v="0.81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m/>
    <m/>
    <m/>
    <s v="сбоку"/>
    <s v="кухня"/>
    <m/>
    <s v="Свой ЖК, Двор, Частный сектор"/>
    <s v="З, В"/>
    <m/>
    <s v="Кухня-гостиная"/>
    <s v=""/>
    <s v=""/>
    <s v=""/>
    <s v=""/>
    <s v=""/>
    <s v=""/>
    <s v=""/>
    <n v="2"/>
    <n v="1"/>
    <n v="1"/>
    <s v=""/>
    <s v=""/>
    <s v=""/>
    <s v=""/>
    <s v=""/>
    <s v=""/>
    <s v=""/>
    <s v=""/>
    <s v=""/>
    <s v=""/>
    <s v="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да"/>
    <s v=""/>
    <s v=""/>
    <s v=""/>
    <s v=""/>
    <s v=""/>
    <s v="да"/>
    <s v="да"/>
    <s v=""/>
    <s v=""/>
    <s v=""/>
    <s v="да"/>
    <s v=""/>
    <s v=""/>
    <s v=""/>
    <m/>
    <n v="1.01"/>
    <n v="1"/>
    <n v="1"/>
    <m/>
    <m/>
    <n v="1"/>
    <n v="1"/>
    <n v="1"/>
    <n v="1"/>
    <n v="1.0024999999999999"/>
    <n v="1"/>
    <n v="1"/>
    <m/>
    <m/>
    <m/>
    <n v="1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7"/>
    <x v="24"/>
    <s v="Кухня-гостиная"/>
    <n v="9"/>
    <n v="4"/>
    <s v="остальные"/>
    <n v="1"/>
    <n v="1.0024999999999999"/>
    <n v="1"/>
    <n v="1.0083333333333331"/>
    <x v="5"/>
    <n v="220000"/>
    <n v="1.0209180097891322"/>
    <n v="224601.96215360909"/>
    <n v="13010000"/>
  </r>
  <r>
    <x v="0"/>
    <x v="4"/>
    <x v="8"/>
    <s v="182"/>
    <x v="20"/>
    <n v="4"/>
    <x v="1"/>
    <n v="30.099999999999998"/>
    <x v="30"/>
    <n v="61.4"/>
    <x v="37"/>
    <m/>
    <m/>
    <n v="6.7"/>
    <m/>
    <m/>
    <m/>
    <m/>
    <m/>
    <m/>
    <m/>
    <m/>
    <m/>
    <s v="Кухня-гостиная с нишей"/>
    <n v="15.5"/>
    <m/>
    <s v="Комната стандарт"/>
    <n v="18.399999999999999"/>
    <m/>
    <m/>
    <s v="Мастер-спальня"/>
    <n v="11.7"/>
    <m/>
    <m/>
    <m/>
    <m/>
    <m/>
    <m/>
    <m/>
    <m/>
    <m/>
    <m/>
    <m/>
    <m/>
    <m/>
    <m/>
    <n v="3.8"/>
    <n v="2.7"/>
    <m/>
    <m/>
    <m/>
    <m/>
    <m/>
    <n v="2.6"/>
    <n v="0.78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s v="да"/>
    <m/>
    <m/>
    <n v="2"/>
    <m/>
    <m/>
    <m/>
    <s v="кухня"/>
    <s v="кухня"/>
    <m/>
    <m/>
    <m/>
    <m/>
    <m/>
    <s v="Свой ЖК, Двор, Частный сектор"/>
    <s v="З, В"/>
    <m/>
    <s v="Кухня-гостиная с нишей"/>
    <s v=""/>
    <s v=""/>
    <s v=""/>
    <s v=""/>
    <s v=""/>
    <s v=""/>
    <n v="1"/>
    <n v="2"/>
    <n v="1"/>
    <n v="1"/>
    <s v=""/>
    <s v=""/>
    <s v=""/>
    <s v=""/>
    <s v=""/>
    <s v=""/>
    <s v=""/>
    <s v=""/>
    <s v=""/>
    <s v=""/>
    <s v=""/>
    <s v=""/>
    <s v=""/>
    <s v=""/>
    <n v="3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49999999999999"/>
    <n v="1"/>
    <n v="1"/>
    <m/>
    <m/>
    <n v="1"/>
    <n v="1"/>
    <n v="1.01"/>
    <n v="1"/>
    <n v="1.0024999999999999"/>
    <n v="1"/>
    <n v="1"/>
    <m/>
    <m/>
    <m/>
    <n v="1"/>
    <m/>
    <m/>
    <m/>
    <m/>
    <m/>
    <m/>
    <m/>
    <m/>
    <m/>
    <n v="1.0024999999999999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4"/>
    <x v="23"/>
    <s v="Кухня-гостиная с нишей, Мастер-спальня"/>
    <n v="9"/>
    <n v="4"/>
    <s v="остальные"/>
    <n v="1"/>
    <n v="1.0024999999999999"/>
    <n v="1"/>
    <n v="1.0099999999999998"/>
    <x v="7"/>
    <n v="217500"/>
    <n v="1.0405394211368599"/>
    <n v="226317.32409726703"/>
    <n v="13480000"/>
  </r>
  <r>
    <x v="0"/>
    <x v="4"/>
    <x v="8"/>
    <s v="183"/>
    <x v="21"/>
    <n v="4"/>
    <x v="2"/>
    <n v="15"/>
    <x v="31"/>
    <n v="35"/>
    <x v="35"/>
    <m/>
    <m/>
    <n v="4.3"/>
    <s v="ниша"/>
    <m/>
    <m/>
    <m/>
    <m/>
    <m/>
    <m/>
    <m/>
    <m/>
    <s v="Кухня-столовая"/>
    <n v="11.9"/>
    <m/>
    <s v="Комната стандарт"/>
    <n v="15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3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.0024999999999999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5"/>
    <x v="22"/>
    <s v="Кухня-столовая"/>
    <n v="9"/>
    <n v="4"/>
    <s v="остальные"/>
    <n v="1"/>
    <n v="1.0024999999999999"/>
    <n v="1"/>
    <n v="1.0099999999999998"/>
    <x v="3"/>
    <n v="256666.66666666666"/>
    <n v="1.0252322520328119"/>
    <n v="263142.94468842173"/>
    <n v="9210000"/>
  </r>
  <r>
    <x v="0"/>
    <x v="4"/>
    <x v="8"/>
    <s v="184"/>
    <x v="22"/>
    <n v="4"/>
    <x v="2"/>
    <n v="15.4"/>
    <x v="32"/>
    <n v="34.5"/>
    <x v="36"/>
    <m/>
    <m/>
    <n v="4"/>
    <s v="ниша"/>
    <m/>
    <m/>
    <m/>
    <m/>
    <m/>
    <m/>
    <m/>
    <m/>
    <s v="Кухня-столовая"/>
    <n v="11.3"/>
    <m/>
    <s v="Комната стандарт"/>
    <n v="15.4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3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.0024999999999999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6"/>
    <x v="22"/>
    <s v="Кухня-столовая"/>
    <n v="9"/>
    <n v="4"/>
    <s v="остальные"/>
    <n v="1"/>
    <n v="1.0024999999999999"/>
    <n v="1"/>
    <n v="1.0099999999999998"/>
    <x v="3"/>
    <n v="256666.66666666666"/>
    <n v="1.0252322520328119"/>
    <n v="263142.94468842173"/>
    <n v="9080000"/>
  </r>
  <r>
    <x v="0"/>
    <x v="4"/>
    <x v="8"/>
    <s v="185"/>
    <x v="23"/>
    <n v="4"/>
    <x v="1"/>
    <n v="28.5"/>
    <x v="33"/>
    <n v="59.800000000000004"/>
    <x v="38"/>
    <m/>
    <m/>
    <n v="8"/>
    <m/>
    <m/>
    <m/>
    <m/>
    <m/>
    <m/>
    <m/>
    <m/>
    <m/>
    <s v="Кухня-гостиная"/>
    <n v="14.1"/>
    <m/>
    <s v="Комната стандарт"/>
    <n v="14.5"/>
    <m/>
    <m/>
    <s v="Комната стандарт"/>
    <n v="14"/>
    <m/>
    <m/>
    <m/>
    <m/>
    <m/>
    <m/>
    <m/>
    <m/>
    <m/>
    <m/>
    <m/>
    <m/>
    <m/>
    <m/>
    <n v="4.5"/>
    <n v="2"/>
    <m/>
    <m/>
    <m/>
    <m/>
    <m/>
    <n v="2.7"/>
    <n v="0.81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s v="да"/>
    <m/>
    <m/>
    <n v="2"/>
    <m/>
    <m/>
    <m/>
    <s v="кухня"/>
    <m/>
    <m/>
    <m/>
    <s v="сбоку"/>
    <s v="кухня"/>
    <m/>
    <s v="Свой ЖК, Двор, Частный сектор"/>
    <s v="З, В"/>
    <m/>
    <s v="Кухня-гостиная"/>
    <s v=""/>
    <s v=""/>
    <s v=""/>
    <s v=""/>
    <s v=""/>
    <s v=""/>
    <s v=""/>
    <n v="2"/>
    <n v="1"/>
    <n v="1"/>
    <s v=""/>
    <s v=""/>
    <s v=""/>
    <s v=""/>
    <s v=""/>
    <s v=""/>
    <s v=""/>
    <s v=""/>
    <s v=""/>
    <s v=""/>
    <s v=""/>
    <s v=""/>
    <s v=""/>
    <s v=""/>
    <n v="3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да"/>
    <s v=""/>
    <s v=""/>
    <s v=""/>
    <s v=""/>
    <s v=""/>
    <s v="да"/>
    <s v="да"/>
    <s v=""/>
    <s v=""/>
    <s v=""/>
    <s v="да"/>
    <s v=""/>
    <s v=""/>
    <s v=""/>
    <m/>
    <n v="1.01"/>
    <n v="1"/>
    <n v="1"/>
    <m/>
    <m/>
    <n v="1"/>
    <n v="1"/>
    <n v="1"/>
    <n v="1"/>
    <n v="1.0024999999999999"/>
    <n v="1"/>
    <n v="1"/>
    <m/>
    <m/>
    <m/>
    <n v="1"/>
    <m/>
    <m/>
    <m/>
    <m/>
    <m/>
    <m/>
    <m/>
    <m/>
    <m/>
    <n v="1.0024999999999999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7"/>
    <x v="24"/>
    <s v="Кухня-гостиная"/>
    <n v="9"/>
    <n v="4"/>
    <s v="остальные"/>
    <n v="1"/>
    <n v="1.0024999999999999"/>
    <n v="1"/>
    <n v="1.0099999999999998"/>
    <x v="5"/>
    <n v="220000"/>
    <n v="1.0251619912678427"/>
    <n v="225535.6380789254"/>
    <n v="13060000"/>
  </r>
  <r>
    <x v="0"/>
    <x v="5"/>
    <x v="0"/>
    <s v="186"/>
    <x v="24"/>
    <n v="4"/>
    <x v="2"/>
    <n v="12.9"/>
    <x v="34"/>
    <n v="44.2"/>
    <x v="39"/>
    <m/>
    <m/>
    <n v="8.3000000000000007"/>
    <s v="ниша"/>
    <m/>
    <m/>
    <m/>
    <m/>
    <m/>
    <m/>
    <m/>
    <m/>
    <s v="Кухня-гостиная"/>
    <n v="15.6"/>
    <m/>
    <s v="Комната стандарт"/>
    <n v="12.9"/>
    <m/>
    <m/>
    <m/>
    <m/>
    <m/>
    <m/>
    <m/>
    <m/>
    <m/>
    <m/>
    <m/>
    <m/>
    <m/>
    <m/>
    <m/>
    <m/>
    <m/>
    <m/>
    <n v="4.7"/>
    <n v="2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7699999999999996"/>
    <m/>
    <m/>
    <m/>
    <s v="да"/>
    <m/>
    <m/>
    <n v="2"/>
    <m/>
    <m/>
    <m/>
    <m/>
    <m/>
    <m/>
    <m/>
    <s v="сбоку"/>
    <s v="кухня"/>
    <m/>
    <s v="Свой ЖК, Двор, Частный сектор"/>
    <s v="З, В"/>
    <m/>
    <s v="Кухня-гостиная"/>
    <s v=""/>
    <s v="ниш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3.7699999999999996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да"/>
    <s v=""/>
    <s v=""/>
    <s v=""/>
    <s v=""/>
    <s v=""/>
    <s v="да"/>
    <s v="да"/>
    <s v=""/>
    <s v=""/>
    <s v=""/>
    <s v="да"/>
    <s v=""/>
    <s v=""/>
    <s v=""/>
    <m/>
    <n v="1.01"/>
    <n v="1"/>
    <n v="1.0049999999999999"/>
    <m/>
    <m/>
    <n v="1"/>
    <n v="1"/>
    <n v="1"/>
    <n v="1.0049999999999999"/>
    <n v="1"/>
    <n v="1"/>
    <n v="1"/>
    <m/>
    <m/>
    <m/>
    <n v="1"/>
    <m/>
    <m/>
    <m/>
    <m/>
    <m/>
    <m/>
    <m/>
    <m/>
    <m/>
    <n v="1.0089999999999999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8"/>
    <x v="25"/>
    <s v="Кухня-гостиная"/>
    <n v="8"/>
    <n v="5"/>
    <s v="остальные"/>
    <n v="1.0024999999999999"/>
    <n v="1"/>
    <n v="1"/>
    <n v="0.98999999999999977"/>
    <x v="16"/>
    <n v="232500"/>
    <n v="1.0240891460093744"/>
    <n v="238100.72644717954"/>
    <n v="10520000"/>
  </r>
  <r>
    <x v="0"/>
    <x v="5"/>
    <x v="0"/>
    <s v="187"/>
    <x v="25"/>
    <n v="4"/>
    <x v="2"/>
    <n v="12.2"/>
    <x v="35"/>
    <n v="32.4"/>
    <x v="40"/>
    <m/>
    <m/>
    <n v="4.3"/>
    <s v="ниша"/>
    <m/>
    <m/>
    <m/>
    <m/>
    <m/>
    <m/>
    <m/>
    <m/>
    <s v="Кухня-столовая"/>
    <n v="12.1"/>
    <m/>
    <s v="Комната стандарт"/>
    <n v="12.2"/>
    <m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7699999999999996"/>
    <m/>
    <m/>
    <m/>
    <m/>
    <m/>
    <m/>
    <n v="1"/>
    <m/>
    <m/>
    <m/>
    <m/>
    <m/>
    <m/>
    <m/>
    <s v="сбоку"/>
    <s v="кухня, с/у"/>
    <m/>
    <s v="Частный сектор"/>
    <s v="З"/>
    <m/>
    <s v="Кухня-столов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3.7699999999999996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.0089999999999999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0.995"/>
    <n v="1"/>
    <n v="1"/>
    <n v="1"/>
    <n v="1"/>
    <n v="1"/>
    <n v="1"/>
    <m/>
    <m/>
    <m/>
    <m/>
    <m/>
    <m/>
    <m/>
    <m/>
    <m/>
    <m/>
    <m/>
    <m/>
    <m/>
    <m/>
    <m/>
    <m/>
    <m/>
    <m/>
    <x v="29"/>
    <x v="20"/>
    <s v="Кухня-столовая"/>
    <n v="8"/>
    <n v="5"/>
    <s v="остальные"/>
    <n v="1.0024999999999999"/>
    <n v="1"/>
    <n v="1"/>
    <n v="0.98999999999999977"/>
    <x v="12"/>
    <n v="263333.33333333331"/>
    <n v="0.99637532861903377"/>
    <n v="262378.83653634554"/>
    <n v="8500000"/>
  </r>
  <r>
    <x v="0"/>
    <x v="5"/>
    <x v="0"/>
    <s v="188"/>
    <x v="26"/>
    <n v="4"/>
    <x v="1"/>
    <n v="23.1"/>
    <x v="36"/>
    <n v="51"/>
    <x v="41"/>
    <m/>
    <m/>
    <n v="9.8000000000000007"/>
    <m/>
    <m/>
    <m/>
    <m/>
    <m/>
    <m/>
    <m/>
    <m/>
    <m/>
    <s v="Кухня-столовая"/>
    <n v="12.6"/>
    <m/>
    <s v="Комната стандарт"/>
    <n v="12.1"/>
    <m/>
    <m/>
    <s v="Комната стандарт"/>
    <n v="11"/>
    <s v="ниша"/>
    <m/>
    <m/>
    <m/>
    <m/>
    <m/>
    <m/>
    <m/>
    <m/>
    <m/>
    <m/>
    <m/>
    <m/>
    <m/>
    <n v="4.0999999999999996"/>
    <n v="1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7699999999999996"/>
    <m/>
    <m/>
    <s v="да"/>
    <m/>
    <m/>
    <m/>
    <n v="2"/>
    <m/>
    <m/>
    <m/>
    <m/>
    <m/>
    <m/>
    <m/>
    <s v="сбоку"/>
    <s v="с/у, комната"/>
    <m/>
    <s v="Д/с, Частный сектор"/>
    <s v="С, З"/>
    <m/>
    <s v="Кухня-столовая"/>
    <s v=""/>
    <s v=""/>
    <s v=""/>
    <s v=""/>
    <n v="1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3.7699999999999996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s v="да"/>
    <s v=""/>
    <s v="да"/>
    <s v=""/>
    <s v=""/>
    <s v=""/>
    <s v=""/>
    <s v=""/>
    <s v=""/>
    <s v=""/>
    <s v=""/>
    <s v="да"/>
    <s v=""/>
    <s v=""/>
    <s v=""/>
    <m/>
    <n v="1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.0089999999999999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0.995"/>
    <n v="1"/>
    <n v="1"/>
    <n v="1"/>
    <n v="1"/>
    <n v="1"/>
    <m/>
    <m/>
    <m/>
    <m/>
    <m/>
    <m/>
    <m/>
    <m/>
    <m/>
    <m/>
    <m/>
    <m/>
    <m/>
    <m/>
    <m/>
    <m/>
    <m/>
    <m/>
    <x v="30"/>
    <x v="26"/>
    <s v="Кухня-столовая"/>
    <n v="8"/>
    <n v="5"/>
    <s v="остальные"/>
    <n v="1.0024999999999999"/>
    <n v="1"/>
    <n v="1"/>
    <n v="0.98999999999999977"/>
    <x v="17"/>
    <n v="227500"/>
    <n v="0.9938719356058785"/>
    <n v="226105.86535033735"/>
    <n v="11530000"/>
  </r>
  <r>
    <x v="0"/>
    <x v="5"/>
    <x v="0"/>
    <s v="189"/>
    <x v="27"/>
    <n v="4"/>
    <x v="1"/>
    <n v="25.6"/>
    <x v="37"/>
    <n v="49.7"/>
    <x v="42"/>
    <m/>
    <m/>
    <n v="8"/>
    <s v="ниша"/>
    <m/>
    <m/>
    <m/>
    <m/>
    <m/>
    <m/>
    <m/>
    <m/>
    <s v="Кухня-столовая"/>
    <n v="10.8"/>
    <m/>
    <s v="Комната стандарт"/>
    <n v="13.3"/>
    <s v="гардероб"/>
    <m/>
    <s v="Комната стандарт"/>
    <n v="12.3"/>
    <m/>
    <m/>
    <m/>
    <m/>
    <m/>
    <m/>
    <m/>
    <m/>
    <m/>
    <m/>
    <m/>
    <m/>
    <m/>
    <m/>
    <n v="3.8"/>
    <n v="1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7699999999999996"/>
    <m/>
    <m/>
    <s v="да"/>
    <m/>
    <m/>
    <m/>
    <n v="2"/>
    <m/>
    <m/>
    <m/>
    <s v="коридор, комната"/>
    <s v="коридор"/>
    <m/>
    <m/>
    <m/>
    <m/>
    <m/>
    <s v="Д/с, Двор"/>
    <s v="С, В"/>
    <m/>
    <s v="Кухня-столовая"/>
    <s v=""/>
    <s v="ниша"/>
    <s v=""/>
    <s v=""/>
    <s v=""/>
    <n v="1"/>
    <s v=""/>
    <n v="2"/>
    <s v=""/>
    <s v=""/>
    <s v=""/>
    <s v=""/>
    <s v=""/>
    <s v=""/>
    <s v=""/>
    <s v=""/>
    <s v=""/>
    <s v=""/>
    <s v=""/>
    <s v=""/>
    <s v=""/>
    <s v=""/>
    <s v=""/>
    <s v=""/>
    <n v="3.7699999999999996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да"/>
    <s v=""/>
    <s v=""/>
    <s v=""/>
    <s v=""/>
    <s v=""/>
    <s v=""/>
    <s v=""/>
    <m/>
    <n v="1"/>
    <n v="1"/>
    <n v="1.0049999999999999"/>
    <m/>
    <m/>
    <n v="1"/>
    <n v="1.01"/>
    <n v="1"/>
    <n v="1"/>
    <n v="1"/>
    <n v="1"/>
    <n v="1"/>
    <m/>
    <m/>
    <m/>
    <n v="1"/>
    <m/>
    <m/>
    <m/>
    <m/>
    <m/>
    <m/>
    <m/>
    <m/>
    <m/>
    <n v="1.0089999999999999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0.995"/>
    <n v="1"/>
    <n v="0.995"/>
    <n v="1"/>
    <n v="1"/>
    <n v="1"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1"/>
    <x v="27"/>
    <s v="Кухня-столовая"/>
    <n v="8"/>
    <n v="5"/>
    <s v="остальные"/>
    <n v="1.0024999999999999"/>
    <n v="1"/>
    <n v="1"/>
    <n v="0.98999999999999977"/>
    <x v="1"/>
    <n v="230000"/>
    <n v="0.99879160168712755"/>
    <n v="229722.06838803933"/>
    <n v="11420000"/>
  </r>
  <r>
    <x v="0"/>
    <x v="5"/>
    <x v="1"/>
    <s v="190"/>
    <x v="24"/>
    <n v="5"/>
    <x v="1"/>
    <n v="26.700000000000003"/>
    <x v="38"/>
    <n v="60.600000000000009"/>
    <x v="43"/>
    <m/>
    <m/>
    <n v="9.3000000000000007"/>
    <m/>
    <m/>
    <m/>
    <m/>
    <m/>
    <m/>
    <m/>
    <m/>
    <m/>
    <s v="Кухня-гостиная"/>
    <n v="14.8"/>
    <m/>
    <s v="Комната стандарт"/>
    <n v="13.8"/>
    <m/>
    <m/>
    <s v="Комната стандарт"/>
    <n v="12.9"/>
    <m/>
    <m/>
    <m/>
    <m/>
    <m/>
    <m/>
    <m/>
    <m/>
    <m/>
    <m/>
    <m/>
    <m/>
    <m/>
    <m/>
    <n v="4.5"/>
    <n v="2.7"/>
    <m/>
    <m/>
    <m/>
    <m/>
    <m/>
    <n v="2.6"/>
    <n v="0.78"/>
    <s v="стандартное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омната"/>
    <m/>
    <m/>
    <m/>
    <s v="снизу"/>
    <s v="коридор, комната"/>
    <m/>
    <s v="Свой ЖК, Двор, Частный сектор"/>
    <s v="З, В"/>
    <m/>
    <s v="Кухня-гостиная"/>
    <s v=""/>
    <s v=""/>
    <s v=""/>
    <s v=""/>
    <s v=""/>
    <s v=""/>
    <s v=""/>
    <n v="2"/>
    <n v="1"/>
    <s v=""/>
    <n v="1"/>
    <s v=""/>
    <s v=""/>
    <s v=""/>
    <s v=""/>
    <s v=""/>
    <s v=""/>
    <s v=""/>
    <s v=""/>
    <s v=""/>
    <s v="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"/>
    <s v="да"/>
    <s v=""/>
    <s v=""/>
    <s v=""/>
    <s v=""/>
    <s v="да"/>
    <s v="да"/>
    <s v=""/>
    <s v=""/>
    <s v=""/>
    <s v="да"/>
    <s v=""/>
    <s v=""/>
    <s v=""/>
    <m/>
    <n v="1.01"/>
    <n v="1"/>
    <n v="1"/>
    <m/>
    <m/>
    <n v="1"/>
    <n v="1"/>
    <n v="1"/>
    <n v="1"/>
    <n v="1.0024999999999999"/>
    <n v="1"/>
    <n v="1.0024999999999999"/>
    <m/>
    <m/>
    <m/>
    <n v="1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0.995"/>
    <n v="1"/>
    <n v="1"/>
    <n v="1"/>
    <n v="1"/>
    <n v="1"/>
    <m/>
    <m/>
    <m/>
    <m/>
    <m/>
    <m/>
    <m/>
    <m/>
    <m/>
    <m/>
    <m/>
    <m/>
    <m/>
    <m/>
    <m/>
    <m/>
    <m/>
    <m/>
    <x v="32"/>
    <x v="24"/>
    <s v="Кухня-гостиная"/>
    <n v="8"/>
    <n v="5"/>
    <s v="остальные"/>
    <n v="1.0024999999999999"/>
    <n v="1"/>
    <n v="1"/>
    <n v="0.99499999999999977"/>
    <x v="7"/>
    <n v="217500"/>
    <n v="1.004887129113808"/>
    <n v="218562.95058225322"/>
    <n v="12850000"/>
  </r>
  <r>
    <x v="0"/>
    <x v="5"/>
    <x v="1"/>
    <s v="191"/>
    <x v="25"/>
    <n v="5"/>
    <x v="2"/>
    <n v="10.6"/>
    <x v="39"/>
    <n v="35.799999999999997"/>
    <x v="44"/>
    <m/>
    <m/>
    <n v="4.7"/>
    <s v="ниша"/>
    <m/>
    <m/>
    <m/>
    <m/>
    <m/>
    <m/>
    <m/>
    <m/>
    <s v="Кухня-столовая"/>
    <n v="10.6"/>
    <m/>
    <s v="Комната стандарт"/>
    <n v="10.6"/>
    <s v="гардероб"/>
    <n v="3"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3"/>
    <n v="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ниша"/>
    <s v=""/>
    <s v=""/>
    <s v=""/>
    <n v="1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"/>
    <n v="1.01"/>
    <n v="1"/>
    <n v="1"/>
    <n v="1"/>
    <n v="1"/>
    <n v="1"/>
    <m/>
    <m/>
    <m/>
    <n v="1.0049999999999999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9"/>
    <x v="28"/>
    <s v="Кухня-столовая"/>
    <n v="8"/>
    <n v="5"/>
    <s v="остальные"/>
    <n v="1.0024999999999999"/>
    <n v="1"/>
    <n v="1"/>
    <n v="0.99499999999999977"/>
    <x v="3"/>
    <n v="256666.66666666666"/>
    <n v="1.0175621853093748"/>
    <n v="261174.29422940619"/>
    <n v="9350000"/>
  </r>
  <r>
    <x v="0"/>
    <x v="5"/>
    <x v="1"/>
    <s v="192"/>
    <x v="26"/>
    <n v="5"/>
    <x v="2"/>
    <n v="12.9"/>
    <x v="40"/>
    <n v="34.4"/>
    <x v="45"/>
    <m/>
    <m/>
    <n v="4.3"/>
    <s v="ниша"/>
    <m/>
    <m/>
    <m/>
    <m/>
    <m/>
    <m/>
    <m/>
    <m/>
    <s v="Кухня-столовая"/>
    <n v="10.6"/>
    <m/>
    <s v="Комната стандарт"/>
    <n v="12.9"/>
    <s v="гардероб"/>
    <n v="2.1"/>
    <m/>
    <m/>
    <m/>
    <m/>
    <m/>
    <m/>
    <m/>
    <m/>
    <m/>
    <m/>
    <m/>
    <m/>
    <m/>
    <m/>
    <m/>
    <m/>
    <n v="4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низу"/>
    <s v="кухня, коридор, с/у, комната"/>
    <m/>
    <s v="Частный сектор"/>
    <s v="З"/>
    <m/>
    <s v="Кухня-столовая"/>
    <s v=""/>
    <s v="ниша"/>
    <s v=""/>
    <s v=""/>
    <s v=""/>
    <n v="1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да"/>
    <s v="да"/>
    <s v=""/>
    <s v=""/>
    <s v=""/>
    <s v=""/>
    <s v=""/>
    <s v=""/>
    <s v=""/>
    <s v=""/>
    <s v="да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"/>
    <n v="1.0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0.995"/>
    <n v="0.995"/>
    <n v="0.995"/>
    <n v="1"/>
    <n v="1"/>
    <n v="1"/>
    <n v="1"/>
    <n v="1"/>
    <m/>
    <m/>
    <m/>
    <m/>
    <m/>
    <m/>
    <m/>
    <m/>
    <m/>
    <m/>
    <m/>
    <m/>
    <m/>
    <m/>
    <m/>
    <m/>
    <m/>
    <m/>
    <x v="33"/>
    <x v="3"/>
    <s v="Кухня-столовая"/>
    <n v="8"/>
    <n v="5"/>
    <s v="остальные"/>
    <n v="1.0024999999999999"/>
    <n v="1"/>
    <n v="1"/>
    <n v="0.99499999999999977"/>
    <x v="3"/>
    <n v="256666.66666666666"/>
    <n v="0.99240106247349991"/>
    <n v="254716.27270153162"/>
    <n v="8760000"/>
  </r>
  <r>
    <x v="0"/>
    <x v="5"/>
    <x v="1"/>
    <s v="193"/>
    <x v="27"/>
    <n v="5"/>
    <x v="1"/>
    <n v="23.1"/>
    <x v="36"/>
    <n v="51"/>
    <x v="41"/>
    <m/>
    <m/>
    <n v="9.8000000000000007"/>
    <s v="ниша"/>
    <m/>
    <m/>
    <m/>
    <m/>
    <m/>
    <m/>
    <m/>
    <m/>
    <s v="Кухня-столовая"/>
    <n v="12.6"/>
    <m/>
    <s v="Комната стандарт"/>
    <n v="12.1"/>
    <m/>
    <m/>
    <s v="Комната стандарт"/>
    <n v="11"/>
    <s v="ниша"/>
    <m/>
    <m/>
    <m/>
    <m/>
    <m/>
    <m/>
    <m/>
    <m/>
    <m/>
    <m/>
    <m/>
    <m/>
    <m/>
    <n v="4.0999999999999996"/>
    <n v="1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Д/с, Частный сектор"/>
    <s v="С, З"/>
    <m/>
    <s v="Кухня-столовая"/>
    <s v=""/>
    <s v="ниша"/>
    <s v=""/>
    <s v=""/>
    <n v="1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1"/>
    <x v="29"/>
    <s v="Кухня-столовая"/>
    <n v="8"/>
    <n v="5"/>
    <s v="остальные"/>
    <n v="1.0024999999999999"/>
    <n v="1"/>
    <n v="1"/>
    <n v="0.99499999999999977"/>
    <x v="17"/>
    <n v="227500"/>
    <n v="1.0049560003156284"/>
    <n v="228627.49007180546"/>
    <n v="11660000"/>
  </r>
  <r>
    <x v="0"/>
    <x v="5"/>
    <x v="1"/>
    <s v="194"/>
    <x v="28"/>
    <n v="5"/>
    <x v="1"/>
    <n v="25.6"/>
    <x v="37"/>
    <n v="49.7"/>
    <x v="42"/>
    <m/>
    <m/>
    <n v="8"/>
    <s v="ниша"/>
    <m/>
    <m/>
    <m/>
    <m/>
    <m/>
    <m/>
    <m/>
    <m/>
    <s v="Кухня-столовая"/>
    <n v="10.8"/>
    <m/>
    <s v="Комната стандарт"/>
    <n v="13.3"/>
    <s v="гардероб"/>
    <m/>
    <s v="Комната стандарт"/>
    <n v="12.3"/>
    <m/>
    <m/>
    <m/>
    <m/>
    <m/>
    <m/>
    <m/>
    <m/>
    <m/>
    <m/>
    <m/>
    <m/>
    <m/>
    <m/>
    <n v="3.8"/>
    <n v="1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s v="коридор, комната"/>
    <s v="коридор"/>
    <m/>
    <m/>
    <m/>
    <m/>
    <m/>
    <s v="Д/с, Двор"/>
    <s v="С, В"/>
    <m/>
    <s v="Кухня-столовая"/>
    <s v=""/>
    <s v="ниша"/>
    <s v=""/>
    <s v=""/>
    <s v=""/>
    <n v="1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да"/>
    <s v=""/>
    <s v=""/>
    <s v=""/>
    <s v=""/>
    <s v=""/>
    <s v=""/>
    <s v=""/>
    <m/>
    <n v="1"/>
    <n v="1"/>
    <n v="1.0049999999999999"/>
    <m/>
    <m/>
    <n v="1"/>
    <n v="1.0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0.995"/>
    <n v="1"/>
    <n v="0.995"/>
    <n v="1"/>
    <n v="1"/>
    <n v="1"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4"/>
    <x v="27"/>
    <s v="Кухня-столовая"/>
    <n v="8"/>
    <n v="5"/>
    <s v="остальные"/>
    <n v="1.0024999999999999"/>
    <n v="1"/>
    <n v="1"/>
    <n v="0.99499999999999977"/>
    <x v="1"/>
    <n v="230000"/>
    <n v="0.99488206512968358"/>
    <n v="228822.87497982723"/>
    <n v="11370000"/>
  </r>
  <r>
    <x v="0"/>
    <x v="5"/>
    <x v="2"/>
    <s v="195"/>
    <x v="24"/>
    <n v="5"/>
    <x v="1"/>
    <n v="26.700000000000003"/>
    <x v="38"/>
    <n v="60.600000000000009"/>
    <x v="43"/>
    <m/>
    <m/>
    <n v="9.3000000000000007"/>
    <m/>
    <m/>
    <m/>
    <m/>
    <m/>
    <m/>
    <m/>
    <m/>
    <m/>
    <s v="Кухня-гостиная"/>
    <n v="14.8"/>
    <m/>
    <s v="Комната стандарт"/>
    <n v="13.8"/>
    <m/>
    <m/>
    <s v="Комната стандарт"/>
    <n v="12.9"/>
    <m/>
    <m/>
    <m/>
    <m/>
    <m/>
    <m/>
    <m/>
    <m/>
    <m/>
    <m/>
    <m/>
    <m/>
    <m/>
    <m/>
    <n v="4.5"/>
    <n v="2.7"/>
    <m/>
    <m/>
    <m/>
    <m/>
    <m/>
    <n v="2.6"/>
    <n v="0.78"/>
    <s v="стандартное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омната"/>
    <m/>
    <m/>
    <m/>
    <s v="сбоку"/>
    <s v="комната"/>
    <m/>
    <s v="Свой ЖК, Двор, Частный сектор"/>
    <s v="З, В"/>
    <m/>
    <s v="Кухня-гостиная"/>
    <s v=""/>
    <s v=""/>
    <s v=""/>
    <s v=""/>
    <s v=""/>
    <s v=""/>
    <s v=""/>
    <n v="2"/>
    <n v="1"/>
    <s v=""/>
    <n v="1"/>
    <s v=""/>
    <s v=""/>
    <s v=""/>
    <s v=""/>
    <s v=""/>
    <s v=""/>
    <s v=""/>
    <s v=""/>
    <s v=""/>
    <s v="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да"/>
    <s v=""/>
    <s v=""/>
    <s v=""/>
    <s v=""/>
    <s v=""/>
    <s v="да"/>
    <s v="да"/>
    <s v=""/>
    <s v=""/>
    <s v=""/>
    <s v="да"/>
    <s v=""/>
    <s v=""/>
    <s v=""/>
    <m/>
    <n v="1.01"/>
    <n v="1"/>
    <n v="1"/>
    <m/>
    <m/>
    <n v="1"/>
    <n v="1"/>
    <n v="1"/>
    <n v="1"/>
    <n v="1.0024999999999999"/>
    <n v="1"/>
    <n v="1.0024999999999999"/>
    <m/>
    <m/>
    <m/>
    <n v="1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1"/>
    <n v="1"/>
    <n v="1"/>
    <n v="1"/>
    <m/>
    <m/>
    <m/>
    <m/>
    <m/>
    <m/>
    <m/>
    <m/>
    <m/>
    <m/>
    <m/>
    <m/>
    <m/>
    <m/>
    <m/>
    <m/>
    <m/>
    <m/>
    <x v="32"/>
    <x v="24"/>
    <s v="Кухня-гостиная"/>
    <n v="8"/>
    <n v="5"/>
    <s v="остальные"/>
    <n v="1.0024999999999999"/>
    <n v="1"/>
    <n v="1"/>
    <n v="0.99999999999999978"/>
    <x v="7"/>
    <n v="217500"/>
    <n v="1.0150118725424184"/>
    <n v="220765.08227797601"/>
    <n v="12980000"/>
  </r>
  <r>
    <x v="0"/>
    <x v="5"/>
    <x v="2"/>
    <s v="196"/>
    <x v="25"/>
    <n v="5"/>
    <x v="2"/>
    <n v="10.6"/>
    <x v="39"/>
    <n v="35.799999999999997"/>
    <x v="44"/>
    <m/>
    <m/>
    <n v="4.7"/>
    <s v="ниша"/>
    <m/>
    <m/>
    <m/>
    <m/>
    <m/>
    <m/>
    <m/>
    <m/>
    <s v="Кухня-столовая"/>
    <n v="10.6"/>
    <m/>
    <s v="Комната стандарт"/>
    <n v="10.6"/>
    <s v="гардероб"/>
    <n v="3"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3"/>
    <n v="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ниша"/>
    <s v=""/>
    <s v=""/>
    <s v=""/>
    <n v="1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"/>
    <n v="1.01"/>
    <n v="1"/>
    <n v="1"/>
    <n v="1"/>
    <n v="1"/>
    <n v="1"/>
    <m/>
    <m/>
    <m/>
    <n v="1.0049999999999999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9"/>
    <x v="28"/>
    <s v="Кухня-столовая"/>
    <n v="8"/>
    <n v="5"/>
    <s v="остальные"/>
    <n v="1.0024999999999999"/>
    <n v="1"/>
    <n v="1"/>
    <n v="0.99999999999999978"/>
    <x v="3"/>
    <n v="256666.66666666666"/>
    <n v="1.0226755631249997"/>
    <n v="262486.72786874993"/>
    <n v="9400000"/>
  </r>
  <r>
    <x v="0"/>
    <x v="5"/>
    <x v="2"/>
    <s v="197"/>
    <x v="26"/>
    <n v="5"/>
    <x v="2"/>
    <n v="12.9"/>
    <x v="40"/>
    <n v="34.4"/>
    <x v="45"/>
    <m/>
    <m/>
    <n v="4.3"/>
    <s v="ниша"/>
    <m/>
    <m/>
    <m/>
    <m/>
    <m/>
    <m/>
    <m/>
    <m/>
    <s v="Кухня-столовая"/>
    <n v="10.6"/>
    <m/>
    <s v="Комната стандарт"/>
    <n v="12.9"/>
    <s v="гардероб"/>
    <n v="2.1"/>
    <m/>
    <m/>
    <m/>
    <m/>
    <m/>
    <m/>
    <m/>
    <m/>
    <m/>
    <m/>
    <m/>
    <m/>
    <m/>
    <m/>
    <m/>
    <m/>
    <n v="4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ниша"/>
    <s v=""/>
    <s v=""/>
    <s v=""/>
    <n v="1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"/>
    <n v="1.0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3"/>
    <x v="3"/>
    <s v="Кухня-столовая"/>
    <n v="8"/>
    <n v="5"/>
    <s v="остальные"/>
    <n v="1.0024999999999999"/>
    <n v="1"/>
    <n v="1"/>
    <n v="0.99999999999999978"/>
    <x v="3"/>
    <n v="256666.66666666666"/>
    <n v="1.0175876249999998"/>
    <n v="261180.82374999992"/>
    <n v="8980000"/>
  </r>
  <r>
    <x v="0"/>
    <x v="5"/>
    <x v="2"/>
    <s v="198"/>
    <x v="27"/>
    <n v="5"/>
    <x v="1"/>
    <n v="23.1"/>
    <x v="36"/>
    <n v="51"/>
    <x v="41"/>
    <m/>
    <m/>
    <n v="9.8000000000000007"/>
    <s v="ниша"/>
    <m/>
    <m/>
    <m/>
    <m/>
    <m/>
    <m/>
    <m/>
    <m/>
    <s v="Кухня-столовая"/>
    <n v="12.6"/>
    <m/>
    <s v="Комната стандарт"/>
    <n v="12.1"/>
    <m/>
    <m/>
    <s v="Комната стандарт"/>
    <n v="11"/>
    <s v="ниша"/>
    <m/>
    <m/>
    <m/>
    <m/>
    <m/>
    <m/>
    <m/>
    <m/>
    <m/>
    <m/>
    <m/>
    <m/>
    <m/>
    <n v="4.0999999999999996"/>
    <n v="1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Д/с, Частный сектор"/>
    <s v="С, З"/>
    <m/>
    <s v="Кухня-столовая"/>
    <s v=""/>
    <s v="ниша"/>
    <s v=""/>
    <s v=""/>
    <n v="1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1"/>
    <x v="29"/>
    <s v="Кухня-столовая"/>
    <n v="8"/>
    <n v="5"/>
    <s v="остальные"/>
    <n v="1.0024999999999999"/>
    <n v="1"/>
    <n v="1"/>
    <n v="0.99999999999999978"/>
    <x v="17"/>
    <n v="227500"/>
    <n v="1.0100060304679683"/>
    <n v="229776.37193146278"/>
    <n v="11720000"/>
  </r>
  <r>
    <x v="0"/>
    <x v="5"/>
    <x v="2"/>
    <s v="199"/>
    <x v="28"/>
    <n v="5"/>
    <x v="1"/>
    <n v="25.6"/>
    <x v="37"/>
    <n v="49.7"/>
    <x v="42"/>
    <m/>
    <m/>
    <n v="8"/>
    <s v="ниша"/>
    <m/>
    <m/>
    <m/>
    <m/>
    <m/>
    <m/>
    <m/>
    <m/>
    <s v="Кухня-столовая"/>
    <n v="10.8"/>
    <m/>
    <s v="Комната стандарт"/>
    <n v="13.3"/>
    <s v="гардероб"/>
    <m/>
    <s v="Комната стандарт"/>
    <n v="12.3"/>
    <m/>
    <m/>
    <m/>
    <m/>
    <m/>
    <m/>
    <m/>
    <m/>
    <m/>
    <m/>
    <m/>
    <m/>
    <m/>
    <m/>
    <n v="3.8"/>
    <n v="1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s v="коридор, комната"/>
    <s v="коридор"/>
    <m/>
    <m/>
    <m/>
    <m/>
    <m/>
    <s v="Д/с, Двор"/>
    <s v="С, В"/>
    <m/>
    <s v="Кухня-столовая"/>
    <s v=""/>
    <s v="ниша"/>
    <s v=""/>
    <s v=""/>
    <s v=""/>
    <n v="1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да"/>
    <s v=""/>
    <s v=""/>
    <s v=""/>
    <s v=""/>
    <s v=""/>
    <s v=""/>
    <s v=""/>
    <m/>
    <n v="1"/>
    <n v="1"/>
    <n v="1.0049999999999999"/>
    <m/>
    <m/>
    <n v="1"/>
    <n v="1.0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0.995"/>
    <n v="1"/>
    <n v="0.995"/>
    <n v="1"/>
    <n v="1"/>
    <n v="1"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4"/>
    <x v="27"/>
    <s v="Кухня-столовая"/>
    <n v="8"/>
    <n v="5"/>
    <s v="остальные"/>
    <n v="1.0024999999999999"/>
    <n v="1"/>
    <n v="1"/>
    <n v="0.99999999999999978"/>
    <x v="1"/>
    <n v="230000"/>
    <n v="0.99988147249214432"/>
    <n v="229972.73867319321"/>
    <n v="11430000"/>
  </r>
  <r>
    <x v="0"/>
    <x v="5"/>
    <x v="3"/>
    <s v="200"/>
    <x v="24"/>
    <n v="5"/>
    <x v="1"/>
    <n v="26.700000000000003"/>
    <x v="38"/>
    <n v="60.600000000000009"/>
    <x v="43"/>
    <m/>
    <m/>
    <n v="9.3000000000000007"/>
    <m/>
    <m/>
    <m/>
    <m/>
    <m/>
    <m/>
    <m/>
    <m/>
    <m/>
    <s v="Кухня-гостиная"/>
    <n v="14.8"/>
    <m/>
    <s v="Комната стандарт"/>
    <n v="13.8"/>
    <m/>
    <m/>
    <s v="Комната стандарт"/>
    <n v="12.9"/>
    <m/>
    <m/>
    <m/>
    <m/>
    <m/>
    <m/>
    <m/>
    <m/>
    <m/>
    <m/>
    <m/>
    <m/>
    <m/>
    <m/>
    <n v="4.5"/>
    <n v="2.7"/>
    <m/>
    <m/>
    <m/>
    <m/>
    <m/>
    <n v="2.6"/>
    <n v="0.78"/>
    <s v="стандартное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омната"/>
    <m/>
    <m/>
    <m/>
    <s v="сбоку"/>
    <s v="комната"/>
    <m/>
    <s v="Свой ЖК, Двор, Частный сектор"/>
    <s v="З, В"/>
    <m/>
    <s v="Кухня-гостиная"/>
    <s v=""/>
    <s v=""/>
    <s v=""/>
    <s v=""/>
    <s v=""/>
    <s v=""/>
    <s v=""/>
    <n v="2"/>
    <n v="1"/>
    <s v=""/>
    <n v="1"/>
    <s v=""/>
    <s v=""/>
    <s v=""/>
    <s v=""/>
    <s v=""/>
    <s v=""/>
    <s v=""/>
    <s v=""/>
    <s v=""/>
    <s v="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да"/>
    <s v=""/>
    <s v=""/>
    <s v=""/>
    <s v=""/>
    <s v=""/>
    <s v="да"/>
    <s v="да"/>
    <s v=""/>
    <s v=""/>
    <s v=""/>
    <s v="да"/>
    <s v=""/>
    <s v=""/>
    <s v=""/>
    <m/>
    <n v="1.01"/>
    <n v="1"/>
    <n v="1"/>
    <m/>
    <m/>
    <n v="1"/>
    <n v="1"/>
    <n v="1"/>
    <n v="1"/>
    <n v="1.0024999999999999"/>
    <n v="1"/>
    <n v="1.0024999999999999"/>
    <m/>
    <m/>
    <m/>
    <n v="1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1"/>
    <n v="1"/>
    <n v="1"/>
    <n v="1"/>
    <m/>
    <m/>
    <m/>
    <m/>
    <m/>
    <m/>
    <m/>
    <m/>
    <m/>
    <m/>
    <m/>
    <m/>
    <m/>
    <m/>
    <m/>
    <m/>
    <m/>
    <m/>
    <x v="32"/>
    <x v="24"/>
    <s v="Кухня-гостиная"/>
    <n v="8"/>
    <n v="5"/>
    <s v="остальные"/>
    <n v="1.0024999999999999"/>
    <n v="1"/>
    <n v="1"/>
    <n v="1.0019999999999998"/>
    <x v="7"/>
    <n v="217500"/>
    <n v="1.0170418962875032"/>
    <n v="221206.61244253194"/>
    <n v="13000000"/>
  </r>
  <r>
    <x v="0"/>
    <x v="5"/>
    <x v="3"/>
    <s v="201"/>
    <x v="25"/>
    <n v="5"/>
    <x v="2"/>
    <n v="10.6"/>
    <x v="39"/>
    <n v="35.799999999999997"/>
    <x v="44"/>
    <m/>
    <m/>
    <n v="4.7"/>
    <s v="ниша"/>
    <m/>
    <m/>
    <m/>
    <m/>
    <m/>
    <m/>
    <m/>
    <m/>
    <s v="Кухня-столовая"/>
    <n v="10.6"/>
    <m/>
    <s v="Комната стандарт"/>
    <n v="10.6"/>
    <s v="гардероб"/>
    <n v="3"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3"/>
    <n v="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ниша"/>
    <s v=""/>
    <s v=""/>
    <s v=""/>
    <n v="1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"/>
    <n v="1.01"/>
    <n v="1"/>
    <n v="1"/>
    <n v="1"/>
    <n v="1"/>
    <n v="1"/>
    <m/>
    <m/>
    <m/>
    <n v="1.0049999999999999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9"/>
    <x v="28"/>
    <s v="Кухня-столовая"/>
    <n v="8"/>
    <n v="5"/>
    <s v="остальные"/>
    <n v="1.0024999999999999"/>
    <n v="1"/>
    <n v="1"/>
    <n v="1.0019999999999998"/>
    <x v="3"/>
    <n v="256666.66666666666"/>
    <n v="1.0247209142512497"/>
    <n v="263011.7013244874"/>
    <n v="9420000"/>
  </r>
  <r>
    <x v="0"/>
    <x v="5"/>
    <x v="3"/>
    <s v="202"/>
    <x v="26"/>
    <n v="5"/>
    <x v="2"/>
    <n v="12.9"/>
    <x v="40"/>
    <n v="34.4"/>
    <x v="45"/>
    <m/>
    <m/>
    <n v="4.3"/>
    <s v="ниша"/>
    <m/>
    <m/>
    <m/>
    <m/>
    <m/>
    <m/>
    <m/>
    <m/>
    <s v="Кухня-столовая"/>
    <n v="10.6"/>
    <m/>
    <s v="Комната стандарт"/>
    <n v="12.9"/>
    <s v="гардероб"/>
    <n v="2.1"/>
    <m/>
    <m/>
    <m/>
    <m/>
    <m/>
    <m/>
    <m/>
    <m/>
    <m/>
    <m/>
    <m/>
    <m/>
    <m/>
    <m/>
    <m/>
    <m/>
    <n v="4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ниша"/>
    <s v=""/>
    <s v=""/>
    <s v=""/>
    <n v="1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"/>
    <n v="1.0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3"/>
    <x v="3"/>
    <s v="Кухня-столовая"/>
    <n v="8"/>
    <n v="5"/>
    <s v="остальные"/>
    <n v="1.0024999999999999"/>
    <n v="1"/>
    <n v="1"/>
    <n v="1.0019999999999998"/>
    <x v="3"/>
    <n v="256666.66666666666"/>
    <n v="1.0196228002499998"/>
    <n v="261703.18539749994"/>
    <n v="9000000"/>
  </r>
  <r>
    <x v="0"/>
    <x v="5"/>
    <x v="3"/>
    <s v="203"/>
    <x v="27"/>
    <n v="5"/>
    <x v="1"/>
    <n v="23.1"/>
    <x v="36"/>
    <n v="51"/>
    <x v="41"/>
    <m/>
    <m/>
    <n v="9.8000000000000007"/>
    <s v="ниша"/>
    <m/>
    <m/>
    <m/>
    <m/>
    <m/>
    <m/>
    <m/>
    <m/>
    <s v="Кухня-столовая"/>
    <n v="12.6"/>
    <m/>
    <s v="Комната стандарт"/>
    <n v="12.1"/>
    <m/>
    <m/>
    <s v="Комната стандарт"/>
    <n v="11"/>
    <s v="ниша"/>
    <m/>
    <m/>
    <m/>
    <m/>
    <m/>
    <m/>
    <m/>
    <m/>
    <m/>
    <m/>
    <m/>
    <m/>
    <m/>
    <n v="4.0999999999999996"/>
    <n v="1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Д/с, Частный сектор"/>
    <s v="С, З"/>
    <m/>
    <s v="Кухня-столовая"/>
    <s v=""/>
    <s v="ниша"/>
    <s v=""/>
    <s v=""/>
    <n v="1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1"/>
    <x v="29"/>
    <s v="Кухня-столовая"/>
    <n v="8"/>
    <n v="5"/>
    <s v="остальные"/>
    <n v="1.0024999999999999"/>
    <n v="1"/>
    <n v="1"/>
    <n v="1.0019999999999998"/>
    <x v="17"/>
    <n v="227500"/>
    <n v="1.0120260425289043"/>
    <n v="230235.92467532572"/>
    <n v="11740000"/>
  </r>
  <r>
    <x v="0"/>
    <x v="5"/>
    <x v="3"/>
    <s v="204"/>
    <x v="28"/>
    <n v="5"/>
    <x v="1"/>
    <n v="25.6"/>
    <x v="37"/>
    <n v="49.7"/>
    <x v="42"/>
    <m/>
    <m/>
    <n v="8"/>
    <s v="ниша"/>
    <m/>
    <m/>
    <m/>
    <m/>
    <m/>
    <m/>
    <m/>
    <m/>
    <s v="Кухня-столовая"/>
    <n v="10.8"/>
    <m/>
    <s v="Комната стандарт"/>
    <n v="13.3"/>
    <s v="гардероб"/>
    <m/>
    <s v="Комната стандарт"/>
    <n v="12.3"/>
    <m/>
    <m/>
    <m/>
    <m/>
    <m/>
    <m/>
    <m/>
    <m/>
    <m/>
    <m/>
    <m/>
    <m/>
    <m/>
    <m/>
    <n v="3.8"/>
    <n v="1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s v="коридор, комната"/>
    <s v="коридор"/>
    <m/>
    <m/>
    <m/>
    <m/>
    <m/>
    <s v="Д/с, Двор"/>
    <s v="С, В"/>
    <m/>
    <s v="Кухня-столовая"/>
    <s v=""/>
    <s v="ниша"/>
    <s v=""/>
    <s v=""/>
    <s v=""/>
    <n v="1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да"/>
    <s v=""/>
    <s v=""/>
    <s v=""/>
    <s v=""/>
    <s v=""/>
    <s v=""/>
    <s v=""/>
    <m/>
    <n v="1"/>
    <n v="1"/>
    <n v="1.0049999999999999"/>
    <m/>
    <m/>
    <n v="1"/>
    <n v="1.0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0.995"/>
    <n v="1"/>
    <n v="0.995"/>
    <n v="1"/>
    <n v="1"/>
    <n v="1"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4"/>
    <x v="27"/>
    <s v="Кухня-столовая"/>
    <n v="8"/>
    <n v="5"/>
    <s v="остальные"/>
    <n v="1.0024999999999999"/>
    <n v="1"/>
    <n v="1"/>
    <n v="1.0019999999999998"/>
    <x v="1"/>
    <n v="230000"/>
    <n v="1.0018812354371287"/>
    <n v="230432.6841505396"/>
    <n v="11450000"/>
  </r>
  <r>
    <x v="0"/>
    <x v="5"/>
    <x v="4"/>
    <s v="205"/>
    <x v="24"/>
    <n v="5"/>
    <x v="1"/>
    <n v="26.700000000000003"/>
    <x v="38"/>
    <n v="60.600000000000009"/>
    <x v="43"/>
    <m/>
    <m/>
    <n v="9.3000000000000007"/>
    <m/>
    <m/>
    <m/>
    <m/>
    <m/>
    <m/>
    <m/>
    <m/>
    <m/>
    <s v="Кухня-гостиная"/>
    <n v="14.8"/>
    <m/>
    <s v="Комната стандарт"/>
    <n v="13.8"/>
    <m/>
    <m/>
    <s v="Комната стандарт"/>
    <n v="12.9"/>
    <m/>
    <m/>
    <m/>
    <m/>
    <m/>
    <m/>
    <m/>
    <m/>
    <m/>
    <m/>
    <m/>
    <m/>
    <m/>
    <m/>
    <n v="4.5"/>
    <n v="2.7"/>
    <m/>
    <m/>
    <m/>
    <m/>
    <m/>
    <n v="2.6"/>
    <n v="0.78"/>
    <s v="стандартное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омната"/>
    <m/>
    <m/>
    <m/>
    <s v="сбоку"/>
    <s v="комната"/>
    <m/>
    <s v="Свой ЖК, Двор, Частный сектор"/>
    <s v="З, В"/>
    <m/>
    <s v="Кухня-гостиная"/>
    <s v=""/>
    <s v=""/>
    <s v=""/>
    <s v=""/>
    <s v=""/>
    <s v=""/>
    <s v=""/>
    <n v="2"/>
    <n v="1"/>
    <s v=""/>
    <n v="1"/>
    <s v=""/>
    <s v=""/>
    <s v=""/>
    <s v=""/>
    <s v=""/>
    <s v=""/>
    <s v=""/>
    <s v=""/>
    <s v=""/>
    <s v="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да"/>
    <s v=""/>
    <s v=""/>
    <s v=""/>
    <s v=""/>
    <s v=""/>
    <s v="да"/>
    <s v="да"/>
    <s v=""/>
    <s v=""/>
    <s v=""/>
    <s v="да"/>
    <s v=""/>
    <s v=""/>
    <s v=""/>
    <m/>
    <n v="1.01"/>
    <n v="1"/>
    <n v="1"/>
    <m/>
    <m/>
    <n v="1"/>
    <n v="1"/>
    <n v="1"/>
    <n v="1"/>
    <n v="1.0024999999999999"/>
    <n v="1"/>
    <n v="1.0024999999999999"/>
    <m/>
    <m/>
    <m/>
    <n v="1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1"/>
    <n v="1"/>
    <n v="1"/>
    <n v="1"/>
    <m/>
    <m/>
    <m/>
    <m/>
    <m/>
    <m/>
    <m/>
    <m/>
    <m/>
    <m/>
    <m/>
    <m/>
    <m/>
    <m/>
    <m/>
    <m/>
    <m/>
    <m/>
    <x v="32"/>
    <x v="24"/>
    <s v="Кухня-гостиная"/>
    <n v="8"/>
    <n v="5"/>
    <s v="остальные"/>
    <n v="1.0024999999999999"/>
    <n v="1"/>
    <n v="1"/>
    <n v="1.0039999999999998"/>
    <x v="7"/>
    <n v="217500"/>
    <n v="1.0190719200325882"/>
    <n v="221648.14260708794"/>
    <n v="13030000"/>
  </r>
  <r>
    <x v="0"/>
    <x v="5"/>
    <x v="4"/>
    <s v="206"/>
    <x v="25"/>
    <n v="5"/>
    <x v="2"/>
    <n v="10.6"/>
    <x v="39"/>
    <n v="35.799999999999997"/>
    <x v="44"/>
    <m/>
    <m/>
    <n v="4.7"/>
    <s v="ниша"/>
    <m/>
    <m/>
    <m/>
    <m/>
    <m/>
    <m/>
    <m/>
    <m/>
    <s v="Кухня-столовая"/>
    <n v="10.6"/>
    <m/>
    <s v="Комната стандарт"/>
    <n v="10.6"/>
    <s v="гардероб"/>
    <n v="3"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3"/>
    <n v="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ниша"/>
    <s v=""/>
    <s v=""/>
    <s v=""/>
    <n v="1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"/>
    <n v="1.01"/>
    <n v="1"/>
    <n v="1"/>
    <n v="1"/>
    <n v="1"/>
    <n v="1"/>
    <m/>
    <m/>
    <m/>
    <n v="1.0049999999999999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9"/>
    <x v="28"/>
    <s v="Кухня-столовая"/>
    <n v="8"/>
    <n v="5"/>
    <s v="остальные"/>
    <n v="1.0024999999999999"/>
    <n v="1"/>
    <n v="1"/>
    <n v="1.0039999999999998"/>
    <x v="3"/>
    <n v="256666.66666666666"/>
    <n v="1.0267662653774998"/>
    <n v="263536.67478022492"/>
    <n v="9430000"/>
  </r>
  <r>
    <x v="0"/>
    <x v="5"/>
    <x v="4"/>
    <s v="207"/>
    <x v="26"/>
    <n v="5"/>
    <x v="2"/>
    <n v="12.9"/>
    <x v="40"/>
    <n v="34.4"/>
    <x v="45"/>
    <m/>
    <m/>
    <n v="4.3"/>
    <s v="ниша"/>
    <m/>
    <m/>
    <m/>
    <m/>
    <m/>
    <m/>
    <m/>
    <m/>
    <s v="Кухня-столовая"/>
    <n v="10.6"/>
    <m/>
    <s v="Комната стандарт"/>
    <n v="12.9"/>
    <s v="гардероб"/>
    <n v="2.1"/>
    <m/>
    <m/>
    <m/>
    <m/>
    <m/>
    <m/>
    <m/>
    <m/>
    <m/>
    <m/>
    <m/>
    <m/>
    <m/>
    <m/>
    <m/>
    <m/>
    <n v="4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ниша"/>
    <s v=""/>
    <s v=""/>
    <s v=""/>
    <n v="1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"/>
    <n v="1.0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3"/>
    <x v="3"/>
    <s v="Кухня-столовая"/>
    <n v="8"/>
    <n v="5"/>
    <s v="остальные"/>
    <n v="1.0024999999999999"/>
    <n v="1"/>
    <n v="1"/>
    <n v="1.0039999999999998"/>
    <x v="3"/>
    <n v="256666.66666666666"/>
    <n v="1.0216579754999997"/>
    <n v="262225.5470449999"/>
    <n v="9020000"/>
  </r>
  <r>
    <x v="0"/>
    <x v="5"/>
    <x v="4"/>
    <s v="208"/>
    <x v="27"/>
    <n v="5"/>
    <x v="1"/>
    <n v="23.1"/>
    <x v="36"/>
    <n v="51"/>
    <x v="41"/>
    <m/>
    <m/>
    <n v="9.8000000000000007"/>
    <s v="ниша"/>
    <m/>
    <m/>
    <m/>
    <m/>
    <m/>
    <m/>
    <m/>
    <m/>
    <s v="Кухня-столовая"/>
    <n v="12.6"/>
    <m/>
    <s v="Комната стандарт"/>
    <n v="12.1"/>
    <m/>
    <m/>
    <s v="Комната стандарт"/>
    <n v="11"/>
    <s v="ниша"/>
    <m/>
    <m/>
    <m/>
    <m/>
    <m/>
    <m/>
    <m/>
    <m/>
    <m/>
    <m/>
    <m/>
    <m/>
    <m/>
    <n v="4.0999999999999996"/>
    <n v="1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Д/с, Частный сектор"/>
    <s v="С, З"/>
    <m/>
    <s v="Кухня-столовая"/>
    <s v=""/>
    <s v="ниша"/>
    <s v=""/>
    <s v=""/>
    <n v="1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1"/>
    <x v="29"/>
    <s v="Кухня-столовая"/>
    <n v="8"/>
    <n v="5"/>
    <s v="остальные"/>
    <n v="1.0024999999999999"/>
    <n v="1"/>
    <n v="1"/>
    <n v="1.0039999999999998"/>
    <x v="17"/>
    <n v="227500"/>
    <n v="1.0140460545898402"/>
    <n v="230695.47741918865"/>
    <n v="11770000"/>
  </r>
  <r>
    <x v="0"/>
    <x v="5"/>
    <x v="4"/>
    <s v="209"/>
    <x v="28"/>
    <n v="5"/>
    <x v="1"/>
    <n v="25.6"/>
    <x v="37"/>
    <n v="49.7"/>
    <x v="42"/>
    <m/>
    <m/>
    <n v="8"/>
    <s v="ниша"/>
    <m/>
    <m/>
    <m/>
    <m/>
    <m/>
    <m/>
    <m/>
    <m/>
    <s v="Кухня-столовая"/>
    <n v="10.8"/>
    <m/>
    <s v="Комната стандарт"/>
    <n v="13.3"/>
    <s v="гардероб"/>
    <m/>
    <s v="Комната стандарт"/>
    <n v="12.3"/>
    <m/>
    <m/>
    <m/>
    <m/>
    <m/>
    <m/>
    <m/>
    <m/>
    <m/>
    <m/>
    <m/>
    <m/>
    <m/>
    <m/>
    <n v="3.8"/>
    <n v="1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s v="коридор, комната"/>
    <s v="коридор"/>
    <m/>
    <m/>
    <m/>
    <m/>
    <m/>
    <s v="Д/с, Двор"/>
    <s v="С, В"/>
    <m/>
    <s v="Кухня-столовая"/>
    <s v=""/>
    <s v="ниша"/>
    <s v=""/>
    <s v=""/>
    <s v=""/>
    <n v="1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да"/>
    <s v=""/>
    <s v=""/>
    <s v=""/>
    <s v=""/>
    <s v=""/>
    <s v=""/>
    <s v=""/>
    <m/>
    <n v="1"/>
    <n v="1"/>
    <n v="1.0049999999999999"/>
    <m/>
    <m/>
    <n v="1"/>
    <n v="1.0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0.995"/>
    <n v="1"/>
    <n v="0.995"/>
    <n v="1"/>
    <n v="1"/>
    <n v="1"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4"/>
    <x v="27"/>
    <s v="Кухня-столовая"/>
    <n v="8"/>
    <n v="5"/>
    <s v="остальные"/>
    <n v="1.0024999999999999"/>
    <n v="1"/>
    <n v="1"/>
    <n v="1.0039999999999998"/>
    <x v="1"/>
    <n v="230000"/>
    <n v="1.0038809983821129"/>
    <n v="230892.62962788597"/>
    <n v="11480000"/>
  </r>
  <r>
    <x v="0"/>
    <x v="5"/>
    <x v="5"/>
    <s v="210"/>
    <x v="24"/>
    <n v="5"/>
    <x v="1"/>
    <n v="26.8"/>
    <x v="41"/>
    <n v="60.5"/>
    <x v="46"/>
    <m/>
    <m/>
    <n v="9.1999999999999993"/>
    <m/>
    <m/>
    <m/>
    <m/>
    <m/>
    <m/>
    <m/>
    <m/>
    <m/>
    <s v="Кухня-гостиная"/>
    <n v="14.7"/>
    <m/>
    <s v="Комната стандарт"/>
    <n v="13.9"/>
    <m/>
    <m/>
    <s v="Комната стандарт"/>
    <n v="12.9"/>
    <m/>
    <m/>
    <m/>
    <m/>
    <m/>
    <m/>
    <m/>
    <m/>
    <m/>
    <m/>
    <m/>
    <m/>
    <m/>
    <m/>
    <n v="4.5"/>
    <n v="2.7"/>
    <m/>
    <m/>
    <m/>
    <m/>
    <m/>
    <n v="2.6"/>
    <n v="0.78"/>
    <s v="стандартное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омната"/>
    <m/>
    <m/>
    <m/>
    <s v="сбоку"/>
    <s v="комната"/>
    <m/>
    <s v="Свой ЖК, Двор, Частный сектор"/>
    <s v="З, В"/>
    <m/>
    <s v="Кухня-гостиная"/>
    <s v=""/>
    <s v=""/>
    <s v=""/>
    <s v=""/>
    <s v=""/>
    <s v=""/>
    <s v=""/>
    <n v="2"/>
    <n v="1"/>
    <s v=""/>
    <n v="1"/>
    <s v=""/>
    <s v=""/>
    <s v=""/>
    <s v=""/>
    <s v=""/>
    <s v=""/>
    <s v=""/>
    <s v=""/>
    <s v=""/>
    <s v="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да"/>
    <s v=""/>
    <s v=""/>
    <s v=""/>
    <s v=""/>
    <s v=""/>
    <s v="да"/>
    <s v="да"/>
    <s v=""/>
    <s v=""/>
    <s v=""/>
    <s v="да"/>
    <s v=""/>
    <s v=""/>
    <s v=""/>
    <m/>
    <n v="1.01"/>
    <n v="1"/>
    <n v="1"/>
    <m/>
    <m/>
    <n v="1"/>
    <n v="1"/>
    <n v="1"/>
    <n v="1"/>
    <n v="1.0024999999999999"/>
    <n v="1"/>
    <n v="1.0024999999999999"/>
    <m/>
    <m/>
    <m/>
    <n v="1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1"/>
    <n v="1"/>
    <n v="1"/>
    <n v="1"/>
    <m/>
    <m/>
    <m/>
    <m/>
    <m/>
    <m/>
    <m/>
    <m/>
    <m/>
    <m/>
    <m/>
    <m/>
    <m/>
    <m/>
    <m/>
    <m/>
    <m/>
    <m/>
    <x v="32"/>
    <x v="24"/>
    <s v="Кухня-гостиная"/>
    <n v="8"/>
    <n v="5"/>
    <s v="остальные"/>
    <n v="1.0024999999999999"/>
    <n v="1"/>
    <n v="1"/>
    <n v="1.0059999999999998"/>
    <x v="7"/>
    <n v="217500"/>
    <n v="1.0211019437776729"/>
    <n v="222089.67277164388"/>
    <n v="13030000"/>
  </r>
  <r>
    <x v="0"/>
    <x v="5"/>
    <x v="5"/>
    <s v="211"/>
    <x v="25"/>
    <n v="5"/>
    <x v="2"/>
    <n v="10.6"/>
    <x v="39"/>
    <n v="35.799999999999997"/>
    <x v="44"/>
    <m/>
    <m/>
    <n v="4.7"/>
    <s v="ниша"/>
    <m/>
    <m/>
    <m/>
    <m/>
    <m/>
    <m/>
    <m/>
    <m/>
    <s v="Кухня-столовая"/>
    <n v="10.6"/>
    <m/>
    <s v="Комната стандарт"/>
    <n v="10.6"/>
    <s v="гардероб"/>
    <n v="3"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3"/>
    <n v="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ниша"/>
    <s v=""/>
    <s v=""/>
    <s v=""/>
    <n v="1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"/>
    <n v="1.01"/>
    <n v="1"/>
    <n v="1"/>
    <n v="1"/>
    <n v="1"/>
    <n v="1"/>
    <m/>
    <m/>
    <m/>
    <n v="1.0049999999999999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9"/>
    <x v="28"/>
    <s v="Кухня-столовая"/>
    <n v="8"/>
    <n v="5"/>
    <s v="остальные"/>
    <n v="1.0024999999999999"/>
    <n v="1"/>
    <n v="1"/>
    <n v="1.0059999999999998"/>
    <x v="3"/>
    <n v="256666.66666666666"/>
    <n v="1.0288116165037497"/>
    <n v="264061.64823596244"/>
    <n v="9450000"/>
  </r>
  <r>
    <x v="0"/>
    <x v="5"/>
    <x v="5"/>
    <s v="212"/>
    <x v="26"/>
    <n v="5"/>
    <x v="2"/>
    <n v="12.9"/>
    <x v="40"/>
    <n v="34.4"/>
    <x v="45"/>
    <m/>
    <m/>
    <n v="4.3"/>
    <s v="ниша"/>
    <m/>
    <m/>
    <m/>
    <m/>
    <m/>
    <m/>
    <m/>
    <m/>
    <s v="Кухня-столовая"/>
    <n v="10.6"/>
    <m/>
    <s v="Комната стандарт"/>
    <n v="12.9"/>
    <s v="гардероб"/>
    <n v="2.1"/>
    <m/>
    <m/>
    <m/>
    <m/>
    <m/>
    <m/>
    <m/>
    <m/>
    <m/>
    <m/>
    <m/>
    <m/>
    <m/>
    <m/>
    <m/>
    <m/>
    <n v="4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ниша"/>
    <s v=""/>
    <s v=""/>
    <s v=""/>
    <n v="1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"/>
    <n v="1.0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3"/>
    <x v="3"/>
    <s v="Кухня-столовая"/>
    <n v="8"/>
    <n v="5"/>
    <s v="остальные"/>
    <n v="1.0024999999999999"/>
    <n v="1"/>
    <n v="1"/>
    <n v="1.0059999999999998"/>
    <x v="3"/>
    <n v="256666.66666666666"/>
    <n v="1.0236931507499998"/>
    <n v="262747.90869249991"/>
    <n v="9040000"/>
  </r>
  <r>
    <x v="0"/>
    <x v="5"/>
    <x v="5"/>
    <s v="213"/>
    <x v="27"/>
    <n v="5"/>
    <x v="1"/>
    <n v="23.1"/>
    <x v="36"/>
    <n v="51"/>
    <x v="41"/>
    <m/>
    <m/>
    <n v="9.8000000000000007"/>
    <s v="ниша"/>
    <m/>
    <m/>
    <m/>
    <m/>
    <m/>
    <m/>
    <m/>
    <m/>
    <s v="Кухня-столовая"/>
    <n v="12.6"/>
    <m/>
    <s v="Комната стандарт"/>
    <n v="12.1"/>
    <m/>
    <m/>
    <s v="Комната стандарт"/>
    <n v="11"/>
    <s v="ниша"/>
    <m/>
    <m/>
    <m/>
    <m/>
    <m/>
    <m/>
    <m/>
    <m/>
    <m/>
    <m/>
    <m/>
    <m/>
    <m/>
    <n v="4.0999999999999996"/>
    <n v="1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Д/с, Частный сектор"/>
    <s v="С, З"/>
    <m/>
    <s v="Кухня-столовая"/>
    <s v=""/>
    <s v="ниша"/>
    <s v=""/>
    <s v=""/>
    <n v="1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1"/>
    <x v="29"/>
    <s v="Кухня-столовая"/>
    <n v="8"/>
    <n v="5"/>
    <s v="остальные"/>
    <n v="1.0024999999999999"/>
    <n v="1"/>
    <n v="1"/>
    <n v="1.0059999999999998"/>
    <x v="17"/>
    <n v="227500"/>
    <n v="1.0160660666507761"/>
    <n v="231155.03016305156"/>
    <n v="11790000"/>
  </r>
  <r>
    <x v="0"/>
    <x v="5"/>
    <x v="5"/>
    <s v="214"/>
    <x v="28"/>
    <n v="5"/>
    <x v="1"/>
    <n v="25.6"/>
    <x v="37"/>
    <n v="49.7"/>
    <x v="42"/>
    <m/>
    <m/>
    <n v="8"/>
    <s v="ниша"/>
    <m/>
    <m/>
    <m/>
    <m/>
    <m/>
    <m/>
    <m/>
    <m/>
    <s v="Кухня-столовая"/>
    <n v="10.8"/>
    <m/>
    <s v="Комната стандарт"/>
    <n v="13.3"/>
    <s v="гардероб"/>
    <m/>
    <s v="Комната стандарт"/>
    <n v="12.3"/>
    <m/>
    <m/>
    <m/>
    <m/>
    <m/>
    <m/>
    <m/>
    <m/>
    <m/>
    <m/>
    <m/>
    <m/>
    <m/>
    <m/>
    <n v="3.8"/>
    <n v="1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s v="коридор, комната"/>
    <s v="коридор"/>
    <m/>
    <m/>
    <m/>
    <m/>
    <m/>
    <s v="Д/с, Двор"/>
    <s v="С, В"/>
    <m/>
    <s v="Кухня-столовая"/>
    <s v=""/>
    <s v="ниша"/>
    <s v=""/>
    <s v=""/>
    <s v=""/>
    <n v="1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да"/>
    <s v=""/>
    <s v=""/>
    <s v=""/>
    <s v=""/>
    <s v=""/>
    <s v=""/>
    <s v=""/>
    <m/>
    <n v="1"/>
    <n v="1"/>
    <n v="1.0049999999999999"/>
    <m/>
    <m/>
    <n v="1"/>
    <n v="1.0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0.995"/>
    <n v="1"/>
    <n v="0.995"/>
    <n v="1"/>
    <n v="1"/>
    <n v="1"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4"/>
    <x v="27"/>
    <s v="Кухня-столовая"/>
    <n v="8"/>
    <n v="5"/>
    <s v="остальные"/>
    <n v="1.0024999999999999"/>
    <n v="1"/>
    <n v="1"/>
    <n v="1.0059999999999998"/>
    <x v="1"/>
    <n v="230000"/>
    <n v="1.0058807613270973"/>
    <n v="231352.57510523236"/>
    <n v="11500000"/>
  </r>
  <r>
    <x v="0"/>
    <x v="5"/>
    <x v="6"/>
    <s v="215"/>
    <x v="24"/>
    <n v="5"/>
    <x v="1"/>
    <n v="26.8"/>
    <x v="41"/>
    <n v="60.5"/>
    <x v="46"/>
    <m/>
    <m/>
    <n v="9.1999999999999993"/>
    <m/>
    <m/>
    <m/>
    <m/>
    <m/>
    <m/>
    <m/>
    <m/>
    <m/>
    <s v="Кухня-гостиная"/>
    <n v="14.7"/>
    <m/>
    <s v="Комната стандарт"/>
    <n v="13.9"/>
    <m/>
    <m/>
    <s v="Комната стандарт"/>
    <n v="12.9"/>
    <m/>
    <m/>
    <m/>
    <m/>
    <m/>
    <m/>
    <m/>
    <m/>
    <m/>
    <m/>
    <m/>
    <m/>
    <m/>
    <m/>
    <n v="4.5"/>
    <n v="2.7"/>
    <m/>
    <m/>
    <m/>
    <m/>
    <m/>
    <n v="2.6"/>
    <n v="0.78"/>
    <s v="стандартное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омната"/>
    <m/>
    <m/>
    <m/>
    <s v="сбоку"/>
    <s v="комната"/>
    <m/>
    <s v="Свой ЖК, Двор, Частный сектор"/>
    <s v="З, В"/>
    <m/>
    <s v="Кухня-гостиная"/>
    <s v=""/>
    <s v=""/>
    <s v=""/>
    <s v=""/>
    <s v=""/>
    <s v=""/>
    <s v=""/>
    <n v="2"/>
    <n v="1"/>
    <s v=""/>
    <n v="1"/>
    <s v=""/>
    <s v=""/>
    <s v=""/>
    <s v=""/>
    <s v=""/>
    <s v=""/>
    <s v=""/>
    <s v=""/>
    <s v=""/>
    <s v="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да"/>
    <s v=""/>
    <s v=""/>
    <s v=""/>
    <s v=""/>
    <s v=""/>
    <s v="да"/>
    <s v="да"/>
    <s v=""/>
    <s v=""/>
    <s v=""/>
    <s v="да"/>
    <s v=""/>
    <s v=""/>
    <s v=""/>
    <m/>
    <n v="1.01"/>
    <n v="1"/>
    <n v="1"/>
    <m/>
    <m/>
    <n v="1"/>
    <n v="1"/>
    <n v="1"/>
    <n v="1"/>
    <n v="1.0024999999999999"/>
    <n v="1"/>
    <n v="1.0024999999999999"/>
    <m/>
    <m/>
    <m/>
    <n v="1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1"/>
    <n v="1"/>
    <n v="1"/>
    <n v="1"/>
    <m/>
    <m/>
    <m/>
    <m/>
    <m/>
    <m/>
    <m/>
    <m/>
    <m/>
    <m/>
    <m/>
    <m/>
    <m/>
    <m/>
    <m/>
    <m/>
    <m/>
    <m/>
    <x v="32"/>
    <x v="24"/>
    <s v="Кухня-гостиная"/>
    <n v="8"/>
    <n v="5"/>
    <s v="остальные"/>
    <n v="1.0024999999999999"/>
    <n v="1"/>
    <n v="1"/>
    <n v="1.0079999999999998"/>
    <x v="7"/>
    <n v="217500"/>
    <n v="1.0231319675227577"/>
    <n v="222531.20293619981"/>
    <n v="13060000"/>
  </r>
  <r>
    <x v="0"/>
    <x v="5"/>
    <x v="6"/>
    <s v="216"/>
    <x v="25"/>
    <n v="5"/>
    <x v="2"/>
    <n v="10.6"/>
    <x v="39"/>
    <n v="35.799999999999997"/>
    <x v="44"/>
    <m/>
    <m/>
    <n v="4.7"/>
    <s v="ниша"/>
    <m/>
    <m/>
    <m/>
    <m/>
    <m/>
    <m/>
    <m/>
    <m/>
    <s v="Кухня-столовая"/>
    <n v="10.6"/>
    <m/>
    <s v="Комната стандарт"/>
    <n v="10.6"/>
    <s v="гардероб"/>
    <n v="3"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3"/>
    <n v="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ниша"/>
    <s v=""/>
    <s v=""/>
    <s v=""/>
    <n v="1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"/>
    <n v="1.01"/>
    <n v="1"/>
    <n v="1"/>
    <n v="1"/>
    <n v="1"/>
    <n v="1"/>
    <m/>
    <m/>
    <m/>
    <n v="1.0049999999999999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9"/>
    <x v="28"/>
    <s v="Кухня-столовая"/>
    <n v="8"/>
    <n v="5"/>
    <s v="остальные"/>
    <n v="1.0024999999999999"/>
    <n v="1"/>
    <n v="1"/>
    <n v="1.0079999999999998"/>
    <x v="3"/>
    <n v="256666.66666666666"/>
    <n v="1.0308569676299997"/>
    <n v="264586.6216916999"/>
    <n v="9470000"/>
  </r>
  <r>
    <x v="0"/>
    <x v="5"/>
    <x v="6"/>
    <s v="217"/>
    <x v="26"/>
    <n v="5"/>
    <x v="2"/>
    <n v="12.9"/>
    <x v="40"/>
    <n v="34.4"/>
    <x v="45"/>
    <m/>
    <m/>
    <n v="4.3"/>
    <s v="ниша"/>
    <m/>
    <m/>
    <m/>
    <m/>
    <m/>
    <m/>
    <m/>
    <m/>
    <s v="Кухня-столовая"/>
    <n v="10.6"/>
    <m/>
    <s v="Комната стандарт"/>
    <n v="12.9"/>
    <s v="гардероб"/>
    <n v="2.1"/>
    <m/>
    <m/>
    <m/>
    <m/>
    <m/>
    <m/>
    <m/>
    <m/>
    <m/>
    <m/>
    <m/>
    <m/>
    <m/>
    <m/>
    <m/>
    <m/>
    <n v="4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ниша"/>
    <s v=""/>
    <s v=""/>
    <s v=""/>
    <n v="1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"/>
    <n v="1.0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3"/>
    <x v="3"/>
    <s v="Кухня-столовая"/>
    <n v="8"/>
    <n v="5"/>
    <s v="остальные"/>
    <n v="1.0024999999999999"/>
    <n v="1"/>
    <n v="1"/>
    <n v="1.0079999999999998"/>
    <x v="3"/>
    <n v="256666.66666666666"/>
    <n v="1.0257283259999999"/>
    <n v="263270.27033999993"/>
    <n v="9060000"/>
  </r>
  <r>
    <x v="0"/>
    <x v="5"/>
    <x v="6"/>
    <s v="218"/>
    <x v="27"/>
    <n v="5"/>
    <x v="1"/>
    <n v="23.1"/>
    <x v="36"/>
    <n v="51"/>
    <x v="41"/>
    <m/>
    <m/>
    <n v="9.8000000000000007"/>
    <s v="ниша"/>
    <m/>
    <m/>
    <m/>
    <m/>
    <m/>
    <m/>
    <m/>
    <m/>
    <s v="Кухня-столовая"/>
    <n v="12.6"/>
    <m/>
    <s v="Комната стандарт"/>
    <n v="12.1"/>
    <m/>
    <m/>
    <s v="Комната стандарт"/>
    <n v="11"/>
    <s v="ниша"/>
    <m/>
    <m/>
    <m/>
    <m/>
    <m/>
    <m/>
    <m/>
    <m/>
    <m/>
    <m/>
    <m/>
    <m/>
    <m/>
    <n v="4.0999999999999996"/>
    <n v="1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Д/с, Частный сектор"/>
    <s v="С, З"/>
    <m/>
    <s v="Кухня-столовая"/>
    <s v=""/>
    <s v="ниша"/>
    <s v=""/>
    <s v=""/>
    <n v="1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1"/>
    <x v="29"/>
    <s v="Кухня-столовая"/>
    <n v="8"/>
    <n v="5"/>
    <s v="остальные"/>
    <n v="1.0024999999999999"/>
    <n v="1"/>
    <n v="1"/>
    <n v="1.0079999999999998"/>
    <x v="17"/>
    <n v="227500"/>
    <n v="1.0180860787117121"/>
    <n v="231614.5829069145"/>
    <n v="11810000"/>
  </r>
  <r>
    <x v="0"/>
    <x v="5"/>
    <x v="6"/>
    <s v="219"/>
    <x v="28"/>
    <n v="5"/>
    <x v="1"/>
    <n v="25.6"/>
    <x v="37"/>
    <n v="49.7"/>
    <x v="42"/>
    <m/>
    <m/>
    <n v="8"/>
    <s v="ниша"/>
    <m/>
    <m/>
    <m/>
    <m/>
    <m/>
    <m/>
    <m/>
    <m/>
    <s v="Кухня-столовая"/>
    <n v="10.8"/>
    <m/>
    <s v="Комната стандарт"/>
    <n v="13.3"/>
    <s v="гардероб"/>
    <m/>
    <s v="Комната стандарт"/>
    <n v="12.3"/>
    <m/>
    <m/>
    <m/>
    <m/>
    <m/>
    <m/>
    <m/>
    <m/>
    <m/>
    <m/>
    <m/>
    <m/>
    <m/>
    <m/>
    <n v="3.8"/>
    <n v="1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s v="коридор, комната"/>
    <s v="коридор"/>
    <m/>
    <m/>
    <m/>
    <m/>
    <m/>
    <s v="Д/с, Двор"/>
    <s v="С, В"/>
    <m/>
    <s v="Кухня-столовая"/>
    <s v=""/>
    <s v="ниша"/>
    <s v=""/>
    <s v=""/>
    <s v=""/>
    <n v="1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да"/>
    <s v=""/>
    <s v=""/>
    <s v=""/>
    <s v=""/>
    <s v=""/>
    <s v=""/>
    <s v=""/>
    <m/>
    <n v="1"/>
    <n v="1"/>
    <n v="1.0049999999999999"/>
    <m/>
    <m/>
    <n v="1"/>
    <n v="1.0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0.995"/>
    <n v="1"/>
    <n v="0.995"/>
    <n v="1"/>
    <n v="1"/>
    <n v="1"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4"/>
    <x v="27"/>
    <s v="Кухня-столовая"/>
    <n v="8"/>
    <n v="5"/>
    <s v="остальные"/>
    <n v="1.0024999999999999"/>
    <n v="1"/>
    <n v="1"/>
    <n v="1.0079999999999998"/>
    <x v="1"/>
    <n v="230000"/>
    <n v="1.0078805242720814"/>
    <n v="231812.52058257873"/>
    <n v="11520000"/>
  </r>
  <r>
    <x v="0"/>
    <x v="5"/>
    <x v="7"/>
    <s v="220"/>
    <x v="24"/>
    <n v="5"/>
    <x v="1"/>
    <n v="26.8"/>
    <x v="41"/>
    <n v="60.5"/>
    <x v="46"/>
    <m/>
    <m/>
    <n v="9.1999999999999993"/>
    <m/>
    <m/>
    <m/>
    <m/>
    <m/>
    <m/>
    <m/>
    <m/>
    <m/>
    <s v="Кухня-гостиная"/>
    <n v="14.7"/>
    <m/>
    <s v="Комната стандарт"/>
    <n v="13.9"/>
    <m/>
    <m/>
    <s v="Комната стандарт"/>
    <n v="12.9"/>
    <m/>
    <m/>
    <m/>
    <m/>
    <m/>
    <m/>
    <m/>
    <m/>
    <m/>
    <m/>
    <m/>
    <m/>
    <m/>
    <m/>
    <n v="4.5"/>
    <n v="2.7"/>
    <m/>
    <m/>
    <m/>
    <m/>
    <m/>
    <n v="2.6"/>
    <n v="0.78"/>
    <s v="стандартное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s v="да"/>
    <m/>
    <m/>
    <n v="2"/>
    <m/>
    <m/>
    <m/>
    <s v="комната"/>
    <m/>
    <m/>
    <m/>
    <s v="сбоку"/>
    <s v="комната"/>
    <m/>
    <s v="Свой ЖК, Двор, Частный сектор"/>
    <s v="З, В"/>
    <m/>
    <s v="Кухня-гостиная"/>
    <s v=""/>
    <s v=""/>
    <s v=""/>
    <s v=""/>
    <s v=""/>
    <s v=""/>
    <s v=""/>
    <n v="2"/>
    <n v="1"/>
    <s v=""/>
    <n v="1"/>
    <s v=""/>
    <s v=""/>
    <s v=""/>
    <s v=""/>
    <s v=""/>
    <s v=""/>
    <s v=""/>
    <s v=""/>
    <s v=""/>
    <s v=""/>
    <s v=""/>
    <s v=""/>
    <s v=""/>
    <n v="3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да"/>
    <s v=""/>
    <s v=""/>
    <s v=""/>
    <s v=""/>
    <s v=""/>
    <s v="да"/>
    <s v="да"/>
    <s v=""/>
    <s v=""/>
    <s v=""/>
    <s v="да"/>
    <s v=""/>
    <s v=""/>
    <s v=""/>
    <m/>
    <n v="1.01"/>
    <n v="1"/>
    <n v="1"/>
    <m/>
    <m/>
    <n v="1"/>
    <n v="1"/>
    <n v="1"/>
    <n v="1"/>
    <n v="1.0024999999999999"/>
    <n v="1"/>
    <n v="1.0024999999999999"/>
    <m/>
    <m/>
    <m/>
    <n v="1"/>
    <m/>
    <m/>
    <m/>
    <m/>
    <m/>
    <m/>
    <m/>
    <m/>
    <m/>
    <n v="1.0024999999999999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1"/>
    <n v="1"/>
    <n v="1"/>
    <n v="1"/>
    <m/>
    <m/>
    <m/>
    <m/>
    <m/>
    <m/>
    <m/>
    <m/>
    <m/>
    <m/>
    <m/>
    <m/>
    <m/>
    <m/>
    <m/>
    <m/>
    <m/>
    <m/>
    <x v="32"/>
    <x v="24"/>
    <s v="Кухня-гостиная"/>
    <n v="8"/>
    <n v="5"/>
    <s v="остальные"/>
    <n v="1.0024999999999999"/>
    <n v="1"/>
    <n v="1"/>
    <n v="1.0099999999999998"/>
    <x v="7"/>
    <n v="217500"/>
    <n v="1.0277248962460122"/>
    <n v="223530.16493350765"/>
    <n v="13120000"/>
  </r>
  <r>
    <x v="0"/>
    <x v="5"/>
    <x v="7"/>
    <s v="221"/>
    <x v="25"/>
    <n v="5"/>
    <x v="2"/>
    <n v="10.6"/>
    <x v="39"/>
    <n v="35.799999999999997"/>
    <x v="44"/>
    <m/>
    <m/>
    <n v="4.7"/>
    <s v="ниша"/>
    <m/>
    <m/>
    <m/>
    <m/>
    <m/>
    <m/>
    <m/>
    <m/>
    <s v="Кухня-столовая"/>
    <n v="10.6"/>
    <m/>
    <s v="Комната стандарт"/>
    <n v="10.6"/>
    <s v="гардероб"/>
    <n v="3"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3"/>
    <n v="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ниша"/>
    <s v=""/>
    <s v=""/>
    <s v=""/>
    <n v="1"/>
    <s v=""/>
    <n v="1"/>
    <s v=""/>
    <s v=""/>
    <s v=""/>
    <s v=""/>
    <s v=""/>
    <s v=""/>
    <n v="1"/>
    <s v=""/>
    <n v="1"/>
    <s v=""/>
    <s v=""/>
    <s v=""/>
    <n v="1"/>
    <s v=""/>
    <s v=""/>
    <s v=""/>
    <n v="3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"/>
    <n v="1.01"/>
    <n v="1"/>
    <n v="1"/>
    <n v="1"/>
    <n v="1"/>
    <n v="1"/>
    <m/>
    <m/>
    <m/>
    <n v="1.0049999999999999"/>
    <m/>
    <m/>
    <m/>
    <m/>
    <m/>
    <m/>
    <m/>
    <m/>
    <m/>
    <n v="1.0024999999999999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9"/>
    <x v="28"/>
    <s v="Кухня-столовая"/>
    <n v="8"/>
    <n v="5"/>
    <s v="остальные"/>
    <n v="1.0024999999999999"/>
    <n v="1"/>
    <n v="1"/>
    <n v="1.0099999999999998"/>
    <x v="3"/>
    <n v="256666.66666666666"/>
    <n v="1.0354845745531402"/>
    <n v="265774.37413530599"/>
    <n v="9510000"/>
  </r>
  <r>
    <x v="0"/>
    <x v="5"/>
    <x v="7"/>
    <s v="222"/>
    <x v="26"/>
    <n v="5"/>
    <x v="2"/>
    <n v="12.9"/>
    <x v="40"/>
    <n v="34.4"/>
    <x v="45"/>
    <m/>
    <m/>
    <n v="4.3"/>
    <s v="ниша"/>
    <m/>
    <m/>
    <m/>
    <m/>
    <m/>
    <m/>
    <m/>
    <m/>
    <s v="Кухня-столовая"/>
    <n v="10.6"/>
    <m/>
    <s v="Комната стандарт"/>
    <n v="12.9"/>
    <s v="гардероб"/>
    <n v="2.1"/>
    <m/>
    <m/>
    <m/>
    <m/>
    <m/>
    <m/>
    <m/>
    <m/>
    <m/>
    <m/>
    <m/>
    <m/>
    <m/>
    <m/>
    <m/>
    <m/>
    <n v="4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ниша"/>
    <s v=""/>
    <s v=""/>
    <s v=""/>
    <n v="1"/>
    <s v=""/>
    <n v="1"/>
    <s v=""/>
    <s v=""/>
    <s v=""/>
    <s v=""/>
    <s v=""/>
    <s v=""/>
    <s v=""/>
    <s v=""/>
    <s v=""/>
    <s v=""/>
    <s v=""/>
    <s v=""/>
    <s v=""/>
    <s v=""/>
    <s v=""/>
    <s v=""/>
    <n v="3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"/>
    <n v="1.01"/>
    <n v="1"/>
    <n v="1"/>
    <n v="1"/>
    <n v="1"/>
    <n v="1"/>
    <m/>
    <m/>
    <m/>
    <n v="1"/>
    <m/>
    <m/>
    <m/>
    <m/>
    <m/>
    <m/>
    <m/>
    <m/>
    <m/>
    <n v="1.0024999999999999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3"/>
    <x v="3"/>
    <s v="Кухня-столовая"/>
    <n v="8"/>
    <n v="5"/>
    <s v="остальные"/>
    <n v="1.0024999999999999"/>
    <n v="1"/>
    <n v="1"/>
    <n v="1.0099999999999998"/>
    <x v="3"/>
    <n v="256666.66666666666"/>
    <n v="1.0303329100031247"/>
    <n v="264452.11356746865"/>
    <n v="9100000"/>
  </r>
  <r>
    <x v="0"/>
    <x v="5"/>
    <x v="7"/>
    <s v="223"/>
    <x v="27"/>
    <n v="5"/>
    <x v="1"/>
    <n v="23.1"/>
    <x v="36"/>
    <n v="51"/>
    <x v="41"/>
    <m/>
    <m/>
    <n v="9.8000000000000007"/>
    <s v="ниша"/>
    <m/>
    <m/>
    <m/>
    <m/>
    <m/>
    <m/>
    <m/>
    <m/>
    <s v="Кухня-столовая"/>
    <n v="12.6"/>
    <m/>
    <s v="Комната стандарт"/>
    <n v="12.1"/>
    <m/>
    <m/>
    <s v="Комната стандарт"/>
    <n v="11"/>
    <s v="ниша"/>
    <m/>
    <m/>
    <m/>
    <m/>
    <m/>
    <m/>
    <m/>
    <m/>
    <m/>
    <m/>
    <m/>
    <m/>
    <m/>
    <n v="4.0999999999999996"/>
    <n v="1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m/>
    <n v="2"/>
    <m/>
    <m/>
    <m/>
    <m/>
    <m/>
    <m/>
    <m/>
    <m/>
    <m/>
    <m/>
    <s v="Д/с, Частный сектор"/>
    <s v="С, З"/>
    <m/>
    <s v="Кухня-столовая"/>
    <s v=""/>
    <s v="ниша"/>
    <s v=""/>
    <s v=""/>
    <n v="1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3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.0024999999999999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1"/>
    <x v="29"/>
    <s v="Кухня-столовая"/>
    <n v="8"/>
    <n v="5"/>
    <s v="остальные"/>
    <n v="1.0024999999999999"/>
    <n v="1"/>
    <n v="1"/>
    <n v="1.0099999999999998"/>
    <x v="17"/>
    <n v="227500"/>
    <n v="1.0226563559995792"/>
    <n v="232654.32098990426"/>
    <n v="11870000"/>
  </r>
  <r>
    <x v="0"/>
    <x v="5"/>
    <x v="7"/>
    <s v="224"/>
    <x v="28"/>
    <n v="5"/>
    <x v="1"/>
    <n v="25.6"/>
    <x v="37"/>
    <n v="49.7"/>
    <x v="42"/>
    <m/>
    <m/>
    <n v="8"/>
    <s v="ниша"/>
    <m/>
    <m/>
    <m/>
    <m/>
    <m/>
    <m/>
    <m/>
    <m/>
    <s v="Кухня-столовая"/>
    <n v="10.8"/>
    <m/>
    <s v="Комната стандарт"/>
    <n v="13.3"/>
    <s v="гардероб"/>
    <m/>
    <s v="Комната стандарт"/>
    <n v="12.3"/>
    <m/>
    <m/>
    <m/>
    <m/>
    <m/>
    <m/>
    <m/>
    <m/>
    <m/>
    <m/>
    <m/>
    <m/>
    <m/>
    <m/>
    <n v="3.8"/>
    <n v="1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m/>
    <n v="2"/>
    <m/>
    <m/>
    <m/>
    <s v="коридор, комната"/>
    <s v="коридор"/>
    <m/>
    <m/>
    <m/>
    <m/>
    <m/>
    <s v="Д/с, Двор"/>
    <s v="С, В"/>
    <m/>
    <s v="Кухня-столовая"/>
    <s v=""/>
    <s v="ниша"/>
    <s v=""/>
    <s v=""/>
    <s v=""/>
    <n v="1"/>
    <s v=""/>
    <n v="2"/>
    <s v=""/>
    <s v=""/>
    <s v=""/>
    <s v=""/>
    <s v=""/>
    <s v=""/>
    <s v=""/>
    <s v=""/>
    <s v=""/>
    <s v=""/>
    <s v=""/>
    <s v=""/>
    <s v=""/>
    <s v=""/>
    <s v=""/>
    <s v=""/>
    <n v="3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да"/>
    <s v=""/>
    <s v=""/>
    <s v=""/>
    <s v=""/>
    <s v=""/>
    <s v=""/>
    <s v=""/>
    <m/>
    <n v="1"/>
    <n v="1"/>
    <n v="1.0049999999999999"/>
    <m/>
    <m/>
    <n v="1"/>
    <n v="1.01"/>
    <n v="1"/>
    <n v="1"/>
    <n v="1"/>
    <n v="1"/>
    <n v="1"/>
    <m/>
    <m/>
    <m/>
    <n v="1"/>
    <m/>
    <m/>
    <m/>
    <m/>
    <m/>
    <m/>
    <m/>
    <m/>
    <m/>
    <n v="1.0024999999999999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0.995"/>
    <n v="1"/>
    <n v="0.995"/>
    <n v="1"/>
    <n v="1"/>
    <n v="1"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4"/>
    <x v="27"/>
    <s v="Кухня-столовая"/>
    <n v="8"/>
    <n v="5"/>
    <s v="остальные"/>
    <n v="1.0024999999999999"/>
    <n v="1"/>
    <n v="1"/>
    <n v="1.0099999999999998"/>
    <x v="1"/>
    <n v="230000"/>
    <n v="1.012404987935108"/>
    <n v="232853.14722507485"/>
    <n v="11570000"/>
  </r>
  <r>
    <x v="1"/>
    <x v="0"/>
    <x v="1"/>
    <n v="1"/>
    <x v="0"/>
    <n v="3"/>
    <x v="1"/>
    <n v="30.5"/>
    <x v="42"/>
    <n v="64.399999999999991"/>
    <x v="47"/>
    <m/>
    <m/>
    <n v="8"/>
    <m/>
    <m/>
    <m/>
    <m/>
    <m/>
    <m/>
    <m/>
    <m/>
    <m/>
    <s v="Кухня-гостиная"/>
    <n v="19.2"/>
    <m/>
    <s v="Комната стандарт"/>
    <n v="19.399999999999999"/>
    <m/>
    <m/>
    <s v="Комната стандарт"/>
    <n v="11.1"/>
    <m/>
    <m/>
    <m/>
    <m/>
    <m/>
    <m/>
    <m/>
    <m/>
    <m/>
    <m/>
    <m/>
    <m/>
    <m/>
    <m/>
    <n v="5"/>
    <n v="1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s v="да"/>
    <s v="кухня, комната"/>
    <n v="3"/>
    <m/>
    <m/>
    <m/>
    <m/>
    <m/>
    <s v="снизу"/>
    <s v="кухня, коридор, с/у, две комнаты"/>
    <s v="снизу"/>
    <s v="с/у, комната"/>
    <m/>
    <s v="Д/с, Свой ЖК, Двор, Частный сектор"/>
    <s v="С, З, В"/>
    <m/>
    <s v="Кухня-гостиная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да"/>
    <s v="да"/>
    <s v="да"/>
    <s v=""/>
    <s v=""/>
    <s v=""/>
    <s v=""/>
    <n v="3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да"/>
    <s v=""/>
    <s v="да"/>
    <s v=""/>
    <s v=""/>
    <s v=""/>
    <s v=""/>
    <s v=""/>
    <s v=""/>
    <s v="да"/>
    <s v="да"/>
    <s v=""/>
    <s v=""/>
    <s v=""/>
    <s v=""/>
    <s v=""/>
    <s v=""/>
    <s v="да"/>
    <s v=""/>
    <s v="да"/>
    <s v="да"/>
    <s v=""/>
    <s v=""/>
    <s v=""/>
    <s v="да"/>
    <s v="да"/>
    <s v=""/>
    <s v=""/>
    <s v=""/>
    <s v="да"/>
    <s v=""/>
    <s v=""/>
    <s v=""/>
    <m/>
    <n v="1.0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.0049999999999999"/>
    <n v="1.0049999999999999"/>
    <n v="1.0049999999999999"/>
    <m/>
    <m/>
    <m/>
    <m/>
    <n v="1.0049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0.995"/>
    <n v="0.995"/>
    <n v="1"/>
    <n v="0.99450000000000005"/>
    <n v="1"/>
    <n v="1"/>
    <n v="1"/>
    <n v="1"/>
    <n v="1"/>
    <n v="1"/>
    <n v="0.995"/>
    <n v="0.995"/>
    <n v="1"/>
    <n v="1"/>
    <n v="1"/>
    <n v="1"/>
    <n v="1"/>
    <m/>
    <m/>
    <m/>
    <m/>
    <m/>
    <m/>
    <m/>
    <m/>
    <m/>
    <m/>
    <m/>
    <m/>
    <m/>
    <m/>
    <m/>
    <m/>
    <m/>
    <m/>
    <x v="35"/>
    <x v="30"/>
    <s v="Кухня-гостиная"/>
    <n v="14"/>
    <n v="3"/>
    <s v="остальные"/>
    <n v="0.99750000000000005"/>
    <n v="1.0049999999999999"/>
    <n v="1"/>
    <n v="0.99499999999999988"/>
    <x v="0"/>
    <n v="212500"/>
    <n v="0.99679960876586271"/>
    <n v="211819.91686274583"/>
    <n v="13640000"/>
  </r>
  <r>
    <x v="1"/>
    <x v="0"/>
    <x v="1"/>
    <n v="2"/>
    <x v="1"/>
    <n v="3"/>
    <x v="2"/>
    <n v="10.8"/>
    <x v="43"/>
    <n v="33.1"/>
    <x v="48"/>
    <m/>
    <m/>
    <n v="4"/>
    <m/>
    <m/>
    <m/>
    <m/>
    <m/>
    <m/>
    <m/>
    <m/>
    <m/>
    <s v="Кухня-гостиная с нишей"/>
    <n v="14.6"/>
    <m/>
    <s v="Комната стандарт"/>
    <n v="10.8"/>
    <m/>
    <m/>
    <m/>
    <m/>
    <m/>
    <m/>
    <m/>
    <m/>
    <m/>
    <m/>
    <m/>
    <m/>
    <m/>
    <m/>
    <m/>
    <m/>
    <m/>
    <m/>
    <n v="3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s v="снизу"/>
    <s v="кухня"/>
    <s v="снизу"/>
    <s v="коридор, с/у, комната"/>
    <m/>
    <s v="Частный сектор"/>
    <s v="В"/>
    <m/>
    <s v="Кухня-гостиная с нишей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да"/>
    <s v="да"/>
    <s v="да"/>
    <s v=""/>
    <s v=""/>
    <s v=""/>
    <s v=""/>
    <s v=""/>
    <s v=""/>
    <s v="да"/>
    <s v=""/>
    <s v="да"/>
    <s v=""/>
    <s v=""/>
    <s v=""/>
    <s v=""/>
    <s v=""/>
    <s v=""/>
    <s v=""/>
    <s v=""/>
    <s v=""/>
    <s v="да"/>
    <s v=""/>
    <s v=""/>
    <s v=""/>
    <m/>
    <n v="1.0149999999999999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1"/>
    <n v="1"/>
    <n v="1"/>
    <n v="1"/>
    <n v="1"/>
    <n v="1"/>
    <n v="1"/>
    <n v="1"/>
    <n v="0.995"/>
    <n v="0.995"/>
    <n v="0.995"/>
    <n v="1"/>
    <n v="1"/>
    <n v="1"/>
    <n v="1"/>
    <n v="1"/>
    <m/>
    <m/>
    <m/>
    <m/>
    <m/>
    <m/>
    <m/>
    <m/>
    <m/>
    <m/>
    <m/>
    <m/>
    <m/>
    <m/>
    <m/>
    <m/>
    <m/>
    <m/>
    <x v="36"/>
    <x v="2"/>
    <s v="Кухня-гостиная с нишей"/>
    <n v="14"/>
    <n v="3"/>
    <s v="остальные"/>
    <n v="0.99750000000000005"/>
    <n v="1.0049999999999999"/>
    <n v="1"/>
    <n v="0.99499999999999988"/>
    <x v="12"/>
    <n v="263333.33333333331"/>
    <n v="0.99233980466119431"/>
    <n v="261316.14856078115"/>
    <n v="8650000"/>
  </r>
  <r>
    <x v="1"/>
    <x v="0"/>
    <x v="1"/>
    <n v="3"/>
    <x v="2"/>
    <n v="3"/>
    <x v="1"/>
    <n v="24.7"/>
    <x v="30"/>
    <n v="58.8"/>
    <x v="34"/>
    <m/>
    <m/>
    <n v="5.7"/>
    <m/>
    <m/>
    <m/>
    <m/>
    <m/>
    <m/>
    <m/>
    <m/>
    <m/>
    <s v="Кухня-гостиная"/>
    <n v="17.7"/>
    <n v="3.2"/>
    <s v="Комната стандарт"/>
    <n v="13.5"/>
    <m/>
    <m/>
    <s v="Мастер-спальня"/>
    <n v="11.2"/>
    <m/>
    <m/>
    <m/>
    <m/>
    <m/>
    <m/>
    <m/>
    <m/>
    <m/>
    <m/>
    <m/>
    <m/>
    <m/>
    <m/>
    <n v="4.5999999999999996"/>
    <n v="2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m/>
    <s v="снизу"/>
    <s v="кухня, коридор, с/у, две комнаты"/>
    <m/>
    <m/>
    <m/>
    <s v="Свой ЖК, Двор, Частный сектор"/>
    <s v="З, В"/>
    <m/>
    <s v="Кухня-гостиная"/>
    <s v="да"/>
    <s v=""/>
    <s v=""/>
    <s v=""/>
    <s v=""/>
    <s v=""/>
    <n v="1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да"/>
    <s v=""/>
    <s v="да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да"/>
    <s v="да"/>
    <s v=""/>
    <s v=""/>
    <s v=""/>
    <s v="да"/>
    <s v=""/>
    <s v=""/>
    <s v=""/>
    <m/>
    <n v="1.01"/>
    <n v="1.01"/>
    <n v="1"/>
    <m/>
    <m/>
    <n v="1"/>
    <n v="1"/>
    <n v="1.01"/>
    <n v="1"/>
    <n v="1"/>
    <n v="1"/>
    <n v="1"/>
    <m/>
    <m/>
    <m/>
    <n v="1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0.995"/>
    <n v="0.995"/>
    <n v="1"/>
    <n v="0.99450000000000005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7"/>
    <x v="31"/>
    <s v="Кухня-гостиная, Мастер-спальня"/>
    <n v="14"/>
    <n v="3"/>
    <s v="остальные"/>
    <n v="0.99750000000000005"/>
    <n v="1.0049999999999999"/>
    <n v="1"/>
    <n v="0.99499999999999988"/>
    <x v="7"/>
    <n v="217500"/>
    <n v="1.0092847743131763"/>
    <n v="219519.43841311586"/>
    <n v="12910000"/>
  </r>
  <r>
    <x v="1"/>
    <x v="0"/>
    <x v="2"/>
    <n v="4"/>
    <x v="0"/>
    <n v="3"/>
    <x v="1"/>
    <n v="30.5"/>
    <x v="42"/>
    <n v="64.399999999999991"/>
    <x v="47"/>
    <m/>
    <m/>
    <n v="8"/>
    <m/>
    <m/>
    <m/>
    <m/>
    <m/>
    <m/>
    <m/>
    <m/>
    <m/>
    <s v="Кухня-гостиная"/>
    <n v="19.2"/>
    <m/>
    <s v="Комната стандарт"/>
    <n v="19.399999999999999"/>
    <m/>
    <m/>
    <s v="Комната стандарт"/>
    <n v="11.1"/>
    <m/>
    <m/>
    <m/>
    <m/>
    <m/>
    <m/>
    <m/>
    <m/>
    <m/>
    <m/>
    <m/>
    <m/>
    <m/>
    <m/>
    <n v="5"/>
    <n v="1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s v="да"/>
    <s v="кухня, комната"/>
    <n v="3"/>
    <m/>
    <m/>
    <m/>
    <m/>
    <m/>
    <m/>
    <m/>
    <s v="сбоку"/>
    <s v="с/у, комната"/>
    <m/>
    <s v="Д/с, Свой ЖК, Двор, Частный сектор"/>
    <s v="С, З, В"/>
    <m/>
    <s v="Кухня-гостиная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да"/>
    <s v="да"/>
    <s v="да"/>
    <s v=""/>
    <s v=""/>
    <s v=""/>
    <s v=""/>
    <n v="3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s v="да"/>
    <s v=""/>
    <s v="да"/>
    <s v=""/>
    <s v=""/>
    <s v=""/>
    <s v="да"/>
    <s v="да"/>
    <s v=""/>
    <s v=""/>
    <s v=""/>
    <s v="да"/>
    <s v=""/>
    <s v=""/>
    <s v=""/>
    <m/>
    <n v="1.0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.0049999999999999"/>
    <n v="1.0049999999999999"/>
    <n v="1.0049999999999999"/>
    <m/>
    <m/>
    <m/>
    <m/>
    <n v="1.0049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0.995"/>
    <n v="1"/>
    <n v="1"/>
    <n v="1"/>
    <n v="1"/>
    <n v="1"/>
    <m/>
    <m/>
    <m/>
    <m/>
    <m/>
    <m/>
    <m/>
    <m/>
    <m/>
    <m/>
    <m/>
    <m/>
    <m/>
    <m/>
    <m/>
    <m/>
    <m/>
    <m/>
    <x v="35"/>
    <x v="30"/>
    <s v="Кухня-гостиная"/>
    <n v="14"/>
    <n v="3"/>
    <s v="остальные"/>
    <n v="0.99750000000000005"/>
    <n v="1.0049999999999999"/>
    <n v="1"/>
    <n v="0.99999999999999989"/>
    <x v="0"/>
    <n v="212500"/>
    <n v="1.0226116790579609"/>
    <n v="217304.98179981668"/>
    <n v="13990000"/>
  </r>
  <r>
    <x v="1"/>
    <x v="0"/>
    <x v="2"/>
    <n v="5"/>
    <x v="1"/>
    <n v="3"/>
    <x v="2"/>
    <n v="10.8"/>
    <x v="43"/>
    <n v="33.1"/>
    <x v="48"/>
    <m/>
    <m/>
    <n v="4"/>
    <m/>
    <m/>
    <m/>
    <m/>
    <m/>
    <m/>
    <m/>
    <m/>
    <m/>
    <s v="Кухня-гостиная с нишей"/>
    <n v="14.6"/>
    <m/>
    <s v="Комната стандарт"/>
    <n v="10.8"/>
    <m/>
    <m/>
    <m/>
    <m/>
    <m/>
    <m/>
    <m/>
    <m/>
    <m/>
    <m/>
    <m/>
    <m/>
    <m/>
    <m/>
    <m/>
    <m/>
    <m/>
    <m/>
    <n v="3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гостиная с нишей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6"/>
    <x v="2"/>
    <s v="Кухня-гостиная с нишей"/>
    <n v="14"/>
    <n v="3"/>
    <s v="остальные"/>
    <n v="0.99750000000000005"/>
    <n v="1.0049999999999999"/>
    <n v="1"/>
    <n v="0.99999999999999989"/>
    <x v="12"/>
    <n v="263333.33333333331"/>
    <n v="1.0175248124999998"/>
    <n v="267948.20062499994"/>
    <n v="8870000"/>
  </r>
  <r>
    <x v="1"/>
    <x v="0"/>
    <x v="2"/>
    <n v="6"/>
    <x v="2"/>
    <n v="3"/>
    <x v="1"/>
    <n v="24.7"/>
    <x v="30"/>
    <n v="58.8"/>
    <x v="34"/>
    <m/>
    <m/>
    <n v="5.7"/>
    <m/>
    <m/>
    <m/>
    <m/>
    <m/>
    <m/>
    <m/>
    <m/>
    <m/>
    <s v="Кухня-гостиная"/>
    <n v="17.7"/>
    <n v="3.2"/>
    <s v="Комната стандарт"/>
    <n v="13.5"/>
    <m/>
    <m/>
    <s v="Мастер-спальня"/>
    <n v="11.2"/>
    <m/>
    <m/>
    <m/>
    <m/>
    <m/>
    <m/>
    <m/>
    <m/>
    <m/>
    <m/>
    <m/>
    <m/>
    <m/>
    <m/>
    <n v="4.5999999999999996"/>
    <n v="2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m/>
    <m/>
    <m/>
    <m/>
    <m/>
    <m/>
    <s v="Свой ЖК, Двор, Частный сектор"/>
    <s v="З, В"/>
    <m/>
    <s v="Кухня-гостиная"/>
    <s v="да"/>
    <s v=""/>
    <s v=""/>
    <s v=""/>
    <s v=""/>
    <s v=""/>
    <n v="1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.01"/>
    <n v="1"/>
    <m/>
    <m/>
    <n v="1"/>
    <n v="1"/>
    <n v="1.01"/>
    <n v="1"/>
    <n v="1"/>
    <n v="1"/>
    <n v="1"/>
    <m/>
    <m/>
    <m/>
    <n v="1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7"/>
    <x v="31"/>
    <s v="Кухня-гостиная, Мастер-спальня"/>
    <n v="14"/>
    <n v="3"/>
    <s v="остальные"/>
    <n v="0.99750000000000005"/>
    <n v="1.0049999999999999"/>
    <n v="1"/>
    <n v="0.99999999999999989"/>
    <x v="7"/>
    <n v="217500"/>
    <n v="1.0354201472710076"/>
    <n v="225203.88203144417"/>
    <n v="13240000"/>
  </r>
  <r>
    <x v="1"/>
    <x v="0"/>
    <x v="3"/>
    <n v="7"/>
    <x v="0"/>
    <n v="3"/>
    <x v="1"/>
    <n v="30.5"/>
    <x v="42"/>
    <n v="64.399999999999991"/>
    <x v="47"/>
    <m/>
    <m/>
    <n v="8"/>
    <m/>
    <m/>
    <m/>
    <m/>
    <m/>
    <m/>
    <m/>
    <m/>
    <m/>
    <s v="Кухня-гостиная"/>
    <n v="19.2"/>
    <m/>
    <s v="Комната стандарт"/>
    <n v="19.399999999999999"/>
    <m/>
    <m/>
    <s v="Комната стандарт"/>
    <n v="11.1"/>
    <m/>
    <m/>
    <m/>
    <m/>
    <m/>
    <m/>
    <m/>
    <m/>
    <m/>
    <m/>
    <m/>
    <m/>
    <m/>
    <m/>
    <n v="5"/>
    <n v="1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s v="да"/>
    <s v="кухня, комната"/>
    <n v="3"/>
    <m/>
    <m/>
    <m/>
    <m/>
    <m/>
    <m/>
    <m/>
    <s v="сбоку"/>
    <s v="с/у, комната"/>
    <m/>
    <s v="Д/с, Свой ЖК, Двор, Частный сектор"/>
    <s v="С, З, В"/>
    <m/>
    <s v="Кухня-гостиная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да"/>
    <s v="да"/>
    <s v="да"/>
    <s v=""/>
    <s v=""/>
    <s v=""/>
    <s v=""/>
    <n v="3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s v="да"/>
    <s v=""/>
    <s v="да"/>
    <s v=""/>
    <s v=""/>
    <s v=""/>
    <s v="да"/>
    <s v="да"/>
    <s v=""/>
    <s v=""/>
    <s v=""/>
    <s v="да"/>
    <s v=""/>
    <s v=""/>
    <s v=""/>
    <m/>
    <n v="1.0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.0049999999999999"/>
    <n v="1.0049999999999999"/>
    <n v="1.0049999999999999"/>
    <m/>
    <m/>
    <m/>
    <m/>
    <n v="1.0049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0.995"/>
    <n v="1"/>
    <n v="1"/>
    <n v="1"/>
    <n v="1"/>
    <n v="1"/>
    <m/>
    <m/>
    <m/>
    <m/>
    <m/>
    <m/>
    <m/>
    <m/>
    <m/>
    <m/>
    <m/>
    <m/>
    <m/>
    <m/>
    <m/>
    <m/>
    <m/>
    <m/>
    <x v="35"/>
    <x v="30"/>
    <s v="Кухня-гостиная"/>
    <n v="14"/>
    <n v="3"/>
    <s v="остальные"/>
    <n v="0.99750000000000005"/>
    <n v="1.0049999999999999"/>
    <n v="1"/>
    <n v="1.0018181818181817"/>
    <x v="0"/>
    <n v="212500"/>
    <n v="1.0244709730198847"/>
    <n v="217700.08176672549"/>
    <n v="14020000"/>
  </r>
  <r>
    <x v="1"/>
    <x v="0"/>
    <x v="3"/>
    <n v="8"/>
    <x v="1"/>
    <n v="3"/>
    <x v="2"/>
    <n v="10.8"/>
    <x v="43"/>
    <n v="33.1"/>
    <x v="48"/>
    <m/>
    <m/>
    <n v="4"/>
    <m/>
    <m/>
    <m/>
    <m/>
    <m/>
    <m/>
    <m/>
    <m/>
    <m/>
    <s v="Кухня-гостиная с нишей"/>
    <n v="14.6"/>
    <m/>
    <s v="Комната стандарт"/>
    <n v="10.8"/>
    <m/>
    <m/>
    <m/>
    <m/>
    <m/>
    <m/>
    <m/>
    <m/>
    <m/>
    <m/>
    <m/>
    <m/>
    <m/>
    <m/>
    <m/>
    <m/>
    <m/>
    <m/>
    <n v="3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гостиная с нишей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6"/>
    <x v="2"/>
    <s v="Кухня-гостиная с нишей"/>
    <n v="14"/>
    <n v="3"/>
    <s v="остальные"/>
    <n v="0.99750000000000005"/>
    <n v="1.0049999999999999"/>
    <n v="1"/>
    <n v="1.0018181818181817"/>
    <x v="12"/>
    <n v="263333.33333333331"/>
    <n v="1.0193748576136363"/>
    <n v="268435.3791715909"/>
    <n v="8890000"/>
  </r>
  <r>
    <x v="1"/>
    <x v="0"/>
    <x v="3"/>
    <n v="9"/>
    <x v="2"/>
    <n v="3"/>
    <x v="1"/>
    <n v="24.7"/>
    <x v="30"/>
    <n v="58.8"/>
    <x v="34"/>
    <m/>
    <m/>
    <n v="5.7"/>
    <m/>
    <m/>
    <m/>
    <m/>
    <m/>
    <m/>
    <m/>
    <m/>
    <m/>
    <s v="Кухня-гостиная"/>
    <n v="17.7"/>
    <n v="3.2"/>
    <s v="Комната стандарт"/>
    <n v="13.5"/>
    <m/>
    <m/>
    <s v="Мастер-спальня"/>
    <n v="11.2"/>
    <m/>
    <m/>
    <m/>
    <m/>
    <m/>
    <m/>
    <m/>
    <m/>
    <m/>
    <m/>
    <m/>
    <m/>
    <m/>
    <m/>
    <n v="4.5999999999999996"/>
    <n v="2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m/>
    <m/>
    <m/>
    <m/>
    <m/>
    <m/>
    <s v="Свой ЖК, Двор, Частный сектор"/>
    <s v="З, В"/>
    <m/>
    <s v="Кухня-гостиная"/>
    <s v="да"/>
    <s v=""/>
    <s v=""/>
    <s v=""/>
    <s v=""/>
    <s v=""/>
    <n v="1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.01"/>
    <n v="1"/>
    <m/>
    <m/>
    <n v="1"/>
    <n v="1"/>
    <n v="1.01"/>
    <n v="1"/>
    <n v="1"/>
    <n v="1"/>
    <n v="1"/>
    <m/>
    <m/>
    <m/>
    <n v="1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7"/>
    <x v="31"/>
    <s v="Кухня-гостиная, Мастер-спальня"/>
    <n v="14"/>
    <n v="3"/>
    <s v="остальные"/>
    <n v="0.99750000000000005"/>
    <n v="1.0049999999999999"/>
    <n v="1"/>
    <n v="1.0018181818181817"/>
    <x v="7"/>
    <n v="217500"/>
    <n v="1.037302729356955"/>
    <n v="225613.34363513772"/>
    <n v="13270000"/>
  </r>
  <r>
    <x v="1"/>
    <x v="0"/>
    <x v="4"/>
    <n v="10"/>
    <x v="0"/>
    <n v="3"/>
    <x v="1"/>
    <n v="30.5"/>
    <x v="42"/>
    <n v="64.399999999999991"/>
    <x v="47"/>
    <m/>
    <m/>
    <n v="8"/>
    <m/>
    <m/>
    <m/>
    <m/>
    <m/>
    <m/>
    <m/>
    <m/>
    <m/>
    <s v="Кухня-гостиная"/>
    <n v="19.2"/>
    <m/>
    <s v="Комната стандарт"/>
    <n v="19.399999999999999"/>
    <m/>
    <m/>
    <s v="Комната стандарт"/>
    <n v="11.1"/>
    <m/>
    <m/>
    <m/>
    <m/>
    <m/>
    <m/>
    <m/>
    <m/>
    <m/>
    <m/>
    <m/>
    <m/>
    <m/>
    <m/>
    <n v="5"/>
    <n v="1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s v="да"/>
    <s v="кухня, комната"/>
    <n v="3"/>
    <m/>
    <m/>
    <m/>
    <m/>
    <m/>
    <m/>
    <m/>
    <s v="сбоку"/>
    <s v="с/у, комната"/>
    <m/>
    <s v="Д/с, Свой ЖК, Двор, Частный сектор"/>
    <s v="С, З, В"/>
    <m/>
    <s v="Кухня-гостиная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да"/>
    <s v="да"/>
    <s v="да"/>
    <s v=""/>
    <s v=""/>
    <s v=""/>
    <s v=""/>
    <n v="3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s v="да"/>
    <s v=""/>
    <s v="да"/>
    <s v=""/>
    <s v=""/>
    <s v=""/>
    <s v="да"/>
    <s v="да"/>
    <s v=""/>
    <s v=""/>
    <s v=""/>
    <s v="да"/>
    <s v=""/>
    <s v=""/>
    <s v=""/>
    <m/>
    <n v="1.0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.0049999999999999"/>
    <n v="1.0049999999999999"/>
    <n v="1.0049999999999999"/>
    <m/>
    <m/>
    <m/>
    <m/>
    <n v="1.0049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0.995"/>
    <n v="1"/>
    <n v="1"/>
    <n v="1"/>
    <n v="1"/>
    <n v="1"/>
    <m/>
    <m/>
    <m/>
    <m/>
    <m/>
    <m/>
    <m/>
    <m/>
    <m/>
    <m/>
    <m/>
    <m/>
    <m/>
    <m/>
    <m/>
    <m/>
    <m/>
    <m/>
    <x v="35"/>
    <x v="30"/>
    <s v="Кухня-гостиная"/>
    <n v="14"/>
    <n v="3"/>
    <s v="остальные"/>
    <n v="0.99750000000000005"/>
    <n v="1.0049999999999999"/>
    <n v="1"/>
    <n v="1.0036363636363634"/>
    <x v="0"/>
    <n v="212500"/>
    <n v="1.026330266981808"/>
    <n v="218095.18173363418"/>
    <n v="14050000"/>
  </r>
  <r>
    <x v="1"/>
    <x v="0"/>
    <x v="4"/>
    <n v="11"/>
    <x v="1"/>
    <n v="3"/>
    <x v="2"/>
    <n v="10.8"/>
    <x v="43"/>
    <n v="33.1"/>
    <x v="48"/>
    <m/>
    <m/>
    <n v="4"/>
    <m/>
    <m/>
    <m/>
    <m/>
    <m/>
    <m/>
    <m/>
    <m/>
    <m/>
    <s v="Кухня-гостиная с нишей"/>
    <n v="14.6"/>
    <m/>
    <s v="Комната стандарт"/>
    <n v="10.8"/>
    <m/>
    <m/>
    <m/>
    <m/>
    <m/>
    <m/>
    <m/>
    <m/>
    <m/>
    <m/>
    <m/>
    <m/>
    <m/>
    <m/>
    <m/>
    <m/>
    <m/>
    <m/>
    <n v="3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гостиная с нишей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6"/>
    <x v="2"/>
    <s v="Кухня-гостиная с нишей"/>
    <n v="14"/>
    <n v="3"/>
    <s v="остальные"/>
    <n v="0.99750000000000005"/>
    <n v="1.0049999999999999"/>
    <n v="1"/>
    <n v="1.0036363636363634"/>
    <x v="12"/>
    <n v="263333.33333333331"/>
    <n v="1.0212249027272726"/>
    <n v="268922.55771818175"/>
    <n v="8900000"/>
  </r>
  <r>
    <x v="1"/>
    <x v="0"/>
    <x v="4"/>
    <n v="12"/>
    <x v="2"/>
    <n v="3"/>
    <x v="1"/>
    <n v="24.7"/>
    <x v="30"/>
    <n v="58.8"/>
    <x v="34"/>
    <m/>
    <m/>
    <n v="5.7"/>
    <m/>
    <m/>
    <m/>
    <m/>
    <m/>
    <m/>
    <m/>
    <m/>
    <m/>
    <s v="Кухня-гостиная"/>
    <n v="17.7"/>
    <n v="3.2"/>
    <s v="Комната стандарт"/>
    <n v="13.5"/>
    <m/>
    <m/>
    <s v="Мастер-спальня"/>
    <n v="11.2"/>
    <m/>
    <m/>
    <m/>
    <m/>
    <m/>
    <m/>
    <m/>
    <m/>
    <m/>
    <m/>
    <m/>
    <m/>
    <m/>
    <m/>
    <n v="4.5999999999999996"/>
    <n v="2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m/>
    <m/>
    <m/>
    <m/>
    <m/>
    <m/>
    <s v="Свой ЖК, Двор, Частный сектор"/>
    <s v="З, В"/>
    <m/>
    <s v="Кухня-гостиная"/>
    <s v="да"/>
    <s v=""/>
    <s v=""/>
    <s v=""/>
    <s v=""/>
    <s v=""/>
    <n v="1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.01"/>
    <n v="1"/>
    <m/>
    <m/>
    <n v="1"/>
    <n v="1"/>
    <n v="1.01"/>
    <n v="1"/>
    <n v="1"/>
    <n v="1"/>
    <n v="1"/>
    <m/>
    <m/>
    <m/>
    <n v="1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7"/>
    <x v="31"/>
    <s v="Кухня-гостиная, Мастер-спальня"/>
    <n v="14"/>
    <n v="3"/>
    <s v="остальные"/>
    <n v="0.99750000000000005"/>
    <n v="1.0049999999999999"/>
    <n v="1"/>
    <n v="1.0036363636363634"/>
    <x v="7"/>
    <n v="217500"/>
    <n v="1.0391853114429022"/>
    <n v="226022.80523883121"/>
    <n v="13290000"/>
  </r>
  <r>
    <x v="1"/>
    <x v="0"/>
    <x v="5"/>
    <n v="13"/>
    <x v="0"/>
    <n v="3"/>
    <x v="1"/>
    <n v="30.5"/>
    <x v="42"/>
    <n v="64.399999999999991"/>
    <x v="47"/>
    <m/>
    <m/>
    <n v="8"/>
    <m/>
    <m/>
    <m/>
    <m/>
    <m/>
    <m/>
    <m/>
    <m/>
    <m/>
    <s v="Кухня-гостиная"/>
    <n v="19.2"/>
    <m/>
    <s v="Комната стандарт"/>
    <n v="19.399999999999999"/>
    <m/>
    <m/>
    <s v="Комната стандарт"/>
    <n v="11.1"/>
    <m/>
    <m/>
    <m/>
    <m/>
    <m/>
    <m/>
    <m/>
    <m/>
    <m/>
    <m/>
    <m/>
    <m/>
    <m/>
    <m/>
    <n v="5"/>
    <n v="1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s v="да"/>
    <s v="кухня, комната"/>
    <n v="3"/>
    <m/>
    <m/>
    <m/>
    <m/>
    <m/>
    <m/>
    <m/>
    <s v="сбоку"/>
    <s v="с/у, комната"/>
    <m/>
    <s v="Д/с, Свой ЖК, Двор, Частный сектор"/>
    <s v="С, З, В"/>
    <m/>
    <s v="Кухня-гостиная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да"/>
    <s v="да"/>
    <s v="да"/>
    <s v=""/>
    <s v=""/>
    <s v=""/>
    <s v=""/>
    <n v="3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s v="да"/>
    <s v=""/>
    <s v="да"/>
    <s v=""/>
    <s v=""/>
    <s v=""/>
    <s v="да"/>
    <s v="да"/>
    <s v=""/>
    <s v=""/>
    <s v=""/>
    <s v="да"/>
    <s v=""/>
    <s v=""/>
    <s v=""/>
    <m/>
    <n v="1.0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.0049999999999999"/>
    <n v="1.0049999999999999"/>
    <n v="1.0049999999999999"/>
    <m/>
    <m/>
    <m/>
    <m/>
    <n v="1.0049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0.995"/>
    <n v="1"/>
    <n v="1"/>
    <n v="1"/>
    <n v="1"/>
    <n v="1"/>
    <m/>
    <m/>
    <m/>
    <m/>
    <m/>
    <m/>
    <m/>
    <m/>
    <m/>
    <m/>
    <m/>
    <m/>
    <m/>
    <m/>
    <m/>
    <m/>
    <m/>
    <m/>
    <x v="35"/>
    <x v="30"/>
    <s v="Кухня-гостиная"/>
    <n v="14"/>
    <n v="3"/>
    <s v="остальные"/>
    <n v="0.99750000000000005"/>
    <n v="1.0049999999999999"/>
    <n v="1"/>
    <n v="1.0054545454545454"/>
    <x v="0"/>
    <n v="212500"/>
    <n v="1.0281895609437317"/>
    <n v="218490.28170054298"/>
    <n v="14070000"/>
  </r>
  <r>
    <x v="1"/>
    <x v="0"/>
    <x v="5"/>
    <n v="14"/>
    <x v="1"/>
    <n v="3"/>
    <x v="2"/>
    <n v="10.8"/>
    <x v="43"/>
    <n v="33.1"/>
    <x v="48"/>
    <m/>
    <m/>
    <n v="4"/>
    <m/>
    <m/>
    <m/>
    <m/>
    <m/>
    <m/>
    <m/>
    <m/>
    <m/>
    <s v="Кухня-гостиная с нишей"/>
    <n v="14.6"/>
    <m/>
    <s v="Комната стандарт"/>
    <n v="10.8"/>
    <m/>
    <m/>
    <m/>
    <m/>
    <m/>
    <m/>
    <m/>
    <m/>
    <m/>
    <m/>
    <m/>
    <m/>
    <m/>
    <m/>
    <m/>
    <m/>
    <m/>
    <m/>
    <n v="3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гостиная с нишей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6"/>
    <x v="2"/>
    <s v="Кухня-гостиная с нишей"/>
    <n v="14"/>
    <n v="3"/>
    <s v="остальные"/>
    <n v="0.99750000000000005"/>
    <n v="1.0049999999999999"/>
    <n v="1"/>
    <n v="1.0054545454545454"/>
    <x v="12"/>
    <n v="263333.33333333331"/>
    <n v="1.0230749478409091"/>
    <n v="269409.73626477271"/>
    <n v="8920000"/>
  </r>
  <r>
    <x v="1"/>
    <x v="0"/>
    <x v="5"/>
    <n v="15"/>
    <x v="2"/>
    <n v="3"/>
    <x v="1"/>
    <n v="24.7"/>
    <x v="30"/>
    <n v="58.8"/>
    <x v="34"/>
    <m/>
    <m/>
    <n v="5.7"/>
    <m/>
    <m/>
    <m/>
    <m/>
    <m/>
    <m/>
    <m/>
    <m/>
    <m/>
    <s v="Кухня-гостиная"/>
    <n v="17.7"/>
    <n v="3.2"/>
    <s v="Комната стандарт"/>
    <n v="13.5"/>
    <m/>
    <m/>
    <s v="Мастер-спальня"/>
    <n v="11.2"/>
    <m/>
    <m/>
    <m/>
    <m/>
    <m/>
    <m/>
    <m/>
    <m/>
    <m/>
    <m/>
    <m/>
    <m/>
    <m/>
    <m/>
    <n v="4.5999999999999996"/>
    <n v="2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m/>
    <m/>
    <m/>
    <m/>
    <m/>
    <m/>
    <s v="Свой ЖК, Двор, Частный сектор"/>
    <s v="З, В"/>
    <m/>
    <s v="Кухня-гостиная"/>
    <s v="да"/>
    <s v=""/>
    <s v=""/>
    <s v=""/>
    <s v=""/>
    <s v=""/>
    <n v="1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.01"/>
    <n v="1"/>
    <m/>
    <m/>
    <n v="1"/>
    <n v="1"/>
    <n v="1.01"/>
    <n v="1"/>
    <n v="1"/>
    <n v="1"/>
    <n v="1"/>
    <m/>
    <m/>
    <m/>
    <n v="1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7"/>
    <x v="31"/>
    <s v="Кухня-гостиная, Мастер-спальня"/>
    <n v="14"/>
    <n v="3"/>
    <s v="остальные"/>
    <n v="0.99750000000000005"/>
    <n v="1.0049999999999999"/>
    <n v="1"/>
    <n v="1.0054545454545454"/>
    <x v="7"/>
    <n v="217500"/>
    <n v="1.0410678935288495"/>
    <n v="226432.26684252478"/>
    <n v="13310000"/>
  </r>
  <r>
    <x v="1"/>
    <x v="0"/>
    <x v="6"/>
    <n v="16"/>
    <x v="0"/>
    <n v="3"/>
    <x v="1"/>
    <n v="30.5"/>
    <x v="42"/>
    <n v="64.399999999999991"/>
    <x v="47"/>
    <m/>
    <m/>
    <n v="8"/>
    <m/>
    <m/>
    <m/>
    <m/>
    <m/>
    <m/>
    <m/>
    <m/>
    <m/>
    <s v="Кухня-гостиная"/>
    <n v="19.2"/>
    <m/>
    <s v="Комната стандарт"/>
    <n v="19.399999999999999"/>
    <m/>
    <m/>
    <s v="Комната стандарт"/>
    <n v="11.1"/>
    <m/>
    <m/>
    <m/>
    <m/>
    <m/>
    <m/>
    <m/>
    <m/>
    <m/>
    <m/>
    <m/>
    <m/>
    <m/>
    <m/>
    <n v="5"/>
    <n v="1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s v="да"/>
    <s v="кухня, комната"/>
    <n v="3"/>
    <m/>
    <m/>
    <m/>
    <m/>
    <m/>
    <m/>
    <m/>
    <s v="сбоку"/>
    <s v="с/у, комната"/>
    <m/>
    <s v="Д/с, Свой ЖК, Двор, Частный сектор"/>
    <s v="С, З, В"/>
    <m/>
    <s v="Кухня-гостиная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да"/>
    <s v="да"/>
    <s v="да"/>
    <s v=""/>
    <s v=""/>
    <s v=""/>
    <s v=""/>
    <n v="3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s v="да"/>
    <s v=""/>
    <s v="да"/>
    <s v=""/>
    <s v=""/>
    <s v=""/>
    <s v="да"/>
    <s v="да"/>
    <s v=""/>
    <s v=""/>
    <s v=""/>
    <s v="да"/>
    <s v=""/>
    <s v=""/>
    <s v=""/>
    <m/>
    <n v="1.0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.0049999999999999"/>
    <n v="1.0049999999999999"/>
    <n v="1.0049999999999999"/>
    <m/>
    <m/>
    <m/>
    <m/>
    <n v="1.0049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0.995"/>
    <n v="1"/>
    <n v="1"/>
    <n v="1"/>
    <n v="1"/>
    <n v="1"/>
    <m/>
    <m/>
    <m/>
    <m/>
    <m/>
    <m/>
    <m/>
    <m/>
    <m/>
    <m/>
    <m/>
    <m/>
    <m/>
    <m/>
    <m/>
    <m/>
    <m/>
    <m/>
    <x v="35"/>
    <x v="30"/>
    <s v="Кухня-гостиная"/>
    <n v="14"/>
    <n v="3"/>
    <s v="остальные"/>
    <n v="0.99750000000000005"/>
    <n v="1.0049999999999999"/>
    <n v="1"/>
    <n v="1.0072727272727271"/>
    <x v="0"/>
    <n v="212500"/>
    <n v="1.0300488549056552"/>
    <n v="218885.38166745173"/>
    <n v="14100000"/>
  </r>
  <r>
    <x v="1"/>
    <x v="0"/>
    <x v="6"/>
    <n v="17"/>
    <x v="1"/>
    <n v="3"/>
    <x v="2"/>
    <n v="10.8"/>
    <x v="43"/>
    <n v="33.1"/>
    <x v="48"/>
    <m/>
    <m/>
    <n v="4"/>
    <m/>
    <m/>
    <m/>
    <m/>
    <m/>
    <m/>
    <m/>
    <m/>
    <m/>
    <s v="Кухня-гостиная с нишей"/>
    <n v="14.6"/>
    <m/>
    <s v="Комната стандарт"/>
    <n v="10.8"/>
    <m/>
    <m/>
    <m/>
    <m/>
    <m/>
    <m/>
    <m/>
    <m/>
    <m/>
    <m/>
    <m/>
    <m/>
    <m/>
    <m/>
    <m/>
    <m/>
    <m/>
    <m/>
    <n v="3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гостиная с нишей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6"/>
    <x v="2"/>
    <s v="Кухня-гостиная с нишей"/>
    <n v="14"/>
    <n v="3"/>
    <s v="остальные"/>
    <n v="0.99750000000000005"/>
    <n v="1.0049999999999999"/>
    <n v="1"/>
    <n v="1.0072727272727271"/>
    <x v="12"/>
    <n v="263333.33333333331"/>
    <n v="1.0249249929545454"/>
    <n v="269896.91481136362"/>
    <n v="8930000"/>
  </r>
  <r>
    <x v="1"/>
    <x v="0"/>
    <x v="6"/>
    <n v="18"/>
    <x v="2"/>
    <n v="3"/>
    <x v="1"/>
    <n v="24.7"/>
    <x v="30"/>
    <n v="58.8"/>
    <x v="34"/>
    <m/>
    <m/>
    <n v="5.7"/>
    <m/>
    <m/>
    <m/>
    <m/>
    <m/>
    <m/>
    <m/>
    <m/>
    <m/>
    <s v="Кухня-гостиная"/>
    <n v="17.7"/>
    <n v="3.2"/>
    <s v="Комната стандарт"/>
    <n v="13.5"/>
    <m/>
    <m/>
    <s v="Мастер-спальня"/>
    <n v="11.2"/>
    <m/>
    <m/>
    <m/>
    <m/>
    <m/>
    <m/>
    <m/>
    <m/>
    <m/>
    <m/>
    <m/>
    <m/>
    <m/>
    <m/>
    <n v="4.5999999999999996"/>
    <n v="2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m/>
    <m/>
    <m/>
    <m/>
    <m/>
    <m/>
    <s v="Свой ЖК, Двор, Частный сектор"/>
    <s v="З, В"/>
    <m/>
    <s v="Кухня-гостиная"/>
    <s v="да"/>
    <s v=""/>
    <s v=""/>
    <s v=""/>
    <s v=""/>
    <s v=""/>
    <n v="1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.01"/>
    <n v="1"/>
    <m/>
    <m/>
    <n v="1"/>
    <n v="1"/>
    <n v="1.01"/>
    <n v="1"/>
    <n v="1"/>
    <n v="1"/>
    <n v="1"/>
    <m/>
    <m/>
    <m/>
    <n v="1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7"/>
    <x v="31"/>
    <s v="Кухня-гостиная, Мастер-спальня"/>
    <n v="14"/>
    <n v="3"/>
    <s v="остальные"/>
    <n v="0.99750000000000005"/>
    <n v="1.0049999999999999"/>
    <n v="1"/>
    <n v="1.0072727272727271"/>
    <x v="7"/>
    <n v="217500"/>
    <n v="1.0429504756147967"/>
    <n v="226841.72844621827"/>
    <n v="13340000"/>
  </r>
  <r>
    <x v="1"/>
    <x v="0"/>
    <x v="7"/>
    <n v="19"/>
    <x v="0"/>
    <n v="3"/>
    <x v="1"/>
    <n v="30.5"/>
    <x v="42"/>
    <n v="64.399999999999991"/>
    <x v="47"/>
    <m/>
    <m/>
    <n v="8"/>
    <m/>
    <m/>
    <m/>
    <m/>
    <m/>
    <m/>
    <m/>
    <m/>
    <m/>
    <s v="Кухня-гостиная"/>
    <n v="19.2"/>
    <m/>
    <s v="Комната стандарт"/>
    <n v="19.399999999999999"/>
    <m/>
    <m/>
    <s v="Комната стандарт"/>
    <n v="11.1"/>
    <m/>
    <m/>
    <m/>
    <m/>
    <m/>
    <m/>
    <m/>
    <m/>
    <m/>
    <m/>
    <m/>
    <m/>
    <m/>
    <m/>
    <n v="5"/>
    <n v="1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s v="да"/>
    <s v="кухня, комната"/>
    <n v="3"/>
    <m/>
    <m/>
    <m/>
    <m/>
    <m/>
    <m/>
    <m/>
    <s v="сбоку"/>
    <s v="с/у, комната"/>
    <m/>
    <s v="Д/с, Свой ЖК, Двор, Частный сектор"/>
    <s v="С, З, В"/>
    <m/>
    <s v="Кухня-гостиная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да"/>
    <s v="да"/>
    <s v="да"/>
    <s v=""/>
    <s v=""/>
    <s v=""/>
    <s v=""/>
    <n v="3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s v="да"/>
    <s v=""/>
    <s v="да"/>
    <s v=""/>
    <s v=""/>
    <s v=""/>
    <s v="да"/>
    <s v="да"/>
    <s v=""/>
    <s v=""/>
    <s v=""/>
    <s v="да"/>
    <s v=""/>
    <s v=""/>
    <s v=""/>
    <m/>
    <n v="1.0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.0049999999999999"/>
    <n v="1.0049999999999999"/>
    <n v="1.0049999999999999"/>
    <m/>
    <m/>
    <m/>
    <m/>
    <n v="1.0049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0.995"/>
    <n v="1"/>
    <n v="1"/>
    <n v="1"/>
    <n v="1"/>
    <n v="1"/>
    <m/>
    <m/>
    <m/>
    <m/>
    <m/>
    <m/>
    <m/>
    <m/>
    <m/>
    <m/>
    <m/>
    <m/>
    <m/>
    <m/>
    <m/>
    <m/>
    <m/>
    <m/>
    <x v="35"/>
    <x v="30"/>
    <s v="Кухня-гостиная"/>
    <n v="14"/>
    <n v="3"/>
    <s v="остальные"/>
    <n v="0.99750000000000005"/>
    <n v="1.0049999999999999"/>
    <n v="1"/>
    <n v="1.009090909090909"/>
    <x v="0"/>
    <n v="212500"/>
    <n v="1.031908148867579"/>
    <n v="219280.48163436053"/>
    <n v="14120000"/>
  </r>
  <r>
    <x v="1"/>
    <x v="0"/>
    <x v="7"/>
    <n v="20"/>
    <x v="1"/>
    <n v="3"/>
    <x v="2"/>
    <n v="10.8"/>
    <x v="43"/>
    <n v="33.1"/>
    <x v="48"/>
    <m/>
    <m/>
    <n v="4"/>
    <m/>
    <m/>
    <m/>
    <m/>
    <m/>
    <m/>
    <m/>
    <m/>
    <m/>
    <s v="Кухня-гостиная с нишей"/>
    <n v="14.6"/>
    <m/>
    <s v="Комната стандарт"/>
    <n v="10.8"/>
    <m/>
    <m/>
    <m/>
    <m/>
    <m/>
    <m/>
    <m/>
    <m/>
    <m/>
    <m/>
    <m/>
    <m/>
    <m/>
    <m/>
    <m/>
    <m/>
    <m/>
    <m/>
    <n v="3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гостиная с нишей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6"/>
    <x v="2"/>
    <s v="Кухня-гостиная с нишей"/>
    <n v="14"/>
    <n v="3"/>
    <s v="остальные"/>
    <n v="0.99750000000000005"/>
    <n v="1.0049999999999999"/>
    <n v="1"/>
    <n v="1.009090909090909"/>
    <x v="12"/>
    <n v="263333.33333333331"/>
    <n v="1.0267750380681817"/>
    <n v="270384.09335795452"/>
    <n v="8950000"/>
  </r>
  <r>
    <x v="1"/>
    <x v="0"/>
    <x v="7"/>
    <n v="21"/>
    <x v="2"/>
    <n v="3"/>
    <x v="1"/>
    <n v="24.7"/>
    <x v="30"/>
    <n v="58.8"/>
    <x v="34"/>
    <m/>
    <m/>
    <n v="5.7"/>
    <m/>
    <m/>
    <m/>
    <m/>
    <m/>
    <m/>
    <m/>
    <m/>
    <m/>
    <s v="Кухня-гостиная"/>
    <n v="17.7"/>
    <n v="3.2"/>
    <s v="Комната стандарт"/>
    <n v="13.5"/>
    <m/>
    <m/>
    <s v="Мастер-спальня"/>
    <n v="11.2"/>
    <m/>
    <m/>
    <m/>
    <m/>
    <m/>
    <m/>
    <m/>
    <m/>
    <m/>
    <m/>
    <m/>
    <m/>
    <m/>
    <m/>
    <n v="4.5999999999999996"/>
    <n v="2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m/>
    <m/>
    <m/>
    <m/>
    <m/>
    <m/>
    <s v="Свой ЖК, Двор, Частный сектор"/>
    <s v="З, В"/>
    <m/>
    <s v="Кухня-гостиная"/>
    <s v="да"/>
    <s v=""/>
    <s v=""/>
    <s v=""/>
    <s v=""/>
    <s v=""/>
    <n v="1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.01"/>
    <n v="1"/>
    <m/>
    <m/>
    <n v="1"/>
    <n v="1"/>
    <n v="1.01"/>
    <n v="1"/>
    <n v="1"/>
    <n v="1"/>
    <n v="1"/>
    <m/>
    <m/>
    <m/>
    <n v="1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7"/>
    <x v="31"/>
    <s v="Кухня-гостиная, Мастер-спальня"/>
    <n v="14"/>
    <n v="3"/>
    <s v="остальные"/>
    <n v="0.99750000000000005"/>
    <n v="1.0049999999999999"/>
    <n v="1"/>
    <n v="1.009090909090909"/>
    <x v="7"/>
    <n v="217500"/>
    <n v="1.0448330577007443"/>
    <n v="227251.19004991188"/>
    <n v="13360000"/>
  </r>
  <r>
    <x v="1"/>
    <x v="0"/>
    <x v="8"/>
    <n v="22"/>
    <x v="0"/>
    <n v="3"/>
    <x v="1"/>
    <n v="30.5"/>
    <x v="42"/>
    <n v="64.399999999999991"/>
    <x v="47"/>
    <m/>
    <m/>
    <n v="8"/>
    <m/>
    <m/>
    <m/>
    <m/>
    <m/>
    <m/>
    <m/>
    <m/>
    <m/>
    <s v="Кухня-гостиная"/>
    <n v="19.2"/>
    <m/>
    <s v="Комната стандарт"/>
    <n v="19.399999999999999"/>
    <m/>
    <m/>
    <s v="Комната стандарт"/>
    <n v="11.1"/>
    <m/>
    <m/>
    <m/>
    <m/>
    <m/>
    <m/>
    <m/>
    <m/>
    <m/>
    <m/>
    <m/>
    <m/>
    <m/>
    <m/>
    <n v="5"/>
    <n v="1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s v="да"/>
    <s v="кухня, комната"/>
    <n v="3"/>
    <m/>
    <m/>
    <m/>
    <m/>
    <m/>
    <m/>
    <m/>
    <s v="сбоку"/>
    <s v="с/у, комната"/>
    <m/>
    <s v="Д/с, Свой ЖК, Двор, Частный сектор"/>
    <s v="С, З, В"/>
    <m/>
    <s v="Кухня-гостиная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да"/>
    <s v="да"/>
    <s v="да"/>
    <s v=""/>
    <s v=""/>
    <s v=""/>
    <s v=""/>
    <n v="3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s v="да"/>
    <s v=""/>
    <s v="да"/>
    <s v=""/>
    <s v=""/>
    <s v=""/>
    <s v="да"/>
    <s v="да"/>
    <s v=""/>
    <s v=""/>
    <s v=""/>
    <s v="да"/>
    <s v=""/>
    <s v=""/>
    <s v=""/>
    <m/>
    <n v="1.0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.0049999999999999"/>
    <n v="1.0049999999999999"/>
    <n v="1.0049999999999999"/>
    <m/>
    <m/>
    <m/>
    <m/>
    <n v="1.0049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0.995"/>
    <n v="1"/>
    <n v="1"/>
    <n v="1"/>
    <n v="1"/>
    <n v="1"/>
    <m/>
    <m/>
    <m/>
    <m/>
    <m/>
    <m/>
    <m/>
    <m/>
    <m/>
    <m/>
    <m/>
    <m/>
    <m/>
    <m/>
    <m/>
    <m/>
    <m/>
    <m/>
    <x v="35"/>
    <x v="30"/>
    <s v="Кухня-гостиная"/>
    <n v="14"/>
    <n v="3"/>
    <s v="остальные"/>
    <n v="0.99750000000000005"/>
    <n v="1.0049999999999999"/>
    <n v="1"/>
    <n v="1.0109090909090908"/>
    <x v="0"/>
    <n v="212500"/>
    <n v="1.0337674428295023"/>
    <n v="219675.58160126922"/>
    <n v="14150000"/>
  </r>
  <r>
    <x v="1"/>
    <x v="0"/>
    <x v="8"/>
    <n v="23"/>
    <x v="1"/>
    <n v="3"/>
    <x v="2"/>
    <n v="10.8"/>
    <x v="43"/>
    <n v="33.1"/>
    <x v="48"/>
    <m/>
    <m/>
    <n v="4"/>
    <m/>
    <m/>
    <m/>
    <m/>
    <m/>
    <m/>
    <m/>
    <m/>
    <m/>
    <s v="Кухня-гостиная с нишей"/>
    <n v="14.6"/>
    <m/>
    <s v="Комната стандарт"/>
    <n v="10.8"/>
    <m/>
    <m/>
    <m/>
    <m/>
    <m/>
    <m/>
    <m/>
    <m/>
    <m/>
    <m/>
    <m/>
    <m/>
    <m/>
    <m/>
    <m/>
    <m/>
    <m/>
    <m/>
    <n v="3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гостиная с нишей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6"/>
    <x v="2"/>
    <s v="Кухня-гостиная с нишей"/>
    <n v="14"/>
    <n v="3"/>
    <s v="остальные"/>
    <n v="0.99750000000000005"/>
    <n v="1.0049999999999999"/>
    <n v="1"/>
    <n v="1.0109090909090908"/>
    <x v="12"/>
    <n v="263333.33333333331"/>
    <n v="1.028625083181818"/>
    <n v="270871.27190454537"/>
    <n v="8970000"/>
  </r>
  <r>
    <x v="1"/>
    <x v="0"/>
    <x v="8"/>
    <n v="24"/>
    <x v="2"/>
    <n v="3"/>
    <x v="1"/>
    <n v="24.7"/>
    <x v="30"/>
    <n v="58.8"/>
    <x v="34"/>
    <m/>
    <m/>
    <n v="5.7"/>
    <m/>
    <m/>
    <m/>
    <m/>
    <m/>
    <m/>
    <m/>
    <m/>
    <m/>
    <s v="Кухня-гостиная"/>
    <n v="17.7"/>
    <n v="3.2"/>
    <s v="Комната стандарт"/>
    <n v="13.5"/>
    <m/>
    <m/>
    <s v="Мастер-спальня"/>
    <n v="11.2"/>
    <m/>
    <m/>
    <m/>
    <m/>
    <m/>
    <m/>
    <m/>
    <m/>
    <m/>
    <m/>
    <m/>
    <m/>
    <m/>
    <m/>
    <n v="4.5999999999999996"/>
    <n v="2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m/>
    <m/>
    <m/>
    <m/>
    <m/>
    <m/>
    <s v="Свой ЖК, Двор, Частный сектор"/>
    <s v="З, В"/>
    <m/>
    <s v="Кухня-гостиная"/>
    <s v="да"/>
    <s v=""/>
    <s v=""/>
    <s v=""/>
    <s v=""/>
    <s v=""/>
    <n v="1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.01"/>
    <n v="1"/>
    <m/>
    <m/>
    <n v="1"/>
    <n v="1"/>
    <n v="1.01"/>
    <n v="1"/>
    <n v="1"/>
    <n v="1"/>
    <n v="1"/>
    <m/>
    <m/>
    <m/>
    <n v="1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7"/>
    <x v="31"/>
    <s v="Кухня-гостиная, Мастер-спальня"/>
    <n v="14"/>
    <n v="3"/>
    <s v="остальные"/>
    <n v="0.99750000000000005"/>
    <n v="1.0049999999999999"/>
    <n v="1"/>
    <n v="1.0109090909090908"/>
    <x v="7"/>
    <n v="217500"/>
    <n v="1.0467156397866915"/>
    <n v="227660.6516536054"/>
    <n v="13390000"/>
  </r>
  <r>
    <x v="1"/>
    <x v="0"/>
    <x v="9"/>
    <n v="25"/>
    <x v="0"/>
    <n v="3"/>
    <x v="1"/>
    <n v="30.5"/>
    <x v="42"/>
    <n v="64.399999999999991"/>
    <x v="47"/>
    <m/>
    <m/>
    <n v="8"/>
    <m/>
    <m/>
    <m/>
    <m/>
    <m/>
    <m/>
    <m/>
    <m/>
    <m/>
    <s v="Кухня-гостиная"/>
    <n v="19.2"/>
    <m/>
    <s v="Комната стандарт"/>
    <n v="19.399999999999999"/>
    <m/>
    <m/>
    <s v="Комната стандарт"/>
    <n v="11.1"/>
    <m/>
    <m/>
    <m/>
    <m/>
    <m/>
    <m/>
    <m/>
    <m/>
    <m/>
    <m/>
    <m/>
    <m/>
    <m/>
    <m/>
    <n v="5"/>
    <n v="1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s v="да"/>
    <s v="кухня, комната"/>
    <n v="3"/>
    <m/>
    <m/>
    <m/>
    <m/>
    <m/>
    <m/>
    <m/>
    <s v="сбоку"/>
    <s v="с/у, комната"/>
    <m/>
    <s v="Д/с, Свой ЖК, Двор, Частный сектор"/>
    <s v="С, З, В"/>
    <m/>
    <s v="Кухня-гостиная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да"/>
    <s v="да"/>
    <s v="да"/>
    <s v=""/>
    <s v=""/>
    <s v=""/>
    <s v=""/>
    <n v="3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s v="да"/>
    <s v=""/>
    <s v="да"/>
    <s v=""/>
    <s v=""/>
    <s v=""/>
    <s v="да"/>
    <s v="да"/>
    <s v=""/>
    <s v=""/>
    <s v=""/>
    <s v="да"/>
    <s v=""/>
    <s v=""/>
    <s v=""/>
    <m/>
    <n v="1.0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.0049999999999999"/>
    <n v="1.0049999999999999"/>
    <n v="1.0049999999999999"/>
    <m/>
    <m/>
    <m/>
    <m/>
    <n v="1.0049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0.995"/>
    <n v="1"/>
    <n v="1"/>
    <n v="1"/>
    <n v="1"/>
    <n v="1"/>
    <m/>
    <m/>
    <m/>
    <m/>
    <m/>
    <m/>
    <m/>
    <m/>
    <m/>
    <m/>
    <m/>
    <m/>
    <m/>
    <m/>
    <m/>
    <m/>
    <m/>
    <m/>
    <x v="35"/>
    <x v="30"/>
    <s v="Кухня-гостиная"/>
    <n v="14"/>
    <n v="3"/>
    <s v="остальные"/>
    <n v="0.99750000000000005"/>
    <n v="1.0049999999999999"/>
    <n v="1"/>
    <n v="1.0127272727272727"/>
    <x v="0"/>
    <n v="212500"/>
    <n v="1.035626736791426"/>
    <n v="220070.68156817803"/>
    <n v="14170000"/>
  </r>
  <r>
    <x v="1"/>
    <x v="0"/>
    <x v="9"/>
    <n v="26"/>
    <x v="1"/>
    <n v="3"/>
    <x v="2"/>
    <n v="10.8"/>
    <x v="43"/>
    <n v="33.1"/>
    <x v="48"/>
    <m/>
    <m/>
    <n v="4"/>
    <m/>
    <m/>
    <m/>
    <m/>
    <m/>
    <m/>
    <m/>
    <m/>
    <m/>
    <s v="Кухня-гостиная с нишей"/>
    <n v="14.6"/>
    <m/>
    <s v="Комната стандарт"/>
    <n v="10.8"/>
    <m/>
    <m/>
    <m/>
    <m/>
    <m/>
    <m/>
    <m/>
    <m/>
    <m/>
    <m/>
    <m/>
    <m/>
    <m/>
    <m/>
    <m/>
    <m/>
    <m/>
    <m/>
    <n v="3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гостиная с нишей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6"/>
    <x v="2"/>
    <s v="Кухня-гостиная с нишей"/>
    <n v="14"/>
    <n v="3"/>
    <s v="остальные"/>
    <n v="0.99750000000000005"/>
    <n v="1.0049999999999999"/>
    <n v="1"/>
    <n v="1.0127272727272727"/>
    <x v="12"/>
    <n v="263333.33333333331"/>
    <n v="1.0304751282954545"/>
    <n v="271358.45045113633"/>
    <n v="8980000"/>
  </r>
  <r>
    <x v="1"/>
    <x v="0"/>
    <x v="9"/>
    <n v="27"/>
    <x v="2"/>
    <n v="3"/>
    <x v="1"/>
    <n v="24.7"/>
    <x v="30"/>
    <n v="58.8"/>
    <x v="34"/>
    <m/>
    <m/>
    <n v="5.7"/>
    <m/>
    <m/>
    <m/>
    <m/>
    <m/>
    <m/>
    <m/>
    <m/>
    <m/>
    <s v="Кухня-гостиная"/>
    <n v="17.7"/>
    <n v="3.2"/>
    <s v="Комната стандарт"/>
    <n v="13.5"/>
    <m/>
    <m/>
    <s v="Мастер-спальня"/>
    <n v="11.2"/>
    <m/>
    <m/>
    <m/>
    <m/>
    <m/>
    <m/>
    <m/>
    <m/>
    <m/>
    <m/>
    <m/>
    <m/>
    <m/>
    <m/>
    <n v="4.5999999999999996"/>
    <n v="2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m/>
    <m/>
    <m/>
    <m/>
    <m/>
    <m/>
    <s v="Свой ЖК, Двор, Частный сектор"/>
    <s v="З, В"/>
    <m/>
    <s v="Кухня-гостиная"/>
    <s v="да"/>
    <s v=""/>
    <s v=""/>
    <s v=""/>
    <s v=""/>
    <s v=""/>
    <n v="1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.01"/>
    <n v="1"/>
    <m/>
    <m/>
    <n v="1"/>
    <n v="1"/>
    <n v="1.01"/>
    <n v="1"/>
    <n v="1"/>
    <n v="1"/>
    <n v="1"/>
    <m/>
    <m/>
    <m/>
    <n v="1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7"/>
    <x v="31"/>
    <s v="Кухня-гостиная, Мастер-спальня"/>
    <n v="14"/>
    <n v="3"/>
    <s v="остальные"/>
    <n v="0.99750000000000005"/>
    <n v="1.0049999999999999"/>
    <n v="1"/>
    <n v="1.0127272727272727"/>
    <x v="7"/>
    <n v="217500"/>
    <n v="1.0485982218726388"/>
    <n v="228070.11325729894"/>
    <n v="13410000"/>
  </r>
  <r>
    <x v="1"/>
    <x v="0"/>
    <x v="10"/>
    <n v="28"/>
    <x v="0"/>
    <n v="3"/>
    <x v="1"/>
    <n v="30.5"/>
    <x v="42"/>
    <n v="64.399999999999991"/>
    <x v="47"/>
    <m/>
    <m/>
    <n v="8"/>
    <m/>
    <m/>
    <m/>
    <m/>
    <m/>
    <m/>
    <m/>
    <m/>
    <m/>
    <s v="Кухня-гостиная"/>
    <n v="19.2"/>
    <m/>
    <s v="Комната стандарт"/>
    <n v="19.399999999999999"/>
    <m/>
    <m/>
    <s v="Комната стандарт"/>
    <n v="11.1"/>
    <m/>
    <m/>
    <m/>
    <m/>
    <m/>
    <m/>
    <m/>
    <m/>
    <m/>
    <m/>
    <m/>
    <m/>
    <m/>
    <m/>
    <n v="5"/>
    <n v="1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s v="да"/>
    <s v="кухня, комната"/>
    <n v="3"/>
    <m/>
    <m/>
    <m/>
    <m/>
    <m/>
    <m/>
    <m/>
    <s v="сбоку"/>
    <s v="с/у, комната"/>
    <m/>
    <s v="Д/с, Свой ЖК, Двор, Частный сектор"/>
    <s v="С, З, В"/>
    <m/>
    <s v="Кухня-гостиная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да"/>
    <s v="да"/>
    <s v="да"/>
    <s v=""/>
    <s v=""/>
    <s v=""/>
    <s v=""/>
    <n v="3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s v="да"/>
    <s v=""/>
    <s v="да"/>
    <s v=""/>
    <s v=""/>
    <s v=""/>
    <s v="да"/>
    <s v="да"/>
    <s v=""/>
    <s v=""/>
    <s v=""/>
    <s v="да"/>
    <s v=""/>
    <s v=""/>
    <s v=""/>
    <m/>
    <n v="1.0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.0049999999999999"/>
    <n v="1.0049999999999999"/>
    <n v="1.0049999999999999"/>
    <m/>
    <m/>
    <m/>
    <m/>
    <n v="1.0049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0.995"/>
    <n v="1"/>
    <n v="1"/>
    <n v="1"/>
    <n v="1"/>
    <n v="1"/>
    <m/>
    <m/>
    <m/>
    <m/>
    <m/>
    <m/>
    <m/>
    <m/>
    <m/>
    <m/>
    <m/>
    <m/>
    <m/>
    <m/>
    <m/>
    <m/>
    <m/>
    <m/>
    <x v="35"/>
    <x v="30"/>
    <s v="Кухня-гостиная"/>
    <n v="14"/>
    <n v="3"/>
    <s v="остальные"/>
    <n v="0.99750000000000005"/>
    <n v="1.0049999999999999"/>
    <n v="1"/>
    <n v="1.0145454545454544"/>
    <x v="0"/>
    <n v="212500"/>
    <n v="1.0374860307533496"/>
    <n v="220465.78153508677"/>
    <n v="14200000"/>
  </r>
  <r>
    <x v="1"/>
    <x v="0"/>
    <x v="10"/>
    <n v="29"/>
    <x v="1"/>
    <n v="3"/>
    <x v="2"/>
    <n v="10.8"/>
    <x v="43"/>
    <n v="33.1"/>
    <x v="48"/>
    <m/>
    <m/>
    <n v="4"/>
    <m/>
    <m/>
    <m/>
    <m/>
    <m/>
    <m/>
    <m/>
    <m/>
    <m/>
    <s v="Кухня-гостиная с нишей"/>
    <n v="14.6"/>
    <m/>
    <s v="Комната стандарт"/>
    <n v="10.8"/>
    <m/>
    <m/>
    <m/>
    <m/>
    <m/>
    <m/>
    <m/>
    <m/>
    <m/>
    <m/>
    <m/>
    <m/>
    <m/>
    <m/>
    <m/>
    <m/>
    <m/>
    <m/>
    <n v="3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гостиная с нишей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6"/>
    <x v="2"/>
    <s v="Кухня-гостиная с нишей"/>
    <n v="14"/>
    <n v="3"/>
    <s v="остальные"/>
    <n v="0.99750000000000005"/>
    <n v="1.0049999999999999"/>
    <n v="1"/>
    <n v="1.0145454545454544"/>
    <x v="12"/>
    <n v="263333.33333333331"/>
    <n v="1.0323251734090908"/>
    <n v="271845.62899772724"/>
    <n v="9000000"/>
  </r>
  <r>
    <x v="1"/>
    <x v="0"/>
    <x v="10"/>
    <n v="30"/>
    <x v="2"/>
    <n v="3"/>
    <x v="1"/>
    <n v="24.7"/>
    <x v="30"/>
    <n v="58.8"/>
    <x v="34"/>
    <m/>
    <m/>
    <n v="5.7"/>
    <m/>
    <m/>
    <m/>
    <m/>
    <m/>
    <m/>
    <m/>
    <m/>
    <m/>
    <s v="Кухня-гостиная"/>
    <n v="17.7"/>
    <n v="3.2"/>
    <s v="Комната стандарт"/>
    <n v="13.5"/>
    <m/>
    <m/>
    <s v="Мастер-спальня"/>
    <n v="11.2"/>
    <m/>
    <m/>
    <m/>
    <m/>
    <m/>
    <m/>
    <m/>
    <m/>
    <m/>
    <m/>
    <m/>
    <m/>
    <m/>
    <m/>
    <n v="4.5999999999999996"/>
    <n v="2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m/>
    <m/>
    <m/>
    <m/>
    <m/>
    <m/>
    <s v="Свой ЖК, Двор, Частный сектор"/>
    <s v="З, В"/>
    <m/>
    <s v="Кухня-гостиная"/>
    <s v="да"/>
    <s v=""/>
    <s v=""/>
    <s v=""/>
    <s v=""/>
    <s v=""/>
    <n v="1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.01"/>
    <n v="1"/>
    <m/>
    <m/>
    <n v="1"/>
    <n v="1"/>
    <n v="1.01"/>
    <n v="1"/>
    <n v="1"/>
    <n v="1"/>
    <n v="1"/>
    <m/>
    <m/>
    <m/>
    <n v="1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7"/>
    <x v="31"/>
    <s v="Кухня-гостиная, Мастер-спальня"/>
    <n v="14"/>
    <n v="3"/>
    <s v="остальные"/>
    <n v="0.99750000000000005"/>
    <n v="1.0049999999999999"/>
    <n v="1"/>
    <n v="1.0145454545454544"/>
    <x v="7"/>
    <n v="217500"/>
    <n v="1.050480803958586"/>
    <n v="228479.57486099246"/>
    <n v="13430000"/>
  </r>
  <r>
    <x v="1"/>
    <x v="0"/>
    <x v="11"/>
    <n v="31"/>
    <x v="0"/>
    <n v="3"/>
    <x v="1"/>
    <n v="30.5"/>
    <x v="42"/>
    <n v="64.399999999999991"/>
    <x v="47"/>
    <m/>
    <m/>
    <n v="8"/>
    <m/>
    <m/>
    <m/>
    <m/>
    <m/>
    <m/>
    <m/>
    <m/>
    <m/>
    <s v="Кухня-гостиная"/>
    <n v="19.2"/>
    <m/>
    <s v="Комната стандарт"/>
    <n v="19.399999999999999"/>
    <m/>
    <m/>
    <s v="Комната стандарт"/>
    <n v="11.1"/>
    <m/>
    <m/>
    <m/>
    <m/>
    <m/>
    <m/>
    <m/>
    <m/>
    <m/>
    <m/>
    <m/>
    <m/>
    <m/>
    <m/>
    <n v="5"/>
    <n v="1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s v="да"/>
    <s v="кухня, комната"/>
    <n v="3"/>
    <m/>
    <m/>
    <m/>
    <m/>
    <m/>
    <m/>
    <m/>
    <s v="сбоку"/>
    <s v="с/у, комната"/>
    <m/>
    <s v="Д/с, Свой ЖК, Двор, Частный сектор"/>
    <s v="С, З, В"/>
    <m/>
    <s v="Кухня-гостиная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да"/>
    <s v="да"/>
    <s v="да"/>
    <s v=""/>
    <s v=""/>
    <s v=""/>
    <s v=""/>
    <n v="3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s v="да"/>
    <s v=""/>
    <s v="да"/>
    <s v=""/>
    <s v=""/>
    <s v=""/>
    <s v="да"/>
    <s v="да"/>
    <s v=""/>
    <s v=""/>
    <s v=""/>
    <s v="да"/>
    <s v=""/>
    <s v=""/>
    <s v=""/>
    <m/>
    <n v="1.0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.0049999999999999"/>
    <n v="1.0049999999999999"/>
    <n v="1.0049999999999999"/>
    <m/>
    <m/>
    <m/>
    <m/>
    <n v="1.0049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0.995"/>
    <n v="1"/>
    <n v="1"/>
    <n v="1"/>
    <n v="1"/>
    <n v="1"/>
    <m/>
    <m/>
    <m/>
    <m/>
    <m/>
    <m/>
    <m/>
    <m/>
    <m/>
    <m/>
    <m/>
    <m/>
    <m/>
    <m/>
    <m/>
    <m/>
    <m/>
    <m/>
    <x v="35"/>
    <x v="30"/>
    <s v="Кухня-гостиная"/>
    <n v="14"/>
    <n v="3"/>
    <s v="остальные"/>
    <n v="0.99750000000000005"/>
    <n v="1.0049999999999999"/>
    <n v="1"/>
    <n v="1.0163636363636364"/>
    <x v="0"/>
    <n v="212500"/>
    <n v="1.0393453247152733"/>
    <n v="220860.88150199558"/>
    <n v="14220000"/>
  </r>
  <r>
    <x v="1"/>
    <x v="0"/>
    <x v="11"/>
    <n v="32"/>
    <x v="1"/>
    <n v="3"/>
    <x v="2"/>
    <n v="10.8"/>
    <x v="43"/>
    <n v="33.1"/>
    <x v="48"/>
    <m/>
    <m/>
    <n v="4"/>
    <m/>
    <m/>
    <m/>
    <m/>
    <m/>
    <m/>
    <m/>
    <m/>
    <m/>
    <s v="Кухня-гостиная с нишей"/>
    <n v="14.6"/>
    <m/>
    <s v="Комната стандарт"/>
    <n v="10.8"/>
    <m/>
    <m/>
    <m/>
    <m/>
    <m/>
    <m/>
    <m/>
    <m/>
    <m/>
    <m/>
    <m/>
    <m/>
    <m/>
    <m/>
    <m/>
    <m/>
    <m/>
    <m/>
    <n v="3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гостиная с нишей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6"/>
    <x v="2"/>
    <s v="Кухня-гостиная с нишей"/>
    <n v="14"/>
    <n v="3"/>
    <s v="остальные"/>
    <n v="0.99750000000000005"/>
    <n v="1.0049999999999999"/>
    <n v="1"/>
    <n v="1.0163636363636364"/>
    <x v="12"/>
    <n v="263333.33333333331"/>
    <n v="1.0341752185227273"/>
    <n v="272332.80754431814"/>
    <n v="9010000"/>
  </r>
  <r>
    <x v="1"/>
    <x v="0"/>
    <x v="11"/>
    <n v="33"/>
    <x v="2"/>
    <n v="3"/>
    <x v="1"/>
    <n v="24.7"/>
    <x v="30"/>
    <n v="58.8"/>
    <x v="34"/>
    <m/>
    <m/>
    <n v="5.7"/>
    <m/>
    <m/>
    <m/>
    <m/>
    <m/>
    <m/>
    <m/>
    <m/>
    <m/>
    <s v="Кухня-гостиная"/>
    <n v="17.7"/>
    <n v="3.2"/>
    <s v="Комната стандарт"/>
    <n v="13.5"/>
    <m/>
    <m/>
    <s v="Мастер-спальня"/>
    <n v="11.2"/>
    <m/>
    <m/>
    <m/>
    <m/>
    <m/>
    <m/>
    <m/>
    <m/>
    <m/>
    <m/>
    <m/>
    <m/>
    <m/>
    <m/>
    <n v="4.5999999999999996"/>
    <n v="2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m/>
    <m/>
    <m/>
    <m/>
    <m/>
    <m/>
    <s v="Свой ЖК, Двор, Частный сектор"/>
    <s v="З, В"/>
    <m/>
    <s v="Кухня-гостиная"/>
    <s v="да"/>
    <s v=""/>
    <s v=""/>
    <s v=""/>
    <s v=""/>
    <s v=""/>
    <n v="1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.01"/>
    <n v="1"/>
    <m/>
    <m/>
    <n v="1"/>
    <n v="1"/>
    <n v="1.01"/>
    <n v="1"/>
    <n v="1"/>
    <n v="1"/>
    <n v="1"/>
    <m/>
    <m/>
    <m/>
    <n v="1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7"/>
    <x v="31"/>
    <s v="Кухня-гостиная, Мастер-спальня"/>
    <n v="14"/>
    <n v="3"/>
    <s v="остальные"/>
    <n v="0.99750000000000005"/>
    <n v="1.0049999999999999"/>
    <n v="1"/>
    <n v="1.0163636363636364"/>
    <x v="7"/>
    <n v="217500"/>
    <n v="1.0523633860445334"/>
    <n v="228889.03646468601"/>
    <n v="13460000"/>
  </r>
  <r>
    <x v="1"/>
    <x v="0"/>
    <x v="12"/>
    <n v="34"/>
    <x v="0"/>
    <n v="3"/>
    <x v="1"/>
    <n v="30.5"/>
    <x v="42"/>
    <n v="64.399999999999991"/>
    <x v="47"/>
    <m/>
    <m/>
    <n v="8"/>
    <m/>
    <m/>
    <m/>
    <m/>
    <m/>
    <m/>
    <m/>
    <m/>
    <m/>
    <s v="Кухня-гостиная"/>
    <n v="19.2"/>
    <m/>
    <s v="Комната стандарт"/>
    <n v="19.399999999999999"/>
    <m/>
    <m/>
    <s v="Комната стандарт"/>
    <n v="11.1"/>
    <m/>
    <m/>
    <m/>
    <m/>
    <m/>
    <m/>
    <m/>
    <m/>
    <m/>
    <m/>
    <m/>
    <m/>
    <m/>
    <m/>
    <n v="5"/>
    <n v="1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s v="да"/>
    <s v="кухня, комната"/>
    <n v="3"/>
    <m/>
    <m/>
    <m/>
    <m/>
    <m/>
    <m/>
    <m/>
    <s v="сбоку"/>
    <s v="с/у, комната"/>
    <m/>
    <s v="Д/с, Свой ЖК, Двор, Частный сектор"/>
    <s v="С, З, В"/>
    <m/>
    <s v="Кухня-гостиная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да"/>
    <s v="да"/>
    <s v="да"/>
    <s v=""/>
    <s v=""/>
    <s v=""/>
    <s v=""/>
    <n v="3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s v="да"/>
    <s v=""/>
    <s v="да"/>
    <s v=""/>
    <s v=""/>
    <s v=""/>
    <s v="да"/>
    <s v="да"/>
    <s v=""/>
    <s v=""/>
    <s v=""/>
    <s v="да"/>
    <s v=""/>
    <s v=""/>
    <s v=""/>
    <m/>
    <n v="1.0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.0049999999999999"/>
    <n v="1.0049999999999999"/>
    <n v="1.0049999999999999"/>
    <m/>
    <m/>
    <m/>
    <m/>
    <n v="1.0049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0.995"/>
    <n v="1"/>
    <n v="1"/>
    <n v="1"/>
    <n v="1"/>
    <n v="1"/>
    <m/>
    <m/>
    <m/>
    <m/>
    <m/>
    <m/>
    <m/>
    <m/>
    <m/>
    <m/>
    <m/>
    <m/>
    <m/>
    <m/>
    <m/>
    <m/>
    <m/>
    <m/>
    <x v="35"/>
    <x v="30"/>
    <s v="Кухня-гостиная"/>
    <n v="14"/>
    <n v="3"/>
    <s v="остальные"/>
    <n v="0.99750000000000005"/>
    <n v="1.0049999999999999"/>
    <n v="1"/>
    <n v="1.0181818181818181"/>
    <x v="0"/>
    <n v="212500"/>
    <n v="1.0412046186771966"/>
    <n v="221255.98146890427"/>
    <n v="14250000"/>
  </r>
  <r>
    <x v="1"/>
    <x v="0"/>
    <x v="12"/>
    <n v="35"/>
    <x v="1"/>
    <n v="3"/>
    <x v="2"/>
    <n v="10.8"/>
    <x v="43"/>
    <n v="33.1"/>
    <x v="48"/>
    <m/>
    <m/>
    <n v="4"/>
    <m/>
    <m/>
    <m/>
    <m/>
    <m/>
    <m/>
    <m/>
    <m/>
    <m/>
    <s v="Кухня-гостиная с нишей"/>
    <n v="14.6"/>
    <m/>
    <s v="Комната стандарт"/>
    <n v="10.8"/>
    <m/>
    <m/>
    <m/>
    <m/>
    <m/>
    <m/>
    <m/>
    <m/>
    <m/>
    <m/>
    <m/>
    <m/>
    <m/>
    <m/>
    <m/>
    <m/>
    <m/>
    <m/>
    <n v="3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гостиная с нишей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6"/>
    <x v="2"/>
    <s v="Кухня-гостиная с нишей"/>
    <n v="14"/>
    <n v="3"/>
    <s v="остальные"/>
    <n v="0.99750000000000005"/>
    <n v="1.0049999999999999"/>
    <n v="1"/>
    <n v="1.0181818181818181"/>
    <x v="12"/>
    <n v="263333.33333333331"/>
    <n v="1.0360252636363636"/>
    <n v="272819.98609090905"/>
    <n v="9030000"/>
  </r>
  <r>
    <x v="1"/>
    <x v="0"/>
    <x v="12"/>
    <n v="36"/>
    <x v="2"/>
    <n v="3"/>
    <x v="1"/>
    <n v="24.7"/>
    <x v="30"/>
    <n v="58.8"/>
    <x v="34"/>
    <m/>
    <m/>
    <n v="5.7"/>
    <m/>
    <m/>
    <m/>
    <m/>
    <m/>
    <m/>
    <m/>
    <m/>
    <m/>
    <s v="Кухня-гостиная"/>
    <n v="17.7"/>
    <n v="3.2"/>
    <s v="Комната стандарт"/>
    <n v="13.5"/>
    <m/>
    <m/>
    <s v="Мастер-спальня"/>
    <n v="11.2"/>
    <m/>
    <m/>
    <m/>
    <m/>
    <m/>
    <m/>
    <m/>
    <m/>
    <m/>
    <m/>
    <m/>
    <m/>
    <m/>
    <m/>
    <n v="4.5999999999999996"/>
    <n v="2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m/>
    <m/>
    <m/>
    <m/>
    <m/>
    <m/>
    <s v="Свой ЖК, Двор, Частный сектор"/>
    <s v="З, В"/>
    <m/>
    <s v="Кухня-гостиная"/>
    <s v="да"/>
    <s v=""/>
    <s v=""/>
    <s v=""/>
    <s v=""/>
    <s v=""/>
    <n v="1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.01"/>
    <n v="1"/>
    <m/>
    <m/>
    <n v="1"/>
    <n v="1"/>
    <n v="1.01"/>
    <n v="1"/>
    <n v="1"/>
    <n v="1"/>
    <n v="1"/>
    <m/>
    <m/>
    <m/>
    <n v="1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7"/>
    <x v="31"/>
    <s v="Кухня-гостиная, Мастер-спальня"/>
    <n v="14"/>
    <n v="3"/>
    <s v="остальные"/>
    <n v="0.99750000000000005"/>
    <n v="1.0049999999999999"/>
    <n v="1"/>
    <n v="1.0181818181818181"/>
    <x v="7"/>
    <n v="217500"/>
    <n v="1.0542459681304805"/>
    <n v="229298.49806837953"/>
    <n v="13480000"/>
  </r>
  <r>
    <x v="1"/>
    <x v="0"/>
    <x v="13"/>
    <n v="37"/>
    <x v="0"/>
    <n v="3"/>
    <x v="1"/>
    <n v="30.5"/>
    <x v="42"/>
    <n v="64.399999999999991"/>
    <x v="47"/>
    <m/>
    <m/>
    <n v="8"/>
    <m/>
    <m/>
    <m/>
    <m/>
    <m/>
    <m/>
    <m/>
    <m/>
    <m/>
    <s v="Кухня-гостиная"/>
    <n v="19.2"/>
    <m/>
    <s v="Комната стандарт"/>
    <n v="19.399999999999999"/>
    <m/>
    <m/>
    <s v="Комната стандарт"/>
    <n v="11.1"/>
    <m/>
    <m/>
    <m/>
    <m/>
    <m/>
    <m/>
    <m/>
    <m/>
    <m/>
    <m/>
    <m/>
    <m/>
    <m/>
    <m/>
    <n v="5"/>
    <n v="1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s v="да"/>
    <s v="кухня, комната"/>
    <n v="3"/>
    <m/>
    <m/>
    <m/>
    <m/>
    <m/>
    <m/>
    <m/>
    <s v="сбоку"/>
    <s v="с/у, комната"/>
    <m/>
    <s v="Д/с, Свой ЖК, Двор, Частный сектор"/>
    <s v="С, З, В"/>
    <m/>
    <s v="Кухня-гостиная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3"/>
    <s v=""/>
    <s v=""/>
    <s v=""/>
    <s v=""/>
    <s v="да"/>
    <s v="да"/>
    <s v="да"/>
    <s v=""/>
    <s v=""/>
    <s v=""/>
    <s v=""/>
    <n v="3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s v="да"/>
    <s v=""/>
    <s v="да"/>
    <s v=""/>
    <s v=""/>
    <s v=""/>
    <s v="да"/>
    <s v="да"/>
    <s v=""/>
    <s v=""/>
    <s v=""/>
    <s v="да"/>
    <s v=""/>
    <s v=""/>
    <s v=""/>
    <m/>
    <n v="1.0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.0024999999999999"/>
    <m/>
    <m/>
    <n v="1"/>
    <n v="1"/>
    <n v="1.0049999999999999"/>
    <n v="1.0049999999999999"/>
    <n v="1.0049999999999999"/>
    <m/>
    <m/>
    <m/>
    <m/>
    <n v="1.0049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0.995"/>
    <n v="1"/>
    <n v="1"/>
    <n v="1"/>
    <n v="1"/>
    <n v="1"/>
    <m/>
    <m/>
    <m/>
    <m/>
    <m/>
    <m/>
    <m/>
    <m/>
    <m/>
    <m/>
    <m/>
    <m/>
    <m/>
    <m/>
    <m/>
    <m/>
    <m/>
    <m/>
    <x v="35"/>
    <x v="30"/>
    <s v="Кухня-гостиная"/>
    <n v="14"/>
    <n v="3"/>
    <s v="остальные"/>
    <n v="0.99750000000000005"/>
    <n v="1.0049999999999999"/>
    <n v="1"/>
    <n v="1.02"/>
    <x v="0"/>
    <n v="212500"/>
    <n v="1.0456715724207182"/>
    <n v="222205.20913940261"/>
    <n v="14310000"/>
  </r>
  <r>
    <x v="1"/>
    <x v="0"/>
    <x v="13"/>
    <n v="38"/>
    <x v="1"/>
    <n v="3"/>
    <x v="2"/>
    <n v="10.8"/>
    <x v="43"/>
    <n v="33.1"/>
    <x v="48"/>
    <m/>
    <m/>
    <n v="4"/>
    <m/>
    <m/>
    <m/>
    <m/>
    <m/>
    <m/>
    <m/>
    <m/>
    <m/>
    <s v="Кухня-гостиная с нишей"/>
    <n v="14.6"/>
    <m/>
    <s v="Комната стандарт"/>
    <n v="10.8"/>
    <m/>
    <m/>
    <m/>
    <m/>
    <m/>
    <m/>
    <m/>
    <m/>
    <m/>
    <m/>
    <m/>
    <m/>
    <m/>
    <m/>
    <m/>
    <m/>
    <m/>
    <m/>
    <n v="3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Частный сектор"/>
    <s v="В"/>
    <m/>
    <s v="Кухня-гостиная с нишей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3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.0024999999999999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6"/>
    <x v="2"/>
    <s v="Кухня-гостиная с нишей"/>
    <n v="14"/>
    <n v="3"/>
    <s v="остальные"/>
    <n v="0.99750000000000005"/>
    <n v="1.0049999999999999"/>
    <n v="1"/>
    <n v="1.02"/>
    <x v="12"/>
    <n v="263333.33333333331"/>
    <n v="1.0404699970218745"/>
    <n v="273990.43254909362"/>
    <n v="9070000"/>
  </r>
  <r>
    <x v="1"/>
    <x v="0"/>
    <x v="13"/>
    <n v="39"/>
    <x v="2"/>
    <n v="3"/>
    <x v="1"/>
    <n v="24.7"/>
    <x v="30"/>
    <n v="58.8"/>
    <x v="34"/>
    <m/>
    <m/>
    <n v="5.7"/>
    <m/>
    <m/>
    <m/>
    <m/>
    <m/>
    <m/>
    <m/>
    <m/>
    <m/>
    <s v="Кухня-гостиная"/>
    <n v="17.7"/>
    <n v="3.2"/>
    <s v="Комната стандарт"/>
    <n v="13.5"/>
    <m/>
    <m/>
    <s v="Мастер-спальня"/>
    <n v="11.2"/>
    <m/>
    <m/>
    <m/>
    <m/>
    <m/>
    <m/>
    <m/>
    <m/>
    <m/>
    <m/>
    <m/>
    <m/>
    <m/>
    <m/>
    <n v="4.5999999999999996"/>
    <n v="2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s v="да"/>
    <m/>
    <m/>
    <n v="2"/>
    <m/>
    <m/>
    <m/>
    <s v="кухня"/>
    <m/>
    <m/>
    <m/>
    <m/>
    <m/>
    <m/>
    <s v="Свой ЖК, Двор, Частный сектор"/>
    <s v="З, В"/>
    <m/>
    <s v="Кухня-гостиная"/>
    <s v="да"/>
    <s v=""/>
    <s v=""/>
    <s v=""/>
    <s v=""/>
    <s v=""/>
    <n v="1"/>
    <n v="2"/>
    <s v=""/>
    <s v=""/>
    <s v=""/>
    <s v=""/>
    <s v=""/>
    <s v=""/>
    <s v=""/>
    <s v=""/>
    <s v=""/>
    <s v=""/>
    <s v=""/>
    <s v=""/>
    <s v=""/>
    <s v=""/>
    <s v=""/>
    <s v=""/>
    <n v="3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.01"/>
    <n v="1"/>
    <m/>
    <m/>
    <n v="1"/>
    <n v="1"/>
    <n v="1.01"/>
    <n v="1"/>
    <n v="1"/>
    <n v="1"/>
    <n v="1"/>
    <m/>
    <m/>
    <m/>
    <n v="1"/>
    <m/>
    <m/>
    <m/>
    <m/>
    <m/>
    <m/>
    <m/>
    <m/>
    <m/>
    <n v="1.0024999999999999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7"/>
    <x v="31"/>
    <s v="Кухня-гостиная, Мастер-спальня"/>
    <n v="14"/>
    <n v="3"/>
    <s v="остальные"/>
    <n v="0.99750000000000005"/>
    <n v="1.0049999999999999"/>
    <n v="1"/>
    <n v="1.02"/>
    <x v="7"/>
    <n v="217500"/>
    <n v="1.0587688715919688"/>
    <n v="230282.22957125321"/>
    <n v="13540000"/>
  </r>
  <r>
    <x v="1"/>
    <x v="1"/>
    <x v="0"/>
    <n v="40"/>
    <x v="5"/>
    <n v="2"/>
    <x v="2"/>
    <n v="11.3"/>
    <x v="6"/>
    <n v="35.700000000000003"/>
    <x v="7"/>
    <m/>
    <m/>
    <n v="8.1999999999999993"/>
    <m/>
    <m/>
    <m/>
    <m/>
    <m/>
    <m/>
    <m/>
    <m/>
    <m/>
    <s v="Кухня-столовая"/>
    <n v="10.4"/>
    <n v="2"/>
    <s v="Комната стандарт"/>
    <n v="11.3"/>
    <m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7699999999999996"/>
    <m/>
    <m/>
    <m/>
    <m/>
    <m/>
    <m/>
    <n v="1"/>
    <m/>
    <m/>
    <m/>
    <m/>
    <m/>
    <s v="сбоку"/>
    <s v="коридор, комната"/>
    <m/>
    <m/>
    <m/>
    <s v="Свой ЖК, Двор"/>
    <s v="Ю"/>
    <m/>
    <s v="Кухня-столовая"/>
    <s v="да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3.7699999999999996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да"/>
    <s v="да"/>
    <s v=""/>
    <s v=""/>
    <s v=""/>
    <s v=""/>
    <s v=""/>
    <s v=""/>
    <s v=""/>
    <m/>
    <n v="1"/>
    <n v="1.01"/>
    <n v="1"/>
    <m/>
    <m/>
    <n v="1"/>
    <n v="1"/>
    <n v="1"/>
    <n v="1"/>
    <n v="1"/>
    <n v="1"/>
    <n v="1"/>
    <m/>
    <m/>
    <m/>
    <n v="1"/>
    <m/>
    <m/>
    <m/>
    <m/>
    <m/>
    <m/>
    <m/>
    <m/>
    <m/>
    <n v="1.0089999999999999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0.995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8"/>
    <x v="32"/>
    <s v="Кухня-столовая"/>
    <n v="20"/>
    <n v="5"/>
    <s v="наличие 3+к"/>
    <n v="0.99250000000000005"/>
    <n v="1"/>
    <n v="1.002"/>
    <n v="0.99000000000000021"/>
    <x v="3"/>
    <n v="256666.66666666666"/>
    <n v="0.99332675462440168"/>
    <n v="254953.86702026307"/>
    <n v="9100000"/>
  </r>
  <r>
    <x v="1"/>
    <x v="1"/>
    <x v="0"/>
    <n v="41"/>
    <x v="6"/>
    <n v="2"/>
    <x v="0"/>
    <n v="35.5"/>
    <x v="44"/>
    <n v="80.899999999999991"/>
    <x v="49"/>
    <m/>
    <m/>
    <n v="16.5"/>
    <m/>
    <m/>
    <m/>
    <m/>
    <m/>
    <m/>
    <m/>
    <m/>
    <m/>
    <s v="Кухня-гостиная"/>
    <n v="16.100000000000001"/>
    <m/>
    <s v="Комната стандарт"/>
    <n v="12.5"/>
    <m/>
    <m/>
    <s v="Мастер-спальня с/у через гардероб"/>
    <n v="12"/>
    <s v="ниша"/>
    <n v="3.5"/>
    <s v="Комната стандарт"/>
    <n v="11"/>
    <m/>
    <m/>
    <m/>
    <m/>
    <m/>
    <m/>
    <m/>
    <m/>
    <m/>
    <m/>
    <n v="4.8"/>
    <n v="4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7699999999999996"/>
    <m/>
    <m/>
    <m/>
    <m/>
    <s v="да"/>
    <s v="кухня, комната"/>
    <n v="3"/>
    <m/>
    <m/>
    <m/>
    <s v="коридор, комната"/>
    <m/>
    <m/>
    <m/>
    <m/>
    <m/>
    <m/>
    <s v="Свой ЖК, Двор"/>
    <s v="С,Ю, З"/>
    <m/>
    <s v="Кухня-гостиная"/>
    <s v=""/>
    <s v=""/>
    <s v=""/>
    <s v=""/>
    <n v="1"/>
    <s v=""/>
    <n v="1"/>
    <n v="2"/>
    <s v=""/>
    <s v=""/>
    <s v=""/>
    <s v=""/>
    <s v=""/>
    <s v=""/>
    <s v=""/>
    <s v=""/>
    <s v=""/>
    <s v=""/>
    <s v=""/>
    <s v=""/>
    <s v=""/>
    <s v=""/>
    <s v=""/>
    <s v=""/>
    <n v="3.7699999999999996"/>
    <s v=""/>
    <s v=""/>
    <s v=""/>
    <s v=""/>
    <s v="да"/>
    <s v="да"/>
    <s v="да"/>
    <s v=""/>
    <s v=""/>
    <s v=""/>
    <s v=""/>
    <n v="3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m/>
    <n v="1.01"/>
    <n v="1"/>
    <n v="1"/>
    <m/>
    <m/>
    <n v="1.0049999999999999"/>
    <n v="1"/>
    <n v="1.01"/>
    <n v="1"/>
    <n v="1"/>
    <n v="1"/>
    <n v="1"/>
    <m/>
    <m/>
    <m/>
    <n v="1"/>
    <m/>
    <m/>
    <m/>
    <m/>
    <m/>
    <m/>
    <m/>
    <m/>
    <m/>
    <n v="1.0089999999999999"/>
    <m/>
    <m/>
    <n v="1"/>
    <n v="1"/>
    <n v="1.0049999999999999"/>
    <n v="1.0049999999999999"/>
    <n v="1.0049999999999999"/>
    <m/>
    <m/>
    <m/>
    <m/>
    <n v="1.0049999999999999"/>
    <m/>
    <m/>
    <m/>
    <m/>
    <m/>
    <m/>
    <m/>
    <m/>
    <m/>
    <m/>
    <m/>
    <m/>
    <n v="1"/>
    <n v="0.995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9"/>
    <x v="33"/>
    <s v="Кухня-гостиная, Мастер-спальня"/>
    <n v="20"/>
    <n v="5"/>
    <s v="наличие 3+к"/>
    <n v="0.99250000000000005"/>
    <n v="1"/>
    <n v="1.002"/>
    <n v="0.99000000000000021"/>
    <x v="18"/>
    <n v="200000"/>
    <n v="1.0285935949438045"/>
    <n v="205718.7189887609"/>
    <n v="16640000"/>
  </r>
  <r>
    <x v="1"/>
    <x v="1"/>
    <x v="1"/>
    <n v="42"/>
    <x v="5"/>
    <n v="5"/>
    <x v="1"/>
    <n v="24.4"/>
    <x v="45"/>
    <n v="56"/>
    <x v="50"/>
    <m/>
    <m/>
    <n v="7.3"/>
    <s v="ниша"/>
    <m/>
    <m/>
    <m/>
    <m/>
    <m/>
    <m/>
    <m/>
    <m/>
    <s v="Кухня-гостиная"/>
    <n v="14"/>
    <m/>
    <s v="Комната стандарт"/>
    <n v="12.8"/>
    <s v="ниша"/>
    <m/>
    <s v="Комната стандарт"/>
    <n v="11.6"/>
    <m/>
    <m/>
    <m/>
    <m/>
    <m/>
    <m/>
    <m/>
    <m/>
    <m/>
    <m/>
    <m/>
    <m/>
    <m/>
    <m/>
    <n v="4.5"/>
    <n v="2.4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m/>
    <m/>
    <s v="снизу"/>
    <s v="кухня, коридор, с/у, две комнаты"/>
    <m/>
    <m/>
    <m/>
    <s v="Свой ЖК, Двор, Частный сектор"/>
    <s v="З, В"/>
    <m/>
    <s v="Кухня-гостиная"/>
    <s v=""/>
    <s v="ниша"/>
    <s v=""/>
    <s v=""/>
    <n v="1"/>
    <s v=""/>
    <s v="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да"/>
    <s v=""/>
    <s v="да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да"/>
    <s v="да"/>
    <s v=""/>
    <s v=""/>
    <s v=""/>
    <s v="да"/>
    <s v=""/>
    <s v=""/>
    <s v=""/>
    <m/>
    <n v="1.01"/>
    <n v="1"/>
    <n v="1.0049999999999999"/>
    <m/>
    <m/>
    <n v="1.0049999999999999"/>
    <n v="1"/>
    <n v="1"/>
    <n v="1"/>
    <n v="1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0.995"/>
    <n v="0.995"/>
    <n v="1"/>
    <n v="0.99450000000000005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0"/>
    <x v="34"/>
    <s v="Кухня-гостиная"/>
    <n v="20"/>
    <n v="5"/>
    <s v="наличие 3+к"/>
    <n v="0.99250000000000005"/>
    <n v="1"/>
    <n v="1.002"/>
    <n v="0.99500000000000022"/>
    <x v="5"/>
    <n v="220000"/>
    <n v="1.0013026130198064"/>
    <n v="220286.57486435742"/>
    <n v="12340000"/>
  </r>
  <r>
    <x v="1"/>
    <x v="1"/>
    <x v="1"/>
    <n v="43"/>
    <x v="6"/>
    <n v="5"/>
    <x v="2"/>
    <n v="12.1"/>
    <x v="46"/>
    <n v="39.399999999999991"/>
    <x v="51"/>
    <m/>
    <m/>
    <n v="5.3"/>
    <m/>
    <m/>
    <m/>
    <m/>
    <m/>
    <m/>
    <m/>
    <m/>
    <m/>
    <s v="Кухня-гостиная с нишей"/>
    <n v="14.4"/>
    <m/>
    <s v="Комната стандарт"/>
    <n v="12.1"/>
    <s v="ниша"/>
    <n v="3.3"/>
    <m/>
    <m/>
    <m/>
    <m/>
    <m/>
    <m/>
    <m/>
    <m/>
    <m/>
    <m/>
    <m/>
    <m/>
    <m/>
    <m/>
    <m/>
    <m/>
    <n v="4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низу"/>
    <s v="кухня, коридор, с/у, комната"/>
    <m/>
    <s v="Частный сектор"/>
    <s v="В"/>
    <m/>
    <s v="Кухня-гостиная с нишей"/>
    <s v=""/>
    <s v="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да"/>
    <s v="да"/>
    <s v=""/>
    <s v=""/>
    <s v=""/>
    <s v=""/>
    <s v=""/>
    <s v=""/>
    <s v=""/>
    <s v=""/>
    <s v="да"/>
    <s v=""/>
    <s v=""/>
    <s v=""/>
    <s v=""/>
    <s v=""/>
    <s v=""/>
    <s v=""/>
    <s v=""/>
    <s v=""/>
    <s v="да"/>
    <s v=""/>
    <s v=""/>
    <s v=""/>
    <m/>
    <n v="1.0149999999999999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0.995"/>
    <n v="0.995"/>
    <n v="0.995"/>
    <n v="1"/>
    <n v="1"/>
    <n v="1"/>
    <n v="1"/>
    <n v="1"/>
    <m/>
    <m/>
    <m/>
    <m/>
    <m/>
    <m/>
    <m/>
    <m/>
    <m/>
    <m/>
    <m/>
    <m/>
    <m/>
    <m/>
    <m/>
    <m/>
    <m/>
    <m/>
    <x v="41"/>
    <x v="35"/>
    <s v="Кухня-гостиная с нишей"/>
    <n v="20"/>
    <n v="5"/>
    <s v="наличие 3+к"/>
    <n v="0.99250000000000005"/>
    <n v="1"/>
    <n v="1.002"/>
    <n v="0.99500000000000022"/>
    <x v="19"/>
    <n v="240000"/>
    <n v="0.98934040164259462"/>
    <n v="237441.6963942227"/>
    <n v="9360000"/>
  </r>
  <r>
    <x v="1"/>
    <x v="1"/>
    <x v="1"/>
    <n v="44"/>
    <x v="7"/>
    <n v="5"/>
    <x v="2"/>
    <n v="13.9"/>
    <x v="47"/>
    <n v="45.699999999999996"/>
    <x v="52"/>
    <m/>
    <m/>
    <n v="8.1999999999999993"/>
    <s v="ниша"/>
    <m/>
    <m/>
    <m/>
    <m/>
    <m/>
    <m/>
    <m/>
    <m/>
    <s v="Кухня-гостиная"/>
    <n v="15.4"/>
    <m/>
    <s v="Комната стандарт"/>
    <n v="13.9"/>
    <m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4.3"/>
    <n v="4.3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s v="снизу"/>
    <s v="кухня, коридор, с/у, комната"/>
    <m/>
    <m/>
    <m/>
    <s v="Свой ЖК, Двор, Частный сектор"/>
    <s v="Ю, В"/>
    <m/>
    <s v="Кухня-гостиная"/>
    <s v=""/>
    <s v="ниша"/>
    <s v=""/>
    <s v=""/>
    <s v="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да"/>
    <s v="да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да"/>
    <s v="да"/>
    <s v=""/>
    <s v=""/>
    <s v=""/>
    <s v="да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.0049999999999999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0.995"/>
    <n v="0.995"/>
    <n v="0.995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2"/>
    <x v="36"/>
    <s v="Кухня-гостиная"/>
    <n v="20"/>
    <n v="5"/>
    <s v="наличие 3+к"/>
    <n v="0.99250000000000005"/>
    <n v="1"/>
    <n v="1.002"/>
    <n v="0.99500000000000022"/>
    <x v="16"/>
    <n v="232500"/>
    <n v="0.98690329741469385"/>
    <n v="229455.01664891632"/>
    <n v="10490000"/>
  </r>
  <r>
    <x v="1"/>
    <x v="1"/>
    <x v="1"/>
    <n v="45"/>
    <x v="8"/>
    <n v="5"/>
    <x v="2"/>
    <n v="11.3"/>
    <x v="6"/>
    <n v="35.700000000000003"/>
    <x v="7"/>
    <m/>
    <m/>
    <n v="8.1999999999999993"/>
    <m/>
    <m/>
    <m/>
    <m/>
    <m/>
    <m/>
    <m/>
    <m/>
    <m/>
    <s v="Кухня-столовая"/>
    <n v="10.4"/>
    <n v="2"/>
    <s v="Комната стандарт"/>
    <n v="11.3"/>
    <m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, Двор"/>
    <s v="Ю"/>
    <m/>
    <s v="Кухня-столовая"/>
    <s v="да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m/>
    <n v="1"/>
    <n v="1.0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3"/>
    <x v="32"/>
    <s v="Кухня-столовая"/>
    <n v="20"/>
    <n v="5"/>
    <s v="наличие 3+к"/>
    <n v="0.99250000000000005"/>
    <n v="1"/>
    <n v="1.002"/>
    <n v="0.99500000000000022"/>
    <x v="3"/>
    <n v="256666.66666666666"/>
    <n v="0.99940770075000041"/>
    <n v="256514.64319250008"/>
    <n v="9160000"/>
  </r>
  <r>
    <x v="1"/>
    <x v="1"/>
    <x v="1"/>
    <n v="46"/>
    <x v="9"/>
    <n v="5"/>
    <x v="0"/>
    <n v="35.5"/>
    <x v="44"/>
    <n v="80.899999999999991"/>
    <x v="49"/>
    <m/>
    <m/>
    <n v="16.5"/>
    <m/>
    <m/>
    <m/>
    <m/>
    <m/>
    <m/>
    <m/>
    <m/>
    <m/>
    <s v="Кухня-гостиная"/>
    <n v="16.100000000000001"/>
    <m/>
    <s v="Комната стандарт"/>
    <n v="12.5"/>
    <m/>
    <m/>
    <s v="Мастер-спальня с/у через гардероб"/>
    <n v="12"/>
    <s v="ниша"/>
    <n v="3.5"/>
    <s v="Комната стандарт"/>
    <n v="11"/>
    <m/>
    <m/>
    <m/>
    <m/>
    <m/>
    <m/>
    <m/>
    <m/>
    <m/>
    <m/>
    <n v="4.8"/>
    <n v="4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s v="да"/>
    <s v="кухня, комната"/>
    <n v="3"/>
    <m/>
    <m/>
    <m/>
    <s v="коридор, комната"/>
    <m/>
    <m/>
    <m/>
    <m/>
    <m/>
    <m/>
    <s v="Свой ЖК, Двор"/>
    <s v="С,Ю, З"/>
    <m/>
    <s v="Кухня-гостиная"/>
    <s v=""/>
    <s v=""/>
    <s v=""/>
    <s v=""/>
    <n v="1"/>
    <s v=""/>
    <n v="1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да"/>
    <s v="да"/>
    <s v="да"/>
    <s v=""/>
    <s v=""/>
    <s v=""/>
    <s v=""/>
    <n v="3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m/>
    <n v="1.01"/>
    <n v="1"/>
    <n v="1"/>
    <m/>
    <m/>
    <n v="1.0049999999999999"/>
    <n v="1"/>
    <n v="1.01"/>
    <n v="1"/>
    <n v="1"/>
    <n v="1"/>
    <n v="1"/>
    <m/>
    <m/>
    <m/>
    <n v="1"/>
    <m/>
    <m/>
    <m/>
    <m/>
    <m/>
    <m/>
    <m/>
    <m/>
    <m/>
    <n v="1"/>
    <m/>
    <m/>
    <n v="1"/>
    <n v="1"/>
    <n v="1.0049999999999999"/>
    <n v="1.0049999999999999"/>
    <n v="1.0049999999999999"/>
    <m/>
    <m/>
    <m/>
    <m/>
    <n v="1.0049999999999999"/>
    <m/>
    <m/>
    <m/>
    <m/>
    <m/>
    <m/>
    <m/>
    <m/>
    <m/>
    <m/>
    <m/>
    <m/>
    <n v="1"/>
    <n v="0.995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4"/>
    <x v="33"/>
    <s v="Кухня-гостиная, Мастер-спальня"/>
    <n v="20"/>
    <n v="5"/>
    <s v="наличие 3+к"/>
    <n v="0.99250000000000005"/>
    <n v="1"/>
    <n v="1.002"/>
    <n v="0.99500000000000022"/>
    <x v="18"/>
    <n v="200000"/>
    <n v="1.0245674054410163"/>
    <n v="204913.48108820326"/>
    <n v="16580000"/>
  </r>
  <r>
    <x v="1"/>
    <x v="1"/>
    <x v="2"/>
    <n v="47"/>
    <x v="5"/>
    <n v="5"/>
    <x v="1"/>
    <n v="24.4"/>
    <x v="45"/>
    <n v="56"/>
    <x v="50"/>
    <m/>
    <m/>
    <n v="7.3"/>
    <s v="ниша"/>
    <m/>
    <m/>
    <m/>
    <m/>
    <m/>
    <m/>
    <m/>
    <m/>
    <s v="Кухня-гостиная"/>
    <n v="14"/>
    <m/>
    <s v="Комната стандарт"/>
    <n v="12.8"/>
    <s v="ниша"/>
    <m/>
    <s v="Комната стандарт"/>
    <n v="11.6"/>
    <m/>
    <m/>
    <m/>
    <m/>
    <m/>
    <m/>
    <m/>
    <m/>
    <m/>
    <m/>
    <m/>
    <m/>
    <m/>
    <m/>
    <n v="4.5"/>
    <n v="2.4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m/>
    <m/>
    <m/>
    <m/>
    <m/>
    <m/>
    <m/>
    <s v="Свой ЖК, Двор, Частный сектор"/>
    <s v="З, В"/>
    <m/>
    <s v="Кухня-гостиная"/>
    <s v=""/>
    <s v="ниша"/>
    <s v=""/>
    <s v=""/>
    <n v="1"/>
    <s v=""/>
    <s v="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"/>
    <n v="1.0049999999999999"/>
    <m/>
    <m/>
    <n v="1.0049999999999999"/>
    <n v="1"/>
    <n v="1"/>
    <n v="1"/>
    <n v="1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0"/>
    <x v="34"/>
    <s v="Кухня-гостиная"/>
    <n v="20"/>
    <n v="5"/>
    <s v="наличие 3+к"/>
    <n v="0.99250000000000005"/>
    <n v="1"/>
    <n v="1.002"/>
    <n v="1.0000000000000002"/>
    <x v="5"/>
    <n v="220000"/>
    <n v="1.0272312883559942"/>
    <n v="225990.88343831873"/>
    <n v="12660000"/>
  </r>
  <r>
    <x v="1"/>
    <x v="1"/>
    <x v="2"/>
    <n v="48"/>
    <x v="6"/>
    <n v="5"/>
    <x v="2"/>
    <n v="12.1"/>
    <x v="46"/>
    <n v="39.399999999999991"/>
    <x v="51"/>
    <m/>
    <m/>
    <n v="5.3"/>
    <m/>
    <m/>
    <m/>
    <m/>
    <m/>
    <m/>
    <m/>
    <m/>
    <m/>
    <s v="Кухня-гостиная с нишей"/>
    <n v="14.4"/>
    <m/>
    <s v="Комната стандарт"/>
    <n v="12.1"/>
    <s v="ниша"/>
    <n v="3.3"/>
    <m/>
    <m/>
    <m/>
    <m/>
    <m/>
    <m/>
    <m/>
    <m/>
    <m/>
    <m/>
    <m/>
    <m/>
    <m/>
    <m/>
    <m/>
    <m/>
    <n v="4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гостиная с нишей"/>
    <s v=""/>
    <s v="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1"/>
    <x v="35"/>
    <s v="Кухня-гостиная с нишей"/>
    <n v="20"/>
    <n v="5"/>
    <s v="наличие 3+к"/>
    <n v="0.99250000000000005"/>
    <n v="1"/>
    <n v="1.002"/>
    <n v="1.0000000000000002"/>
    <x v="19"/>
    <n v="240000"/>
    <n v="1.0144492863750003"/>
    <n v="243467.82873000007"/>
    <n v="9590000"/>
  </r>
  <r>
    <x v="1"/>
    <x v="1"/>
    <x v="2"/>
    <n v="49"/>
    <x v="7"/>
    <n v="5"/>
    <x v="2"/>
    <n v="13.9"/>
    <x v="47"/>
    <n v="45.699999999999996"/>
    <x v="52"/>
    <m/>
    <m/>
    <n v="8.1999999999999993"/>
    <s v="ниша"/>
    <m/>
    <m/>
    <m/>
    <m/>
    <m/>
    <m/>
    <m/>
    <m/>
    <s v="Кухня-гостиная"/>
    <n v="15.4"/>
    <m/>
    <s v="Комната стандарт"/>
    <n v="13.9"/>
    <m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4.3"/>
    <n v="4.3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Двор, Частный сектор"/>
    <s v="Ю, В"/>
    <m/>
    <s v="Кухня-гостиная"/>
    <s v=""/>
    <s v="ниша"/>
    <s v=""/>
    <s v=""/>
    <s v="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.0049999999999999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2"/>
    <x v="36"/>
    <s v="Кухня-гостиная"/>
    <n v="20"/>
    <n v="5"/>
    <s v="наличие 3+к"/>
    <n v="0.99250000000000005"/>
    <n v="1"/>
    <n v="1.002"/>
    <n v="1.0000000000000002"/>
    <x v="16"/>
    <n v="232500"/>
    <n v="1.011950329857394"/>
    <n v="235278.45169184409"/>
    <n v="10750000"/>
  </r>
  <r>
    <x v="1"/>
    <x v="1"/>
    <x v="2"/>
    <n v="50"/>
    <x v="8"/>
    <n v="5"/>
    <x v="2"/>
    <n v="11.3"/>
    <x v="6"/>
    <n v="35.700000000000003"/>
    <x v="7"/>
    <m/>
    <m/>
    <n v="8.1999999999999993"/>
    <m/>
    <m/>
    <m/>
    <m/>
    <m/>
    <m/>
    <m/>
    <m/>
    <m/>
    <s v="Кухня-столовая"/>
    <n v="10.4"/>
    <n v="2"/>
    <s v="Комната стандарт"/>
    <n v="11.3"/>
    <m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, Двор"/>
    <s v="Ю"/>
    <m/>
    <s v="Кухня-столовая"/>
    <s v="да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m/>
    <n v="1"/>
    <n v="1.0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3"/>
    <x v="32"/>
    <s v="Кухня-столовая"/>
    <n v="20"/>
    <n v="5"/>
    <s v="наличие 3+к"/>
    <n v="0.99250000000000005"/>
    <n v="1"/>
    <n v="1.002"/>
    <n v="1.0000000000000002"/>
    <x v="3"/>
    <n v="256666.66666666666"/>
    <n v="1.0044298500000004"/>
    <n v="257803.6615000001"/>
    <n v="9200000"/>
  </r>
  <r>
    <x v="1"/>
    <x v="1"/>
    <x v="2"/>
    <n v="51"/>
    <x v="9"/>
    <n v="5"/>
    <x v="0"/>
    <n v="35.5"/>
    <x v="44"/>
    <n v="80.899999999999991"/>
    <x v="49"/>
    <m/>
    <m/>
    <n v="16.5"/>
    <m/>
    <m/>
    <m/>
    <m/>
    <m/>
    <m/>
    <m/>
    <m/>
    <m/>
    <s v="Кухня-гостиная"/>
    <n v="16.100000000000001"/>
    <m/>
    <s v="Комната стандарт"/>
    <n v="12.5"/>
    <m/>
    <m/>
    <s v="Мастер-спальня с/у через гардероб"/>
    <n v="12"/>
    <s v="ниша"/>
    <n v="3.5"/>
    <s v="Комната стандарт"/>
    <n v="11"/>
    <m/>
    <m/>
    <m/>
    <m/>
    <m/>
    <m/>
    <m/>
    <m/>
    <m/>
    <m/>
    <n v="4.8"/>
    <n v="4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s v="да"/>
    <s v="кухня, комната"/>
    <n v="3"/>
    <m/>
    <m/>
    <m/>
    <s v="коридор, комната"/>
    <m/>
    <m/>
    <m/>
    <m/>
    <m/>
    <m/>
    <s v="Свой ЖК, Двор"/>
    <s v="С,Ю, З"/>
    <m/>
    <s v="Кухня-гостиная"/>
    <s v=""/>
    <s v=""/>
    <s v=""/>
    <s v=""/>
    <n v="1"/>
    <s v=""/>
    <n v="1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да"/>
    <s v="да"/>
    <s v="да"/>
    <s v=""/>
    <s v=""/>
    <s v=""/>
    <s v=""/>
    <n v="3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m/>
    <n v="1.01"/>
    <n v="1"/>
    <n v="1"/>
    <m/>
    <m/>
    <n v="1.0049999999999999"/>
    <n v="1"/>
    <n v="1.01"/>
    <n v="1"/>
    <n v="1"/>
    <n v="1"/>
    <n v="1"/>
    <m/>
    <m/>
    <m/>
    <n v="1"/>
    <m/>
    <m/>
    <m/>
    <m/>
    <m/>
    <m/>
    <m/>
    <m/>
    <m/>
    <n v="1"/>
    <m/>
    <m/>
    <n v="1"/>
    <n v="1"/>
    <n v="1.0049999999999999"/>
    <n v="1.0049999999999999"/>
    <n v="1.0049999999999999"/>
    <m/>
    <m/>
    <m/>
    <m/>
    <n v="1.0049999999999999"/>
    <m/>
    <m/>
    <m/>
    <m/>
    <m/>
    <m/>
    <m/>
    <m/>
    <m/>
    <m/>
    <m/>
    <m/>
    <n v="1"/>
    <n v="0.995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4"/>
    <x v="33"/>
    <s v="Кухня-гостиная, Мастер-спальня"/>
    <n v="20"/>
    <n v="5"/>
    <s v="наличие 3+к"/>
    <n v="0.99250000000000005"/>
    <n v="1"/>
    <n v="1.002"/>
    <n v="1.0000000000000002"/>
    <x v="18"/>
    <n v="200000"/>
    <n v="1.0297159853678557"/>
    <n v="205943.19707357115"/>
    <n v="16660000"/>
  </r>
  <r>
    <x v="1"/>
    <x v="1"/>
    <x v="3"/>
    <n v="52"/>
    <x v="5"/>
    <n v="5"/>
    <x v="1"/>
    <n v="24.4"/>
    <x v="48"/>
    <n v="55.7"/>
    <x v="53"/>
    <m/>
    <m/>
    <n v="7.3"/>
    <s v="ниша"/>
    <m/>
    <m/>
    <m/>
    <m/>
    <m/>
    <m/>
    <m/>
    <m/>
    <s v="Кухня-гостиная"/>
    <n v="14"/>
    <m/>
    <s v="Комната стандарт"/>
    <n v="12.8"/>
    <s v="ниша"/>
    <m/>
    <s v="Комната стандарт"/>
    <n v="11.6"/>
    <m/>
    <m/>
    <m/>
    <m/>
    <m/>
    <m/>
    <m/>
    <m/>
    <m/>
    <m/>
    <m/>
    <m/>
    <m/>
    <m/>
    <n v="4.2"/>
    <n v="2.4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m/>
    <m/>
    <m/>
    <m/>
    <m/>
    <m/>
    <m/>
    <s v="Свой ЖК, Двор, Частный сектор"/>
    <s v="З, В"/>
    <m/>
    <s v="Кухня-гостиная"/>
    <s v=""/>
    <s v="ниша"/>
    <s v=""/>
    <s v=""/>
    <n v="1"/>
    <s v=""/>
    <s v="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"/>
    <n v="1.0049999999999999"/>
    <m/>
    <m/>
    <n v="1.0049999999999999"/>
    <n v="1"/>
    <n v="1"/>
    <n v="1"/>
    <n v="1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0"/>
    <x v="34"/>
    <s v="Кухня-гостиная"/>
    <n v="20"/>
    <n v="5"/>
    <s v="наличие 3+к"/>
    <n v="0.99250000000000005"/>
    <n v="1"/>
    <n v="1.002"/>
    <n v="1.0017647058823531"/>
    <x v="6"/>
    <n v="222500"/>
    <n v="1.029044049453093"/>
    <n v="228962.30100331319"/>
    <n v="12750000"/>
  </r>
  <r>
    <x v="1"/>
    <x v="1"/>
    <x v="3"/>
    <n v="53"/>
    <x v="6"/>
    <n v="5"/>
    <x v="2"/>
    <n v="12.1"/>
    <x v="49"/>
    <n v="39.299999999999997"/>
    <x v="54"/>
    <m/>
    <m/>
    <n v="5.3"/>
    <m/>
    <m/>
    <m/>
    <m/>
    <m/>
    <m/>
    <m/>
    <m/>
    <m/>
    <s v="Кухня-гостиная с нишей"/>
    <n v="14.3"/>
    <m/>
    <s v="Комната стандарт"/>
    <n v="12.1"/>
    <s v="ниша"/>
    <n v="3.3"/>
    <m/>
    <m/>
    <m/>
    <m/>
    <m/>
    <m/>
    <m/>
    <m/>
    <m/>
    <m/>
    <m/>
    <m/>
    <m/>
    <m/>
    <m/>
    <m/>
    <n v="4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гостиная с нишей"/>
    <s v=""/>
    <s v="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1"/>
    <x v="35"/>
    <s v="Кухня-гостиная с нишей"/>
    <n v="20"/>
    <n v="5"/>
    <s v="наличие 3+к"/>
    <n v="0.99250000000000005"/>
    <n v="1"/>
    <n v="1.002"/>
    <n v="1.0017647058823531"/>
    <x v="19"/>
    <n v="240000"/>
    <n v="1.016239490998015"/>
    <n v="243897.47783952361"/>
    <n v="9590000"/>
  </r>
  <r>
    <x v="1"/>
    <x v="1"/>
    <x v="3"/>
    <n v="54"/>
    <x v="7"/>
    <n v="5"/>
    <x v="2"/>
    <n v="13.9"/>
    <x v="47"/>
    <n v="45.699999999999996"/>
    <x v="52"/>
    <m/>
    <m/>
    <n v="8.1999999999999993"/>
    <s v="ниша"/>
    <m/>
    <m/>
    <m/>
    <m/>
    <m/>
    <m/>
    <m/>
    <m/>
    <s v="Кухня-гостиная"/>
    <n v="15.4"/>
    <m/>
    <s v="Комната стандарт"/>
    <n v="13.9"/>
    <m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4.3"/>
    <n v="4.3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Двор, Частный сектор"/>
    <s v="Ю, В"/>
    <m/>
    <s v="Кухня-гостиная"/>
    <s v=""/>
    <s v="ниша"/>
    <s v=""/>
    <s v=""/>
    <s v="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.0049999999999999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2"/>
    <x v="36"/>
    <s v="Кухня-гостиная"/>
    <n v="20"/>
    <n v="5"/>
    <s v="наличие 3+к"/>
    <n v="0.99250000000000005"/>
    <n v="1"/>
    <n v="1.002"/>
    <n v="1.0017647058823531"/>
    <x v="16"/>
    <n v="232500"/>
    <n v="1.0137361245571423"/>
    <n v="235693.64895953558"/>
    <n v="10770000"/>
  </r>
  <r>
    <x v="1"/>
    <x v="1"/>
    <x v="3"/>
    <n v="55"/>
    <x v="8"/>
    <n v="5"/>
    <x v="2"/>
    <n v="11.3"/>
    <x v="50"/>
    <n v="35.400000000000006"/>
    <x v="55"/>
    <m/>
    <m/>
    <n v="8.1999999999999993"/>
    <m/>
    <m/>
    <m/>
    <m/>
    <m/>
    <m/>
    <m/>
    <m/>
    <m/>
    <s v="Кухня-столовая"/>
    <n v="10.4"/>
    <n v="2"/>
    <s v="Комната стандарт"/>
    <n v="11.3"/>
    <m/>
    <m/>
    <m/>
    <m/>
    <m/>
    <m/>
    <m/>
    <m/>
    <m/>
    <m/>
    <m/>
    <m/>
    <m/>
    <m/>
    <m/>
    <m/>
    <m/>
    <m/>
    <n v="3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, Двор"/>
    <s v="Ю"/>
    <m/>
    <s v="Кухня-столовая"/>
    <s v="да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m/>
    <n v="1"/>
    <n v="1.0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3"/>
    <x v="32"/>
    <s v="Кухня-столовая"/>
    <n v="20"/>
    <n v="5"/>
    <s v="наличие 3+к"/>
    <n v="0.99250000000000005"/>
    <n v="1"/>
    <n v="1.002"/>
    <n v="1.0017647058823531"/>
    <x v="3"/>
    <n v="256666.66666666666"/>
    <n v="1.0062023732647063"/>
    <n v="258258.60913794127"/>
    <n v="9140000"/>
  </r>
  <r>
    <x v="1"/>
    <x v="1"/>
    <x v="3"/>
    <n v="56"/>
    <x v="9"/>
    <n v="5"/>
    <x v="0"/>
    <n v="35.5"/>
    <x v="44"/>
    <n v="80.899999999999991"/>
    <x v="49"/>
    <m/>
    <m/>
    <n v="16.5"/>
    <m/>
    <m/>
    <m/>
    <m/>
    <m/>
    <m/>
    <m/>
    <m/>
    <m/>
    <s v="Кухня-гостиная"/>
    <n v="16.100000000000001"/>
    <m/>
    <s v="Комната стандарт"/>
    <n v="12.5"/>
    <m/>
    <m/>
    <s v="Мастер-спальня с/у через гардероб"/>
    <n v="12"/>
    <s v="ниша"/>
    <n v="3.5"/>
    <s v="Комната стандарт"/>
    <n v="11"/>
    <m/>
    <m/>
    <m/>
    <m/>
    <m/>
    <m/>
    <m/>
    <m/>
    <m/>
    <m/>
    <n v="4.8"/>
    <n v="4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s v="да"/>
    <s v="кухня, комната"/>
    <n v="3"/>
    <m/>
    <m/>
    <m/>
    <s v="коридор, комната"/>
    <m/>
    <m/>
    <m/>
    <m/>
    <m/>
    <m/>
    <s v="Свой ЖК, Двор"/>
    <s v="С,Ю, З"/>
    <m/>
    <s v="Кухня-гостиная"/>
    <s v=""/>
    <s v=""/>
    <s v=""/>
    <s v=""/>
    <n v="1"/>
    <s v=""/>
    <n v="1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да"/>
    <s v="да"/>
    <s v="да"/>
    <s v=""/>
    <s v=""/>
    <s v=""/>
    <s v=""/>
    <n v="3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m/>
    <n v="1.01"/>
    <n v="1"/>
    <n v="1"/>
    <m/>
    <m/>
    <n v="1.0049999999999999"/>
    <n v="1"/>
    <n v="1.01"/>
    <n v="1"/>
    <n v="1"/>
    <n v="1"/>
    <n v="1"/>
    <m/>
    <m/>
    <m/>
    <n v="1"/>
    <m/>
    <m/>
    <m/>
    <m/>
    <m/>
    <m/>
    <m/>
    <m/>
    <m/>
    <n v="1"/>
    <m/>
    <m/>
    <n v="1"/>
    <n v="1"/>
    <n v="1.0049999999999999"/>
    <n v="1.0049999999999999"/>
    <n v="1.0049999999999999"/>
    <m/>
    <m/>
    <m/>
    <m/>
    <n v="1.0049999999999999"/>
    <m/>
    <m/>
    <m/>
    <m/>
    <m/>
    <m/>
    <m/>
    <m/>
    <m/>
    <m/>
    <m/>
    <m/>
    <n v="1"/>
    <n v="0.995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4"/>
    <x v="33"/>
    <s v="Кухня-гостиная, Мастер-спальня"/>
    <n v="20"/>
    <n v="5"/>
    <s v="наличие 3+к"/>
    <n v="0.99250000000000005"/>
    <n v="1"/>
    <n v="1.002"/>
    <n v="1.0017647058823531"/>
    <x v="18"/>
    <n v="200000"/>
    <n v="1.0315331312243872"/>
    <n v="206306.62624487744"/>
    <n v="16690000"/>
  </r>
  <r>
    <x v="1"/>
    <x v="1"/>
    <x v="4"/>
    <n v="57"/>
    <x v="5"/>
    <n v="5"/>
    <x v="1"/>
    <n v="24.4"/>
    <x v="48"/>
    <n v="55.7"/>
    <x v="53"/>
    <m/>
    <m/>
    <n v="7.3"/>
    <s v="ниша"/>
    <m/>
    <m/>
    <m/>
    <m/>
    <m/>
    <m/>
    <m/>
    <m/>
    <s v="Кухня-гостиная"/>
    <n v="14"/>
    <m/>
    <s v="Комната стандарт"/>
    <n v="12.8"/>
    <s v="ниша"/>
    <m/>
    <s v="Комната стандарт"/>
    <n v="11.6"/>
    <m/>
    <m/>
    <m/>
    <m/>
    <m/>
    <m/>
    <m/>
    <m/>
    <m/>
    <m/>
    <m/>
    <m/>
    <m/>
    <m/>
    <n v="4.2"/>
    <n v="2.4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m/>
    <m/>
    <m/>
    <m/>
    <m/>
    <m/>
    <m/>
    <s v="Свой ЖК, Двор, Частный сектор"/>
    <s v="З, В"/>
    <m/>
    <s v="Кухня-гостиная"/>
    <s v=""/>
    <s v="ниша"/>
    <s v=""/>
    <s v=""/>
    <n v="1"/>
    <s v=""/>
    <s v="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"/>
    <n v="1.0049999999999999"/>
    <m/>
    <m/>
    <n v="1.0049999999999999"/>
    <n v="1"/>
    <n v="1"/>
    <n v="1"/>
    <n v="1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0"/>
    <x v="34"/>
    <s v="Кухня-гостиная"/>
    <n v="20"/>
    <n v="5"/>
    <s v="наличие 3+к"/>
    <n v="0.99250000000000005"/>
    <n v="1"/>
    <n v="1.002"/>
    <n v="1.003529411764706"/>
    <x v="6"/>
    <n v="222500"/>
    <n v="1.0308568105501916"/>
    <n v="229365.64034741765"/>
    <n v="12780000"/>
  </r>
  <r>
    <x v="1"/>
    <x v="1"/>
    <x v="4"/>
    <n v="58"/>
    <x v="6"/>
    <n v="5"/>
    <x v="2"/>
    <n v="12.1"/>
    <x v="49"/>
    <n v="39.299999999999997"/>
    <x v="54"/>
    <m/>
    <m/>
    <n v="5.3"/>
    <m/>
    <m/>
    <m/>
    <m/>
    <m/>
    <m/>
    <m/>
    <m/>
    <m/>
    <s v="Кухня-гостиная с нишей"/>
    <n v="14.3"/>
    <m/>
    <s v="Комната стандарт"/>
    <n v="12.1"/>
    <s v="ниша"/>
    <n v="3.3"/>
    <m/>
    <m/>
    <m/>
    <m/>
    <m/>
    <m/>
    <m/>
    <m/>
    <m/>
    <m/>
    <m/>
    <m/>
    <m/>
    <m/>
    <m/>
    <m/>
    <n v="4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гостиная с нишей"/>
    <s v=""/>
    <s v="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1"/>
    <x v="35"/>
    <s v="Кухня-гостиная с нишей"/>
    <n v="20"/>
    <n v="5"/>
    <s v="наличие 3+к"/>
    <n v="0.99250000000000005"/>
    <n v="1"/>
    <n v="1.002"/>
    <n v="1.003529411764706"/>
    <x v="19"/>
    <n v="240000"/>
    <n v="1.0180296956210295"/>
    <n v="244327.12694904709"/>
    <n v="9600000"/>
  </r>
  <r>
    <x v="1"/>
    <x v="1"/>
    <x v="4"/>
    <n v="59"/>
    <x v="7"/>
    <n v="5"/>
    <x v="2"/>
    <n v="13.9"/>
    <x v="47"/>
    <n v="45.699999999999996"/>
    <x v="52"/>
    <m/>
    <m/>
    <n v="8.1999999999999993"/>
    <s v="ниша"/>
    <m/>
    <m/>
    <m/>
    <m/>
    <m/>
    <m/>
    <m/>
    <m/>
    <s v="Кухня-гостиная"/>
    <n v="15.4"/>
    <m/>
    <s v="Комната стандарт"/>
    <n v="13.9"/>
    <m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4.3"/>
    <n v="4.3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Двор, Частный сектор"/>
    <s v="Ю, В"/>
    <m/>
    <s v="Кухня-гостиная"/>
    <s v=""/>
    <s v="ниша"/>
    <s v=""/>
    <s v=""/>
    <s v="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.0049999999999999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2"/>
    <x v="36"/>
    <s v="Кухня-гостиная"/>
    <n v="20"/>
    <n v="5"/>
    <s v="наличие 3+к"/>
    <n v="0.99250000000000005"/>
    <n v="1"/>
    <n v="1.002"/>
    <n v="1.003529411764706"/>
    <x v="16"/>
    <n v="232500"/>
    <n v="1.0155219192568905"/>
    <n v="236108.84622722704"/>
    <n v="10790000"/>
  </r>
  <r>
    <x v="1"/>
    <x v="1"/>
    <x v="4"/>
    <n v="60"/>
    <x v="8"/>
    <n v="5"/>
    <x v="2"/>
    <n v="11.3"/>
    <x v="50"/>
    <n v="35.400000000000006"/>
    <x v="55"/>
    <m/>
    <m/>
    <n v="8.1999999999999993"/>
    <m/>
    <m/>
    <m/>
    <m/>
    <m/>
    <m/>
    <m/>
    <m/>
    <m/>
    <s v="Кухня-столовая"/>
    <n v="10.4"/>
    <n v="2"/>
    <s v="Комната стандарт"/>
    <n v="11.3"/>
    <m/>
    <m/>
    <m/>
    <m/>
    <m/>
    <m/>
    <m/>
    <m/>
    <m/>
    <m/>
    <m/>
    <m/>
    <m/>
    <m/>
    <m/>
    <m/>
    <m/>
    <m/>
    <n v="3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, Двор"/>
    <s v="Ю"/>
    <m/>
    <s v="Кухня-столовая"/>
    <s v="да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m/>
    <n v="1"/>
    <n v="1.0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3"/>
    <x v="32"/>
    <s v="Кухня-столовая"/>
    <n v="20"/>
    <n v="5"/>
    <s v="наличие 3+к"/>
    <n v="0.99250000000000005"/>
    <n v="1"/>
    <n v="1.002"/>
    <n v="1.003529411764706"/>
    <x v="3"/>
    <n v="256666.66666666666"/>
    <n v="1.007974896529412"/>
    <n v="258713.5567758824"/>
    <n v="9160000"/>
  </r>
  <r>
    <x v="1"/>
    <x v="1"/>
    <x v="4"/>
    <n v="61"/>
    <x v="9"/>
    <n v="5"/>
    <x v="0"/>
    <n v="35.5"/>
    <x v="44"/>
    <n v="80.899999999999991"/>
    <x v="49"/>
    <m/>
    <m/>
    <n v="16.5"/>
    <m/>
    <m/>
    <m/>
    <m/>
    <m/>
    <m/>
    <m/>
    <m/>
    <m/>
    <s v="Кухня-гостиная"/>
    <n v="16.100000000000001"/>
    <m/>
    <s v="Комната стандарт"/>
    <n v="12.5"/>
    <m/>
    <m/>
    <s v="Мастер-спальня с/у через гардероб"/>
    <n v="12"/>
    <s v="ниша"/>
    <n v="3.5"/>
    <s v="Комната стандарт"/>
    <n v="11"/>
    <m/>
    <m/>
    <m/>
    <m/>
    <m/>
    <m/>
    <m/>
    <m/>
    <m/>
    <m/>
    <n v="4.8"/>
    <n v="4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s v="да"/>
    <s v="кухня, комната"/>
    <n v="3"/>
    <m/>
    <m/>
    <m/>
    <s v="коридор, комната"/>
    <m/>
    <m/>
    <m/>
    <m/>
    <m/>
    <m/>
    <s v="Свой ЖК, Двор"/>
    <s v="С,Ю, З"/>
    <m/>
    <s v="Кухня-гостиная"/>
    <s v=""/>
    <s v=""/>
    <s v=""/>
    <s v=""/>
    <n v="1"/>
    <s v=""/>
    <n v="1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да"/>
    <s v="да"/>
    <s v="да"/>
    <s v=""/>
    <s v=""/>
    <s v=""/>
    <s v=""/>
    <n v="3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m/>
    <n v="1.01"/>
    <n v="1"/>
    <n v="1"/>
    <m/>
    <m/>
    <n v="1.0049999999999999"/>
    <n v="1"/>
    <n v="1.01"/>
    <n v="1"/>
    <n v="1"/>
    <n v="1"/>
    <n v="1"/>
    <m/>
    <m/>
    <m/>
    <n v="1"/>
    <m/>
    <m/>
    <m/>
    <m/>
    <m/>
    <m/>
    <m/>
    <m/>
    <m/>
    <n v="1"/>
    <m/>
    <m/>
    <n v="1"/>
    <n v="1"/>
    <n v="1.0049999999999999"/>
    <n v="1.0049999999999999"/>
    <n v="1.0049999999999999"/>
    <m/>
    <m/>
    <m/>
    <m/>
    <n v="1.0049999999999999"/>
    <m/>
    <m/>
    <m/>
    <m/>
    <m/>
    <m/>
    <m/>
    <m/>
    <m/>
    <m/>
    <m/>
    <m/>
    <n v="1"/>
    <n v="0.995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4"/>
    <x v="33"/>
    <s v="Кухня-гостиная, Мастер-спальня"/>
    <n v="20"/>
    <n v="5"/>
    <s v="наличие 3+к"/>
    <n v="0.99250000000000005"/>
    <n v="1"/>
    <n v="1.002"/>
    <n v="1.003529411764706"/>
    <x v="18"/>
    <n v="200000"/>
    <n v="1.0333502770809186"/>
    <n v="206670.05541618372"/>
    <n v="16720000"/>
  </r>
  <r>
    <x v="1"/>
    <x v="1"/>
    <x v="5"/>
    <n v="62"/>
    <x v="5"/>
    <n v="5"/>
    <x v="1"/>
    <n v="24.4"/>
    <x v="48"/>
    <n v="55.7"/>
    <x v="53"/>
    <m/>
    <m/>
    <n v="7.3"/>
    <s v="ниша"/>
    <m/>
    <m/>
    <m/>
    <m/>
    <m/>
    <m/>
    <m/>
    <m/>
    <s v="Кухня-гостиная"/>
    <n v="14"/>
    <m/>
    <s v="Комната стандарт"/>
    <n v="12.8"/>
    <s v="ниша"/>
    <m/>
    <s v="Комната стандарт"/>
    <n v="11.6"/>
    <m/>
    <m/>
    <m/>
    <m/>
    <m/>
    <m/>
    <m/>
    <m/>
    <m/>
    <m/>
    <m/>
    <m/>
    <m/>
    <m/>
    <n v="4.2"/>
    <n v="2.4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m/>
    <m/>
    <m/>
    <m/>
    <m/>
    <m/>
    <m/>
    <s v="Свой ЖК, Двор, Частный сектор"/>
    <s v="З, В"/>
    <m/>
    <s v="Кухня-гостиная"/>
    <s v=""/>
    <s v="ниша"/>
    <s v=""/>
    <s v=""/>
    <n v="1"/>
    <s v=""/>
    <s v="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"/>
    <n v="1.0049999999999999"/>
    <m/>
    <m/>
    <n v="1.0049999999999999"/>
    <n v="1"/>
    <n v="1"/>
    <n v="1"/>
    <n v="1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0"/>
    <x v="34"/>
    <s v="Кухня-гостиная"/>
    <n v="20"/>
    <n v="5"/>
    <s v="наличие 3+к"/>
    <n v="0.99250000000000005"/>
    <n v="1"/>
    <n v="1.002"/>
    <n v="1.0052941176470589"/>
    <x v="6"/>
    <n v="222500"/>
    <n v="1.0326695716472905"/>
    <n v="229768.97969152214"/>
    <n v="12800000"/>
  </r>
  <r>
    <x v="1"/>
    <x v="1"/>
    <x v="5"/>
    <n v="63"/>
    <x v="6"/>
    <n v="5"/>
    <x v="2"/>
    <n v="12.1"/>
    <x v="49"/>
    <n v="39.299999999999997"/>
    <x v="54"/>
    <m/>
    <m/>
    <n v="5.3"/>
    <m/>
    <m/>
    <m/>
    <m/>
    <m/>
    <m/>
    <m/>
    <m/>
    <m/>
    <s v="Кухня-гостиная с нишей"/>
    <n v="14.3"/>
    <m/>
    <s v="Комната стандарт"/>
    <n v="12.1"/>
    <s v="ниша"/>
    <n v="3.3"/>
    <m/>
    <m/>
    <m/>
    <m/>
    <m/>
    <m/>
    <m/>
    <m/>
    <m/>
    <m/>
    <m/>
    <m/>
    <m/>
    <m/>
    <m/>
    <m/>
    <n v="4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гостиная с нишей"/>
    <s v=""/>
    <s v="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1"/>
    <x v="35"/>
    <s v="Кухня-гостиная с нишей"/>
    <n v="20"/>
    <n v="5"/>
    <s v="наличие 3+к"/>
    <n v="0.99250000000000005"/>
    <n v="1"/>
    <n v="1.002"/>
    <n v="1.0052941176470589"/>
    <x v="19"/>
    <n v="240000"/>
    <n v="1.0198199002440442"/>
    <n v="244756.77605857063"/>
    <n v="9620000"/>
  </r>
  <r>
    <x v="1"/>
    <x v="1"/>
    <x v="5"/>
    <n v="64"/>
    <x v="7"/>
    <n v="5"/>
    <x v="2"/>
    <n v="13.9"/>
    <x v="47"/>
    <n v="45.699999999999996"/>
    <x v="52"/>
    <m/>
    <m/>
    <n v="8.1999999999999993"/>
    <s v="ниша"/>
    <m/>
    <m/>
    <m/>
    <m/>
    <m/>
    <m/>
    <m/>
    <m/>
    <s v="Кухня-гостиная"/>
    <n v="15.4"/>
    <m/>
    <s v="Комната стандарт"/>
    <n v="13.9"/>
    <m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4.3"/>
    <n v="4.3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Двор, Частный сектор"/>
    <s v="Ю, В"/>
    <m/>
    <s v="Кухня-гостиная"/>
    <s v=""/>
    <s v="ниша"/>
    <s v=""/>
    <s v=""/>
    <s v="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.0049999999999999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2"/>
    <x v="36"/>
    <s v="Кухня-гостиная"/>
    <n v="20"/>
    <n v="5"/>
    <s v="наличие 3+к"/>
    <n v="0.99250000000000005"/>
    <n v="1"/>
    <n v="1.002"/>
    <n v="1.0052941176470589"/>
    <x v="16"/>
    <n v="232500"/>
    <n v="1.0173077139566389"/>
    <n v="236524.04349491853"/>
    <n v="10810000"/>
  </r>
  <r>
    <x v="1"/>
    <x v="1"/>
    <x v="5"/>
    <n v="65"/>
    <x v="8"/>
    <n v="5"/>
    <x v="2"/>
    <n v="11.3"/>
    <x v="50"/>
    <n v="35.400000000000006"/>
    <x v="55"/>
    <m/>
    <m/>
    <n v="8.1999999999999993"/>
    <m/>
    <m/>
    <m/>
    <m/>
    <m/>
    <m/>
    <m/>
    <m/>
    <m/>
    <s v="Кухня-столовая"/>
    <n v="10.4"/>
    <n v="2"/>
    <s v="Комната стандарт"/>
    <n v="11.3"/>
    <m/>
    <m/>
    <m/>
    <m/>
    <m/>
    <m/>
    <m/>
    <m/>
    <m/>
    <m/>
    <m/>
    <m/>
    <m/>
    <m/>
    <m/>
    <m/>
    <m/>
    <m/>
    <n v="3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, Двор"/>
    <s v="Ю"/>
    <m/>
    <s v="Кухня-столовая"/>
    <s v="да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m/>
    <n v="1"/>
    <n v="1.0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3"/>
    <x v="32"/>
    <s v="Кухня-столовая"/>
    <n v="20"/>
    <n v="5"/>
    <s v="наличие 3+к"/>
    <n v="0.99250000000000005"/>
    <n v="1"/>
    <n v="1.002"/>
    <n v="1.0052941176470589"/>
    <x v="3"/>
    <n v="256666.66666666666"/>
    <n v="1.0097474197941179"/>
    <n v="259168.50441382357"/>
    <n v="9170000"/>
  </r>
  <r>
    <x v="1"/>
    <x v="1"/>
    <x v="5"/>
    <n v="66"/>
    <x v="9"/>
    <n v="5"/>
    <x v="0"/>
    <n v="35.5"/>
    <x v="44"/>
    <n v="80.899999999999991"/>
    <x v="49"/>
    <m/>
    <m/>
    <n v="16.5"/>
    <m/>
    <m/>
    <m/>
    <m/>
    <m/>
    <m/>
    <m/>
    <m/>
    <m/>
    <s v="Кухня-гостиная"/>
    <n v="16.100000000000001"/>
    <m/>
    <s v="Комната стандарт"/>
    <n v="12.5"/>
    <m/>
    <m/>
    <s v="Мастер-спальня с/у через гардероб"/>
    <n v="12"/>
    <s v="ниша"/>
    <n v="3.5"/>
    <s v="Комната стандарт"/>
    <n v="11"/>
    <m/>
    <m/>
    <m/>
    <m/>
    <m/>
    <m/>
    <m/>
    <m/>
    <m/>
    <m/>
    <n v="4.8"/>
    <n v="4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s v="да"/>
    <s v="кухня, комната"/>
    <n v="3"/>
    <m/>
    <m/>
    <m/>
    <s v="коридор, комната"/>
    <m/>
    <m/>
    <m/>
    <m/>
    <m/>
    <m/>
    <s v="Свой ЖК, Двор"/>
    <s v="С,Ю, З"/>
    <m/>
    <s v="Кухня-гостиная"/>
    <s v=""/>
    <s v=""/>
    <s v=""/>
    <s v=""/>
    <n v="1"/>
    <s v=""/>
    <n v="1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да"/>
    <s v="да"/>
    <s v="да"/>
    <s v=""/>
    <s v=""/>
    <s v=""/>
    <s v=""/>
    <n v="3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m/>
    <n v="1.01"/>
    <n v="1"/>
    <n v="1"/>
    <m/>
    <m/>
    <n v="1.0049999999999999"/>
    <n v="1"/>
    <n v="1.01"/>
    <n v="1"/>
    <n v="1"/>
    <n v="1"/>
    <n v="1"/>
    <m/>
    <m/>
    <m/>
    <n v="1"/>
    <m/>
    <m/>
    <m/>
    <m/>
    <m/>
    <m/>
    <m/>
    <m/>
    <m/>
    <n v="1"/>
    <m/>
    <m/>
    <n v="1"/>
    <n v="1"/>
    <n v="1.0049999999999999"/>
    <n v="1.0049999999999999"/>
    <n v="1.0049999999999999"/>
    <m/>
    <m/>
    <m/>
    <m/>
    <n v="1.0049999999999999"/>
    <m/>
    <m/>
    <m/>
    <m/>
    <m/>
    <m/>
    <m/>
    <m/>
    <m/>
    <m/>
    <m/>
    <m/>
    <n v="1"/>
    <n v="0.995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4"/>
    <x v="33"/>
    <s v="Кухня-гостиная, Мастер-спальня"/>
    <n v="20"/>
    <n v="5"/>
    <s v="наличие 3+к"/>
    <n v="0.99250000000000005"/>
    <n v="1"/>
    <n v="1.002"/>
    <n v="1.0052941176470589"/>
    <x v="18"/>
    <n v="200000"/>
    <n v="1.0351674229374501"/>
    <n v="207033.48458749003"/>
    <n v="16750000"/>
  </r>
  <r>
    <x v="1"/>
    <x v="1"/>
    <x v="6"/>
    <n v="67"/>
    <x v="5"/>
    <n v="5"/>
    <x v="1"/>
    <n v="24.4"/>
    <x v="48"/>
    <n v="55.7"/>
    <x v="53"/>
    <m/>
    <m/>
    <n v="7.3"/>
    <s v="ниша"/>
    <m/>
    <m/>
    <m/>
    <m/>
    <m/>
    <m/>
    <m/>
    <m/>
    <s v="Кухня-гостиная"/>
    <n v="14"/>
    <m/>
    <s v="Комната стандарт"/>
    <n v="12.8"/>
    <s v="ниша"/>
    <m/>
    <s v="Комната стандарт"/>
    <n v="11.6"/>
    <m/>
    <m/>
    <m/>
    <m/>
    <m/>
    <m/>
    <m/>
    <m/>
    <m/>
    <m/>
    <m/>
    <m/>
    <m/>
    <m/>
    <n v="4.2"/>
    <n v="2.4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m/>
    <m/>
    <m/>
    <m/>
    <m/>
    <m/>
    <m/>
    <s v="Свой ЖК, Двор, Частный сектор"/>
    <s v="З, В"/>
    <m/>
    <s v="Кухня-гостиная"/>
    <s v=""/>
    <s v="ниша"/>
    <s v=""/>
    <s v=""/>
    <n v="1"/>
    <s v=""/>
    <s v="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"/>
    <n v="1.0049999999999999"/>
    <m/>
    <m/>
    <n v="1.0049999999999999"/>
    <n v="1"/>
    <n v="1"/>
    <n v="1"/>
    <n v="1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0"/>
    <x v="34"/>
    <s v="Кухня-гостиная"/>
    <n v="20"/>
    <n v="5"/>
    <s v="наличие 3+к"/>
    <n v="0.99250000000000005"/>
    <n v="1"/>
    <n v="1.002"/>
    <n v="1.007058823529412"/>
    <x v="6"/>
    <n v="222500"/>
    <n v="1.0344823327443895"/>
    <n v="230172.31903562666"/>
    <n v="12820000"/>
  </r>
  <r>
    <x v="1"/>
    <x v="1"/>
    <x v="6"/>
    <n v="68"/>
    <x v="6"/>
    <n v="5"/>
    <x v="2"/>
    <n v="12.1"/>
    <x v="51"/>
    <n v="39.199999999999996"/>
    <x v="56"/>
    <m/>
    <m/>
    <n v="5.3"/>
    <m/>
    <m/>
    <m/>
    <m/>
    <m/>
    <m/>
    <m/>
    <m/>
    <m/>
    <s v="Кухня-гостиная с нишей"/>
    <n v="14.2"/>
    <m/>
    <s v="Комната стандарт"/>
    <n v="12.1"/>
    <s v="ниша"/>
    <n v="3.3"/>
    <m/>
    <m/>
    <m/>
    <m/>
    <m/>
    <m/>
    <m/>
    <m/>
    <m/>
    <m/>
    <m/>
    <m/>
    <m/>
    <m/>
    <m/>
    <m/>
    <n v="4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гостиная с нишей"/>
    <s v=""/>
    <s v="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1"/>
    <x v="35"/>
    <s v="Кухня-гостиная с нишей"/>
    <n v="20"/>
    <n v="5"/>
    <s v="наличие 3+к"/>
    <n v="0.99250000000000005"/>
    <n v="1"/>
    <n v="1.002"/>
    <n v="1.007058823529412"/>
    <x v="19"/>
    <n v="240000"/>
    <n v="1.0216101048670592"/>
    <n v="245186.4251680942"/>
    <n v="9610000"/>
  </r>
  <r>
    <x v="1"/>
    <x v="1"/>
    <x v="6"/>
    <n v="69"/>
    <x v="7"/>
    <n v="5"/>
    <x v="2"/>
    <n v="13.9"/>
    <x v="47"/>
    <n v="45.699999999999996"/>
    <x v="52"/>
    <m/>
    <m/>
    <n v="8.1999999999999993"/>
    <s v="ниша"/>
    <m/>
    <m/>
    <m/>
    <m/>
    <m/>
    <m/>
    <m/>
    <m/>
    <s v="Кухня-гостиная"/>
    <n v="15.4"/>
    <m/>
    <s v="Комната стандарт"/>
    <n v="13.9"/>
    <m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4.3"/>
    <n v="4.3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Двор, Частный сектор"/>
    <s v="Ю, В"/>
    <m/>
    <s v="Кухня-гостиная"/>
    <s v=""/>
    <s v="ниша"/>
    <s v=""/>
    <s v=""/>
    <s v="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.0049999999999999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2"/>
    <x v="36"/>
    <s v="Кухня-гостиная"/>
    <n v="20"/>
    <n v="5"/>
    <s v="наличие 3+к"/>
    <n v="0.99250000000000005"/>
    <n v="1"/>
    <n v="1.002"/>
    <n v="1.007058823529412"/>
    <x v="16"/>
    <n v="232500"/>
    <n v="1.0190935086563873"/>
    <n v="236939.24076261005"/>
    <n v="10830000"/>
  </r>
  <r>
    <x v="1"/>
    <x v="1"/>
    <x v="6"/>
    <n v="70"/>
    <x v="8"/>
    <n v="5"/>
    <x v="2"/>
    <n v="11.3"/>
    <x v="50"/>
    <n v="35.400000000000006"/>
    <x v="55"/>
    <m/>
    <m/>
    <n v="8.1999999999999993"/>
    <m/>
    <m/>
    <m/>
    <m/>
    <m/>
    <m/>
    <m/>
    <m/>
    <m/>
    <s v="Кухня-столовая"/>
    <n v="10.4"/>
    <n v="2"/>
    <s v="Комната стандарт"/>
    <n v="11.3"/>
    <m/>
    <m/>
    <m/>
    <m/>
    <m/>
    <m/>
    <m/>
    <m/>
    <m/>
    <m/>
    <m/>
    <m/>
    <m/>
    <m/>
    <m/>
    <m/>
    <m/>
    <m/>
    <n v="3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, Двор"/>
    <s v="Ю"/>
    <m/>
    <s v="Кухня-столовая"/>
    <s v="да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m/>
    <n v="1"/>
    <n v="1.0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3"/>
    <x v="32"/>
    <s v="Кухня-столовая"/>
    <n v="20"/>
    <n v="5"/>
    <s v="наличие 3+к"/>
    <n v="0.99250000000000005"/>
    <n v="1"/>
    <n v="1.002"/>
    <n v="1.007058823529412"/>
    <x v="3"/>
    <n v="256666.66666666666"/>
    <n v="1.011519943058824"/>
    <n v="259623.45205176482"/>
    <n v="9190000"/>
  </r>
  <r>
    <x v="1"/>
    <x v="1"/>
    <x v="6"/>
    <n v="71"/>
    <x v="9"/>
    <n v="5"/>
    <x v="0"/>
    <n v="35.5"/>
    <x v="44"/>
    <n v="80.899999999999991"/>
    <x v="49"/>
    <m/>
    <m/>
    <n v="16.5"/>
    <m/>
    <m/>
    <m/>
    <m/>
    <m/>
    <m/>
    <m/>
    <m/>
    <m/>
    <s v="Кухня-гостиная"/>
    <n v="16.100000000000001"/>
    <m/>
    <s v="Комната стандарт"/>
    <n v="12.5"/>
    <m/>
    <m/>
    <s v="Мастер-спальня с/у через гардероб"/>
    <n v="12"/>
    <s v="ниша"/>
    <n v="3.5"/>
    <s v="Комната стандарт"/>
    <n v="11"/>
    <m/>
    <m/>
    <m/>
    <m/>
    <m/>
    <m/>
    <m/>
    <m/>
    <m/>
    <m/>
    <n v="4.8"/>
    <n v="4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s v="да"/>
    <s v="кухня, комната"/>
    <n v="3"/>
    <m/>
    <m/>
    <m/>
    <s v="коридор, комната"/>
    <m/>
    <m/>
    <m/>
    <m/>
    <m/>
    <m/>
    <s v="Свой ЖК, Двор"/>
    <s v="С,Ю, З"/>
    <m/>
    <s v="Кухня-гостиная"/>
    <s v=""/>
    <s v=""/>
    <s v=""/>
    <s v=""/>
    <n v="1"/>
    <s v=""/>
    <n v="1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да"/>
    <s v="да"/>
    <s v="да"/>
    <s v=""/>
    <s v=""/>
    <s v=""/>
    <s v=""/>
    <n v="3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m/>
    <n v="1.01"/>
    <n v="1"/>
    <n v="1"/>
    <m/>
    <m/>
    <n v="1.0049999999999999"/>
    <n v="1"/>
    <n v="1.01"/>
    <n v="1"/>
    <n v="1"/>
    <n v="1"/>
    <n v="1"/>
    <m/>
    <m/>
    <m/>
    <n v="1"/>
    <m/>
    <m/>
    <m/>
    <m/>
    <m/>
    <m/>
    <m/>
    <m/>
    <m/>
    <n v="1"/>
    <m/>
    <m/>
    <n v="1"/>
    <n v="1"/>
    <n v="1.0049999999999999"/>
    <n v="1.0049999999999999"/>
    <n v="1.0049999999999999"/>
    <m/>
    <m/>
    <m/>
    <m/>
    <n v="1.0049999999999999"/>
    <m/>
    <m/>
    <m/>
    <m/>
    <m/>
    <m/>
    <m/>
    <m/>
    <m/>
    <m/>
    <m/>
    <m/>
    <n v="1"/>
    <n v="0.995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4"/>
    <x v="33"/>
    <s v="Кухня-гостиная, Мастер-спальня"/>
    <n v="20"/>
    <n v="5"/>
    <s v="наличие 3+к"/>
    <n v="0.99250000000000005"/>
    <n v="1"/>
    <n v="1.002"/>
    <n v="1.007058823529412"/>
    <x v="18"/>
    <n v="200000"/>
    <n v="1.0369845687939818"/>
    <n v="207396.91375879638"/>
    <n v="16780000"/>
  </r>
  <r>
    <x v="1"/>
    <x v="1"/>
    <x v="7"/>
    <n v="72"/>
    <x v="5"/>
    <n v="5"/>
    <x v="1"/>
    <n v="24.4"/>
    <x v="48"/>
    <n v="55.7"/>
    <x v="53"/>
    <m/>
    <m/>
    <n v="7.3"/>
    <s v="ниша"/>
    <m/>
    <m/>
    <m/>
    <m/>
    <m/>
    <m/>
    <m/>
    <m/>
    <s v="Кухня-гостиная"/>
    <n v="14"/>
    <m/>
    <s v="Комната стандарт"/>
    <n v="12.8"/>
    <s v="ниша"/>
    <m/>
    <s v="Комната стандарт"/>
    <n v="11.6"/>
    <m/>
    <m/>
    <m/>
    <m/>
    <m/>
    <m/>
    <m/>
    <m/>
    <m/>
    <m/>
    <m/>
    <m/>
    <m/>
    <m/>
    <n v="4.2"/>
    <n v="2.4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m/>
    <m/>
    <m/>
    <m/>
    <m/>
    <m/>
    <m/>
    <s v="Свой ЖК, Двор, Частный сектор"/>
    <s v="З, В"/>
    <m/>
    <s v="Кухня-гостиная"/>
    <s v=""/>
    <s v="ниша"/>
    <s v=""/>
    <s v=""/>
    <n v="1"/>
    <s v=""/>
    <s v="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"/>
    <n v="1.0049999999999999"/>
    <m/>
    <m/>
    <n v="1.0049999999999999"/>
    <n v="1"/>
    <n v="1"/>
    <n v="1"/>
    <n v="1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0"/>
    <x v="34"/>
    <s v="Кухня-гостиная"/>
    <n v="20"/>
    <n v="5"/>
    <s v="наличие 3+к"/>
    <n v="0.99250000000000005"/>
    <n v="1"/>
    <n v="1.002"/>
    <n v="1.0088235294117649"/>
    <x v="6"/>
    <n v="222500"/>
    <n v="1.0362950938414883"/>
    <n v="230575.65837973115"/>
    <n v="12840000"/>
  </r>
  <r>
    <x v="1"/>
    <x v="1"/>
    <x v="7"/>
    <n v="73"/>
    <x v="6"/>
    <n v="5"/>
    <x v="2"/>
    <n v="12.1"/>
    <x v="51"/>
    <n v="39.199999999999996"/>
    <x v="56"/>
    <m/>
    <m/>
    <n v="5.3"/>
    <m/>
    <m/>
    <m/>
    <m/>
    <m/>
    <m/>
    <m/>
    <m/>
    <m/>
    <s v="Кухня-гостиная с нишей"/>
    <n v="14.2"/>
    <m/>
    <s v="Комната стандарт"/>
    <n v="12.1"/>
    <s v="ниша"/>
    <n v="3.3"/>
    <m/>
    <m/>
    <m/>
    <m/>
    <m/>
    <m/>
    <m/>
    <m/>
    <m/>
    <m/>
    <m/>
    <m/>
    <m/>
    <m/>
    <m/>
    <m/>
    <n v="4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гостиная с нишей"/>
    <s v=""/>
    <s v="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1"/>
    <x v="35"/>
    <s v="Кухня-гостиная с нишей"/>
    <n v="20"/>
    <n v="5"/>
    <s v="наличие 3+к"/>
    <n v="0.99250000000000005"/>
    <n v="1"/>
    <n v="1.002"/>
    <n v="1.0088235294117649"/>
    <x v="19"/>
    <n v="240000"/>
    <n v="1.0234003094900739"/>
    <n v="245616.07427761774"/>
    <n v="9630000"/>
  </r>
  <r>
    <x v="1"/>
    <x v="1"/>
    <x v="7"/>
    <n v="74"/>
    <x v="7"/>
    <n v="5"/>
    <x v="2"/>
    <n v="13.9"/>
    <x v="47"/>
    <n v="45.699999999999996"/>
    <x v="52"/>
    <m/>
    <m/>
    <n v="8.1999999999999993"/>
    <s v="ниша"/>
    <m/>
    <m/>
    <m/>
    <m/>
    <m/>
    <m/>
    <m/>
    <m/>
    <s v="Кухня-гостиная"/>
    <n v="15.4"/>
    <m/>
    <s v="Комната стандарт"/>
    <n v="13.9"/>
    <m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4.3"/>
    <n v="4.3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Двор, Частный сектор"/>
    <s v="Ю, В"/>
    <m/>
    <s v="Кухня-гостиная"/>
    <s v=""/>
    <s v="ниша"/>
    <s v=""/>
    <s v=""/>
    <s v="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.0049999999999999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2"/>
    <x v="36"/>
    <s v="Кухня-гостиная"/>
    <n v="20"/>
    <n v="5"/>
    <s v="наличие 3+к"/>
    <n v="0.99250000000000005"/>
    <n v="1"/>
    <n v="1.002"/>
    <n v="1.0088235294117649"/>
    <x v="16"/>
    <n v="232500"/>
    <n v="1.0208793033561356"/>
    <n v="237354.43803030154"/>
    <n v="10850000"/>
  </r>
  <r>
    <x v="1"/>
    <x v="1"/>
    <x v="7"/>
    <n v="75"/>
    <x v="8"/>
    <n v="5"/>
    <x v="2"/>
    <n v="11.3"/>
    <x v="50"/>
    <n v="35.400000000000006"/>
    <x v="55"/>
    <m/>
    <m/>
    <n v="8.1999999999999993"/>
    <m/>
    <m/>
    <m/>
    <m/>
    <m/>
    <m/>
    <m/>
    <m/>
    <m/>
    <s v="Кухня-столовая"/>
    <n v="10.4"/>
    <n v="2"/>
    <s v="Комната стандарт"/>
    <n v="11.3"/>
    <m/>
    <m/>
    <m/>
    <m/>
    <m/>
    <m/>
    <m/>
    <m/>
    <m/>
    <m/>
    <m/>
    <m/>
    <m/>
    <m/>
    <m/>
    <m/>
    <m/>
    <m/>
    <n v="3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, Двор"/>
    <s v="Ю"/>
    <m/>
    <s v="Кухня-столовая"/>
    <s v="да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m/>
    <n v="1"/>
    <n v="1.0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3"/>
    <x v="32"/>
    <s v="Кухня-столовая"/>
    <n v="20"/>
    <n v="5"/>
    <s v="наличие 3+к"/>
    <n v="0.99250000000000005"/>
    <n v="1"/>
    <n v="1.002"/>
    <n v="1.0088235294117649"/>
    <x v="3"/>
    <n v="256666.66666666666"/>
    <n v="1.0132924663235299"/>
    <n v="260078.39968970598"/>
    <n v="9210000"/>
  </r>
  <r>
    <x v="1"/>
    <x v="1"/>
    <x v="7"/>
    <n v="76"/>
    <x v="9"/>
    <n v="5"/>
    <x v="0"/>
    <n v="35.5"/>
    <x v="52"/>
    <n v="80.5"/>
    <x v="57"/>
    <m/>
    <m/>
    <n v="16.5"/>
    <m/>
    <m/>
    <m/>
    <m/>
    <m/>
    <m/>
    <m/>
    <m/>
    <m/>
    <s v="Кухня-гостиная"/>
    <n v="16.100000000000001"/>
    <m/>
    <s v="Комната стандарт"/>
    <n v="12.5"/>
    <m/>
    <m/>
    <s v="Мастер-спальня с/у через гардероб"/>
    <n v="12"/>
    <s v="ниша"/>
    <n v="3.5"/>
    <s v="Комната стандарт"/>
    <n v="11"/>
    <m/>
    <m/>
    <m/>
    <m/>
    <m/>
    <m/>
    <m/>
    <m/>
    <m/>
    <m/>
    <n v="4.5"/>
    <n v="4.4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s v="да"/>
    <s v="кухня, комната"/>
    <n v="3"/>
    <m/>
    <m/>
    <m/>
    <s v="коридор, комната"/>
    <m/>
    <m/>
    <m/>
    <m/>
    <m/>
    <m/>
    <s v="Свой ЖК, Двор"/>
    <s v="С,Ю, З"/>
    <m/>
    <s v="Кухня-гостиная"/>
    <s v=""/>
    <s v=""/>
    <s v=""/>
    <s v=""/>
    <n v="1"/>
    <s v=""/>
    <n v="1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да"/>
    <s v="да"/>
    <s v="да"/>
    <s v=""/>
    <s v=""/>
    <s v=""/>
    <s v=""/>
    <n v="3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m/>
    <n v="1.01"/>
    <n v="1"/>
    <n v="1"/>
    <m/>
    <m/>
    <n v="1.0049999999999999"/>
    <n v="1"/>
    <n v="1.01"/>
    <n v="1"/>
    <n v="1"/>
    <n v="1"/>
    <n v="1"/>
    <m/>
    <m/>
    <m/>
    <n v="1"/>
    <m/>
    <m/>
    <m/>
    <m/>
    <m/>
    <m/>
    <m/>
    <m/>
    <m/>
    <n v="1"/>
    <m/>
    <m/>
    <n v="1"/>
    <n v="1"/>
    <n v="1.0049999999999999"/>
    <n v="1.0049999999999999"/>
    <n v="1.0049999999999999"/>
    <m/>
    <m/>
    <m/>
    <m/>
    <n v="1.0049999999999999"/>
    <m/>
    <m/>
    <m/>
    <m/>
    <m/>
    <m/>
    <m/>
    <m/>
    <m/>
    <m/>
    <m/>
    <m/>
    <n v="1"/>
    <n v="0.995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4"/>
    <x v="33"/>
    <s v="Кухня-гостиная, Мастер-спальня"/>
    <n v="20"/>
    <n v="5"/>
    <s v="наличие 3+к"/>
    <n v="0.99250000000000005"/>
    <n v="1"/>
    <n v="1.002"/>
    <n v="1.0088235294117649"/>
    <x v="18"/>
    <n v="200000"/>
    <n v="1.0388017146505133"/>
    <n v="207760.34293010266"/>
    <n v="16720000"/>
  </r>
  <r>
    <x v="1"/>
    <x v="1"/>
    <x v="8"/>
    <n v="77"/>
    <x v="5"/>
    <n v="5"/>
    <x v="1"/>
    <n v="24.4"/>
    <x v="48"/>
    <n v="55.7"/>
    <x v="53"/>
    <m/>
    <m/>
    <n v="7.3"/>
    <s v="ниша"/>
    <m/>
    <m/>
    <m/>
    <m/>
    <m/>
    <m/>
    <m/>
    <m/>
    <s v="Кухня-гостиная"/>
    <n v="14"/>
    <m/>
    <s v="Комната стандарт"/>
    <n v="12.8"/>
    <s v="ниша"/>
    <m/>
    <s v="Комната стандарт"/>
    <n v="11.6"/>
    <m/>
    <m/>
    <m/>
    <m/>
    <m/>
    <m/>
    <m/>
    <m/>
    <m/>
    <m/>
    <m/>
    <m/>
    <m/>
    <m/>
    <n v="4.2"/>
    <n v="2.4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m/>
    <m/>
    <m/>
    <m/>
    <m/>
    <m/>
    <m/>
    <s v="Свой ЖК, Двор, Частный сектор"/>
    <s v="З, В"/>
    <m/>
    <s v="Кухня-гостиная"/>
    <s v=""/>
    <s v="ниша"/>
    <s v=""/>
    <s v=""/>
    <n v="1"/>
    <s v=""/>
    <s v="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"/>
    <n v="1.0049999999999999"/>
    <m/>
    <m/>
    <n v="1.0049999999999999"/>
    <n v="1"/>
    <n v="1"/>
    <n v="1"/>
    <n v="1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0"/>
    <x v="34"/>
    <s v="Кухня-гостиная"/>
    <n v="20"/>
    <n v="5"/>
    <s v="наличие 3+к"/>
    <n v="0.99250000000000005"/>
    <n v="1"/>
    <n v="1.002"/>
    <n v="1.0105882352941178"/>
    <x v="6"/>
    <n v="222500"/>
    <n v="1.0381078549385869"/>
    <n v="230978.99772383558"/>
    <n v="12870000"/>
  </r>
  <r>
    <x v="1"/>
    <x v="1"/>
    <x v="8"/>
    <n v="78"/>
    <x v="6"/>
    <n v="5"/>
    <x v="2"/>
    <n v="12.1"/>
    <x v="51"/>
    <n v="39.199999999999996"/>
    <x v="56"/>
    <m/>
    <m/>
    <n v="5.3"/>
    <m/>
    <m/>
    <m/>
    <m/>
    <m/>
    <m/>
    <m/>
    <m/>
    <m/>
    <s v="Кухня-гостиная с нишей"/>
    <n v="14.2"/>
    <m/>
    <s v="Комната стандарт"/>
    <n v="12.1"/>
    <s v="ниша"/>
    <n v="3.3"/>
    <m/>
    <m/>
    <m/>
    <m/>
    <m/>
    <m/>
    <m/>
    <m/>
    <m/>
    <m/>
    <m/>
    <m/>
    <m/>
    <m/>
    <m/>
    <m/>
    <n v="4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гостиная с нишей"/>
    <s v=""/>
    <s v="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1"/>
    <x v="35"/>
    <s v="Кухня-гостиная с нишей"/>
    <n v="20"/>
    <n v="5"/>
    <s v="наличие 3+к"/>
    <n v="0.99250000000000005"/>
    <n v="1"/>
    <n v="1.002"/>
    <n v="1.0105882352941178"/>
    <x v="19"/>
    <n v="240000"/>
    <n v="1.0251905141130884"/>
    <n v="246045.72338714122"/>
    <n v="9640000"/>
  </r>
  <r>
    <x v="1"/>
    <x v="1"/>
    <x v="8"/>
    <n v="79"/>
    <x v="7"/>
    <n v="5"/>
    <x v="2"/>
    <n v="13.9"/>
    <x v="47"/>
    <n v="45.699999999999996"/>
    <x v="52"/>
    <m/>
    <m/>
    <n v="8.1999999999999993"/>
    <s v="ниша"/>
    <m/>
    <m/>
    <m/>
    <m/>
    <m/>
    <m/>
    <m/>
    <m/>
    <s v="Кухня-гостиная"/>
    <n v="15.4"/>
    <m/>
    <s v="Комната стандарт"/>
    <n v="13.9"/>
    <m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4.3"/>
    <n v="4.3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Двор, Частный сектор"/>
    <s v="Ю, В"/>
    <m/>
    <s v="Кухня-гостиная"/>
    <s v=""/>
    <s v="ниша"/>
    <s v=""/>
    <s v=""/>
    <s v="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.0049999999999999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2"/>
    <x v="36"/>
    <s v="Кухня-гостиная"/>
    <n v="20"/>
    <n v="5"/>
    <s v="наличие 3+к"/>
    <n v="0.99250000000000005"/>
    <n v="1"/>
    <n v="1.002"/>
    <n v="1.0105882352941178"/>
    <x v="16"/>
    <n v="232500"/>
    <n v="1.022665098055884"/>
    <n v="237769.63529799302"/>
    <n v="10870000"/>
  </r>
  <r>
    <x v="1"/>
    <x v="1"/>
    <x v="8"/>
    <n v="80"/>
    <x v="8"/>
    <n v="5"/>
    <x v="2"/>
    <n v="11.3"/>
    <x v="50"/>
    <n v="35.400000000000006"/>
    <x v="55"/>
    <m/>
    <m/>
    <n v="8.1999999999999993"/>
    <m/>
    <m/>
    <m/>
    <m/>
    <m/>
    <m/>
    <m/>
    <m/>
    <m/>
    <s v="Кухня-столовая"/>
    <n v="10.4"/>
    <n v="2"/>
    <s v="Комната стандарт"/>
    <n v="11.3"/>
    <m/>
    <m/>
    <m/>
    <m/>
    <m/>
    <m/>
    <m/>
    <m/>
    <m/>
    <m/>
    <m/>
    <m/>
    <m/>
    <m/>
    <m/>
    <m/>
    <m/>
    <m/>
    <n v="3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, Двор"/>
    <s v="Ю"/>
    <m/>
    <s v="Кухня-столовая"/>
    <s v="да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m/>
    <n v="1"/>
    <n v="1.0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3"/>
    <x v="32"/>
    <s v="Кухня-столовая"/>
    <n v="20"/>
    <n v="5"/>
    <s v="наличие 3+к"/>
    <n v="0.99250000000000005"/>
    <n v="1"/>
    <n v="1.002"/>
    <n v="1.0105882352941178"/>
    <x v="3"/>
    <n v="256666.66666666666"/>
    <n v="1.0150649895882355"/>
    <n v="260533.34732764712"/>
    <n v="9220000"/>
  </r>
  <r>
    <x v="1"/>
    <x v="1"/>
    <x v="8"/>
    <n v="81"/>
    <x v="9"/>
    <n v="5"/>
    <x v="0"/>
    <n v="35.5"/>
    <x v="52"/>
    <n v="80.5"/>
    <x v="57"/>
    <m/>
    <m/>
    <n v="16.5"/>
    <m/>
    <m/>
    <m/>
    <m/>
    <m/>
    <m/>
    <m/>
    <m/>
    <m/>
    <s v="Кухня-гостиная"/>
    <n v="16.100000000000001"/>
    <m/>
    <s v="Комната стандарт"/>
    <n v="12.5"/>
    <m/>
    <m/>
    <s v="Мастер-спальня с/у через гардероб"/>
    <n v="12"/>
    <s v="ниша"/>
    <n v="3.5"/>
    <s v="Комната стандарт"/>
    <n v="11"/>
    <m/>
    <m/>
    <m/>
    <m/>
    <m/>
    <m/>
    <m/>
    <m/>
    <m/>
    <m/>
    <n v="4.5"/>
    <n v="4.4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s v="да"/>
    <s v="кухня, комната"/>
    <n v="3"/>
    <m/>
    <m/>
    <m/>
    <s v="коридор, комната"/>
    <m/>
    <m/>
    <m/>
    <m/>
    <m/>
    <m/>
    <s v="Свой ЖК, Двор"/>
    <s v="С,Ю, З"/>
    <m/>
    <s v="Кухня-гостиная"/>
    <s v=""/>
    <s v=""/>
    <s v=""/>
    <s v=""/>
    <n v="1"/>
    <s v=""/>
    <n v="1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да"/>
    <s v="да"/>
    <s v="да"/>
    <s v=""/>
    <s v=""/>
    <s v=""/>
    <s v=""/>
    <n v="3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m/>
    <n v="1.01"/>
    <n v="1"/>
    <n v="1"/>
    <m/>
    <m/>
    <n v="1.0049999999999999"/>
    <n v="1"/>
    <n v="1.01"/>
    <n v="1"/>
    <n v="1"/>
    <n v="1"/>
    <n v="1"/>
    <m/>
    <m/>
    <m/>
    <n v="1"/>
    <m/>
    <m/>
    <m/>
    <m/>
    <m/>
    <m/>
    <m/>
    <m/>
    <m/>
    <n v="1"/>
    <m/>
    <m/>
    <n v="1"/>
    <n v="1"/>
    <n v="1.0049999999999999"/>
    <n v="1.0049999999999999"/>
    <n v="1.0049999999999999"/>
    <m/>
    <m/>
    <m/>
    <m/>
    <n v="1.0049999999999999"/>
    <m/>
    <m/>
    <m/>
    <m/>
    <m/>
    <m/>
    <m/>
    <m/>
    <m/>
    <m/>
    <m/>
    <m/>
    <n v="1"/>
    <n v="0.995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4"/>
    <x v="33"/>
    <s v="Кухня-гостиная, Мастер-спальня"/>
    <n v="20"/>
    <n v="5"/>
    <s v="наличие 3+к"/>
    <n v="0.99250000000000005"/>
    <n v="1"/>
    <n v="1.002"/>
    <n v="1.0105882352941178"/>
    <x v="18"/>
    <n v="200000"/>
    <n v="1.0406188605070448"/>
    <n v="208123.77210140895"/>
    <n v="16750000"/>
  </r>
  <r>
    <x v="1"/>
    <x v="1"/>
    <x v="9"/>
    <n v="82"/>
    <x v="5"/>
    <n v="5"/>
    <x v="1"/>
    <n v="24.4"/>
    <x v="48"/>
    <n v="55.7"/>
    <x v="53"/>
    <m/>
    <m/>
    <n v="7.3"/>
    <s v="ниша"/>
    <m/>
    <m/>
    <m/>
    <m/>
    <m/>
    <m/>
    <m/>
    <m/>
    <s v="Кухня-гостиная"/>
    <n v="14"/>
    <m/>
    <s v="Комната стандарт"/>
    <n v="12.8"/>
    <s v="ниша"/>
    <m/>
    <s v="Комната стандарт"/>
    <n v="11.6"/>
    <m/>
    <m/>
    <m/>
    <m/>
    <m/>
    <m/>
    <m/>
    <m/>
    <m/>
    <m/>
    <m/>
    <m/>
    <m/>
    <m/>
    <n v="4.2"/>
    <n v="2.4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m/>
    <m/>
    <m/>
    <m/>
    <m/>
    <m/>
    <m/>
    <s v="Свой ЖК, Двор, Частный сектор"/>
    <s v="З, В"/>
    <m/>
    <s v="Кухня-гостиная"/>
    <s v=""/>
    <s v="ниша"/>
    <s v=""/>
    <s v=""/>
    <n v="1"/>
    <s v=""/>
    <s v="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"/>
    <n v="1.0049999999999999"/>
    <m/>
    <m/>
    <n v="1.0049999999999999"/>
    <n v="1"/>
    <n v="1"/>
    <n v="1"/>
    <n v="1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0"/>
    <x v="34"/>
    <s v="Кухня-гостиная"/>
    <n v="20"/>
    <n v="5"/>
    <s v="наличие 3+к"/>
    <n v="0.99250000000000005"/>
    <n v="1"/>
    <n v="1.002"/>
    <n v="1.0123529411764707"/>
    <x v="6"/>
    <n v="222500"/>
    <n v="1.0399206160356858"/>
    <n v="231382.33706794007"/>
    <n v="12890000"/>
  </r>
  <r>
    <x v="1"/>
    <x v="1"/>
    <x v="9"/>
    <n v="83"/>
    <x v="6"/>
    <n v="5"/>
    <x v="2"/>
    <n v="12.1"/>
    <x v="53"/>
    <n v="39.099999999999994"/>
    <x v="58"/>
    <m/>
    <m/>
    <n v="5.3"/>
    <m/>
    <m/>
    <m/>
    <m/>
    <m/>
    <m/>
    <m/>
    <m/>
    <m/>
    <s v="Кухня-гостиная с нишей"/>
    <n v="14.1"/>
    <m/>
    <s v="Комната стандарт"/>
    <n v="12.1"/>
    <s v="ниша"/>
    <n v="3.3"/>
    <m/>
    <m/>
    <m/>
    <m/>
    <m/>
    <m/>
    <m/>
    <m/>
    <m/>
    <m/>
    <m/>
    <m/>
    <m/>
    <m/>
    <m/>
    <m/>
    <n v="4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гостиная с нишей"/>
    <s v=""/>
    <s v="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1"/>
    <x v="35"/>
    <s v="Кухня-гостиная с нишей"/>
    <n v="20"/>
    <n v="5"/>
    <s v="наличие 3+к"/>
    <n v="0.99250000000000005"/>
    <n v="1"/>
    <n v="1.002"/>
    <n v="1.0123529411764707"/>
    <x v="19"/>
    <n v="240000"/>
    <n v="1.0269807187361031"/>
    <n v="246475.37249666473"/>
    <n v="9640000"/>
  </r>
  <r>
    <x v="1"/>
    <x v="1"/>
    <x v="9"/>
    <n v="84"/>
    <x v="7"/>
    <n v="5"/>
    <x v="2"/>
    <n v="13.9"/>
    <x v="47"/>
    <n v="45.699999999999996"/>
    <x v="52"/>
    <m/>
    <m/>
    <n v="8.1999999999999993"/>
    <s v="ниша"/>
    <m/>
    <m/>
    <m/>
    <m/>
    <m/>
    <m/>
    <m/>
    <m/>
    <s v="Кухня-гостиная"/>
    <n v="15.4"/>
    <m/>
    <s v="Комната стандарт"/>
    <n v="13.9"/>
    <m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4.3"/>
    <n v="4.3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Двор, Крыша др. строения ЖК, Частный сектор"/>
    <s v="Ю, В"/>
    <m/>
    <s v="Кухня-гостиная"/>
    <s v=""/>
    <s v="ниша"/>
    <s v=""/>
    <s v=""/>
    <s v="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да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.0049999999999999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2"/>
    <x v="36"/>
    <s v="Кухня-гостиная"/>
    <n v="20"/>
    <n v="5"/>
    <s v="наличие 3+к"/>
    <n v="0.99250000000000005"/>
    <n v="1"/>
    <n v="1.002"/>
    <n v="1.0123529411764707"/>
    <x v="16"/>
    <n v="232500"/>
    <n v="1.0244508927556322"/>
    <n v="238184.83256568448"/>
    <n v="10890000"/>
  </r>
  <r>
    <x v="1"/>
    <x v="1"/>
    <x v="9"/>
    <n v="85"/>
    <x v="8"/>
    <n v="5"/>
    <x v="2"/>
    <n v="11.3"/>
    <x v="50"/>
    <n v="35.400000000000006"/>
    <x v="55"/>
    <m/>
    <m/>
    <n v="8.1999999999999993"/>
    <m/>
    <m/>
    <m/>
    <m/>
    <m/>
    <m/>
    <m/>
    <m/>
    <m/>
    <s v="Кухня-столовая"/>
    <n v="10.4"/>
    <n v="2"/>
    <s v="Комната стандарт"/>
    <n v="11.3"/>
    <m/>
    <m/>
    <m/>
    <m/>
    <m/>
    <m/>
    <m/>
    <m/>
    <m/>
    <m/>
    <m/>
    <m/>
    <m/>
    <m/>
    <m/>
    <m/>
    <m/>
    <m/>
    <n v="3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, Двор, Крыша др. строения ЖК"/>
    <s v="Ю"/>
    <m/>
    <s v="Кухня-столовая"/>
    <s v="да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"/>
    <s v=""/>
    <s v=""/>
    <s v=""/>
    <m/>
    <n v="1"/>
    <n v="1.0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3"/>
    <x v="32"/>
    <s v="Кухня-столовая"/>
    <n v="20"/>
    <n v="5"/>
    <s v="наличие 3+к"/>
    <n v="0.99250000000000005"/>
    <n v="1"/>
    <n v="1.002"/>
    <n v="1.0123529411764707"/>
    <x v="3"/>
    <n v="256666.66666666666"/>
    <n v="1.0168375128529414"/>
    <n v="260988.29496558828"/>
    <n v="9240000"/>
  </r>
  <r>
    <x v="1"/>
    <x v="1"/>
    <x v="9"/>
    <n v="86"/>
    <x v="9"/>
    <n v="5"/>
    <x v="0"/>
    <n v="35.5"/>
    <x v="52"/>
    <n v="80.5"/>
    <x v="57"/>
    <m/>
    <m/>
    <n v="16.5"/>
    <m/>
    <m/>
    <m/>
    <m/>
    <m/>
    <m/>
    <m/>
    <m/>
    <m/>
    <s v="Кухня-гостиная"/>
    <n v="16.100000000000001"/>
    <m/>
    <s v="Комната стандарт"/>
    <n v="12.5"/>
    <m/>
    <m/>
    <s v="Мастер-спальня с/у через гардероб"/>
    <n v="12"/>
    <s v="ниша"/>
    <n v="3.5"/>
    <s v="Комната стандарт"/>
    <n v="11"/>
    <m/>
    <m/>
    <m/>
    <m/>
    <m/>
    <m/>
    <m/>
    <m/>
    <m/>
    <m/>
    <n v="4.5"/>
    <n v="4.4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s v="да"/>
    <s v="кухня, комната"/>
    <n v="3"/>
    <m/>
    <m/>
    <m/>
    <s v="коридор, комната"/>
    <m/>
    <m/>
    <m/>
    <m/>
    <m/>
    <m/>
    <s v="Свой ЖК, Двор, Крыша др. строения ЖК"/>
    <s v="С,Ю, З"/>
    <m/>
    <s v="Кухня-гостиная"/>
    <s v=""/>
    <s v=""/>
    <s v=""/>
    <s v=""/>
    <n v="1"/>
    <s v=""/>
    <n v="1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да"/>
    <s v="да"/>
    <s v="да"/>
    <s v=""/>
    <s v=""/>
    <s v=""/>
    <s v=""/>
    <n v="3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"/>
    <s v=""/>
    <s v=""/>
    <s v=""/>
    <m/>
    <n v="1.01"/>
    <n v="1"/>
    <n v="1"/>
    <m/>
    <m/>
    <n v="1.0049999999999999"/>
    <n v="1"/>
    <n v="1.01"/>
    <n v="1"/>
    <n v="1"/>
    <n v="1"/>
    <n v="1"/>
    <m/>
    <m/>
    <m/>
    <n v="1"/>
    <m/>
    <m/>
    <m/>
    <m/>
    <m/>
    <m/>
    <m/>
    <m/>
    <m/>
    <n v="1"/>
    <m/>
    <m/>
    <n v="1"/>
    <n v="1"/>
    <n v="1.0049999999999999"/>
    <n v="1.0049999999999999"/>
    <n v="1.0049999999999999"/>
    <m/>
    <m/>
    <m/>
    <m/>
    <n v="1.0049999999999999"/>
    <m/>
    <m/>
    <m/>
    <m/>
    <m/>
    <m/>
    <m/>
    <m/>
    <m/>
    <m/>
    <m/>
    <m/>
    <n v="1"/>
    <n v="0.995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4"/>
    <x v="33"/>
    <s v="Кухня-гостиная, Мастер-спальня"/>
    <n v="20"/>
    <n v="5"/>
    <s v="наличие 3+к"/>
    <n v="0.99250000000000005"/>
    <n v="1"/>
    <n v="1.002"/>
    <n v="1.0123529411764707"/>
    <x v="18"/>
    <n v="200000"/>
    <n v="1.042436006363576"/>
    <n v="208487.2012727152"/>
    <n v="16780000"/>
  </r>
  <r>
    <x v="1"/>
    <x v="1"/>
    <x v="10"/>
    <n v="87"/>
    <x v="5"/>
    <n v="5"/>
    <x v="1"/>
    <n v="24.4"/>
    <x v="48"/>
    <n v="55.7"/>
    <x v="53"/>
    <m/>
    <m/>
    <n v="7.3"/>
    <s v="ниша"/>
    <m/>
    <m/>
    <m/>
    <m/>
    <m/>
    <m/>
    <m/>
    <m/>
    <s v="Кухня-гостиная"/>
    <n v="14"/>
    <m/>
    <s v="Комната стандарт"/>
    <n v="12.8"/>
    <s v="ниша"/>
    <m/>
    <s v="Комната стандарт"/>
    <n v="11.6"/>
    <m/>
    <m/>
    <m/>
    <m/>
    <m/>
    <m/>
    <m/>
    <m/>
    <m/>
    <m/>
    <m/>
    <m/>
    <m/>
    <m/>
    <n v="4.2"/>
    <n v="2.4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m/>
    <m/>
    <m/>
    <m/>
    <m/>
    <m/>
    <m/>
    <s v="Свой ЖК, Двор, Частный сектор"/>
    <s v="З, В"/>
    <m/>
    <s v="Кухня-гостиная"/>
    <s v=""/>
    <s v="ниша"/>
    <s v=""/>
    <s v=""/>
    <n v="1"/>
    <s v=""/>
    <s v="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"/>
    <n v="1.0049999999999999"/>
    <m/>
    <m/>
    <n v="1.0049999999999999"/>
    <n v="1"/>
    <n v="1"/>
    <n v="1"/>
    <n v="1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0"/>
    <x v="34"/>
    <s v="Кухня-гостиная"/>
    <n v="20"/>
    <n v="5"/>
    <s v="наличие 3+к"/>
    <n v="0.99250000000000005"/>
    <n v="1"/>
    <n v="1.002"/>
    <n v="1.0141176470588238"/>
    <x v="6"/>
    <n v="222500"/>
    <n v="1.0417333771327848"/>
    <n v="231785.67641204462"/>
    <n v="12910000"/>
  </r>
  <r>
    <x v="1"/>
    <x v="1"/>
    <x v="10"/>
    <n v="88"/>
    <x v="6"/>
    <n v="5"/>
    <x v="2"/>
    <n v="12.1"/>
    <x v="53"/>
    <n v="39.099999999999994"/>
    <x v="58"/>
    <m/>
    <m/>
    <n v="5.3"/>
    <m/>
    <m/>
    <m/>
    <m/>
    <m/>
    <m/>
    <m/>
    <m/>
    <m/>
    <s v="Кухня-гостиная с нишей"/>
    <n v="14.1"/>
    <m/>
    <s v="Комната стандарт"/>
    <n v="12.1"/>
    <s v="ниша"/>
    <n v="3.3"/>
    <m/>
    <m/>
    <m/>
    <m/>
    <m/>
    <m/>
    <m/>
    <m/>
    <m/>
    <m/>
    <m/>
    <m/>
    <m/>
    <m/>
    <m/>
    <m/>
    <n v="4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гостиная с нишей"/>
    <s v=""/>
    <s v="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1"/>
    <x v="35"/>
    <s v="Кухня-гостиная с нишей"/>
    <n v="20"/>
    <n v="5"/>
    <s v="наличие 3+к"/>
    <n v="0.99250000000000005"/>
    <n v="1"/>
    <n v="1.002"/>
    <n v="1.0141176470588238"/>
    <x v="19"/>
    <n v="240000"/>
    <n v="1.028770923359118"/>
    <n v="246905.02160618833"/>
    <n v="9650000"/>
  </r>
  <r>
    <x v="1"/>
    <x v="1"/>
    <x v="10"/>
    <n v="89"/>
    <x v="7"/>
    <n v="5"/>
    <x v="2"/>
    <n v="13.9"/>
    <x v="47"/>
    <n v="45.699999999999996"/>
    <x v="52"/>
    <m/>
    <m/>
    <n v="8.1999999999999993"/>
    <s v="ниша"/>
    <m/>
    <m/>
    <m/>
    <m/>
    <m/>
    <m/>
    <m/>
    <m/>
    <s v="Кухня-гостиная"/>
    <n v="15.4"/>
    <m/>
    <s v="Комната стандарт"/>
    <n v="13.9"/>
    <m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4.3"/>
    <n v="4.3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Двор, Крыша др. строения ЖК, Частный сектор"/>
    <s v="Ю, В"/>
    <m/>
    <s v="Кухня-гостиная"/>
    <s v=""/>
    <s v="ниша"/>
    <s v=""/>
    <s v=""/>
    <s v="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да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.0049999999999999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2"/>
    <x v="36"/>
    <s v="Кухня-гостиная"/>
    <n v="20"/>
    <n v="5"/>
    <s v="наличие 3+к"/>
    <n v="0.99250000000000005"/>
    <n v="1"/>
    <n v="1.002"/>
    <n v="1.0141176470588238"/>
    <x v="16"/>
    <n v="232500"/>
    <n v="1.0262366874553808"/>
    <n v="238600.02983337603"/>
    <n v="10900000"/>
  </r>
  <r>
    <x v="1"/>
    <x v="1"/>
    <x v="10"/>
    <n v="90"/>
    <x v="8"/>
    <n v="5"/>
    <x v="2"/>
    <n v="11.3"/>
    <x v="50"/>
    <n v="35.400000000000006"/>
    <x v="55"/>
    <m/>
    <m/>
    <n v="8.1999999999999993"/>
    <m/>
    <m/>
    <m/>
    <m/>
    <m/>
    <m/>
    <m/>
    <m/>
    <m/>
    <s v="Кухня-столовая"/>
    <n v="10.4"/>
    <n v="2"/>
    <s v="Комната стандарт"/>
    <n v="11.3"/>
    <m/>
    <m/>
    <m/>
    <m/>
    <m/>
    <m/>
    <m/>
    <m/>
    <m/>
    <m/>
    <m/>
    <m/>
    <m/>
    <m/>
    <m/>
    <m/>
    <m/>
    <m/>
    <n v="3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, Двор, Крыша др. строения ЖК"/>
    <s v="Ю"/>
    <m/>
    <s v="Кухня-столовая"/>
    <s v="да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"/>
    <s v=""/>
    <s v=""/>
    <s v=""/>
    <m/>
    <n v="1"/>
    <n v="1.0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3"/>
    <x v="32"/>
    <s v="Кухня-столовая"/>
    <n v="20"/>
    <n v="5"/>
    <s v="наличие 3+к"/>
    <n v="0.99250000000000005"/>
    <n v="1"/>
    <n v="1.002"/>
    <n v="1.0141176470588238"/>
    <x v="3"/>
    <n v="256666.66666666666"/>
    <n v="1.0186100361176476"/>
    <n v="261443.24260352954"/>
    <n v="9260000"/>
  </r>
  <r>
    <x v="1"/>
    <x v="1"/>
    <x v="10"/>
    <n v="91"/>
    <x v="9"/>
    <n v="5"/>
    <x v="0"/>
    <n v="35.5"/>
    <x v="52"/>
    <n v="80.5"/>
    <x v="57"/>
    <m/>
    <m/>
    <n v="16.5"/>
    <m/>
    <m/>
    <m/>
    <m/>
    <m/>
    <m/>
    <m/>
    <m/>
    <m/>
    <s v="Кухня-гостиная"/>
    <n v="16.100000000000001"/>
    <m/>
    <s v="Комната стандарт"/>
    <n v="12.5"/>
    <m/>
    <m/>
    <s v="Мастер-спальня с/у через гардероб"/>
    <n v="12"/>
    <s v="ниша"/>
    <n v="3.5"/>
    <s v="Комната стандарт"/>
    <n v="11"/>
    <m/>
    <m/>
    <m/>
    <m/>
    <m/>
    <m/>
    <m/>
    <m/>
    <m/>
    <m/>
    <n v="4.5"/>
    <n v="4.4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s v="да"/>
    <s v="кухня, комната"/>
    <n v="3"/>
    <m/>
    <m/>
    <m/>
    <s v="коридор, комната"/>
    <m/>
    <m/>
    <m/>
    <m/>
    <m/>
    <m/>
    <s v="Свой ЖК, Двор, Крыша др. строения ЖК"/>
    <s v="С,Ю, З"/>
    <m/>
    <s v="Кухня-гостиная"/>
    <s v=""/>
    <s v=""/>
    <s v=""/>
    <s v=""/>
    <n v="1"/>
    <s v=""/>
    <n v="1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да"/>
    <s v="да"/>
    <s v="да"/>
    <s v=""/>
    <s v=""/>
    <s v=""/>
    <s v=""/>
    <n v="3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"/>
    <s v=""/>
    <s v=""/>
    <s v=""/>
    <m/>
    <n v="1.01"/>
    <n v="1"/>
    <n v="1"/>
    <m/>
    <m/>
    <n v="1.0049999999999999"/>
    <n v="1"/>
    <n v="1.01"/>
    <n v="1"/>
    <n v="1"/>
    <n v="1"/>
    <n v="1"/>
    <m/>
    <m/>
    <m/>
    <n v="1"/>
    <m/>
    <m/>
    <m/>
    <m/>
    <m/>
    <m/>
    <m/>
    <m/>
    <m/>
    <n v="1"/>
    <m/>
    <m/>
    <n v="1"/>
    <n v="1"/>
    <n v="1.0049999999999999"/>
    <n v="1.0049999999999999"/>
    <n v="1.0049999999999999"/>
    <m/>
    <m/>
    <m/>
    <m/>
    <n v="1.0049999999999999"/>
    <m/>
    <m/>
    <m/>
    <m/>
    <m/>
    <m/>
    <m/>
    <m/>
    <m/>
    <m/>
    <m/>
    <m/>
    <n v="1"/>
    <n v="0.995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4"/>
    <x v="33"/>
    <s v="Кухня-гостиная, Мастер-спальня"/>
    <n v="20"/>
    <n v="5"/>
    <s v="наличие 3+к"/>
    <n v="0.99250000000000005"/>
    <n v="1"/>
    <n v="1.002"/>
    <n v="1.0141176470588238"/>
    <x v="18"/>
    <n v="200000"/>
    <n v="1.0442531522201077"/>
    <n v="208850.63044402155"/>
    <n v="16810000"/>
  </r>
  <r>
    <x v="1"/>
    <x v="1"/>
    <x v="11"/>
    <n v="92"/>
    <x v="5"/>
    <n v="5"/>
    <x v="1"/>
    <n v="24.4"/>
    <x v="48"/>
    <n v="55.7"/>
    <x v="53"/>
    <m/>
    <m/>
    <n v="7.3"/>
    <s v="ниша"/>
    <m/>
    <m/>
    <m/>
    <m/>
    <m/>
    <m/>
    <m/>
    <m/>
    <s v="Кухня-гостиная"/>
    <n v="14"/>
    <m/>
    <s v="Комната стандарт"/>
    <n v="12.8"/>
    <s v="ниша"/>
    <m/>
    <s v="Комната стандарт"/>
    <n v="11.6"/>
    <m/>
    <m/>
    <m/>
    <m/>
    <m/>
    <m/>
    <m/>
    <m/>
    <m/>
    <m/>
    <m/>
    <m/>
    <m/>
    <m/>
    <n v="4.2"/>
    <n v="2.4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m/>
    <m/>
    <m/>
    <m/>
    <m/>
    <m/>
    <m/>
    <s v="Свой ЖК, Двор, Частный сектор"/>
    <s v="З, В"/>
    <m/>
    <s v="Кухня-гостиная"/>
    <s v=""/>
    <s v="ниша"/>
    <s v=""/>
    <s v=""/>
    <n v="1"/>
    <s v=""/>
    <s v="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"/>
    <n v="1.0049999999999999"/>
    <m/>
    <m/>
    <n v="1.0049999999999999"/>
    <n v="1"/>
    <n v="1"/>
    <n v="1"/>
    <n v="1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0"/>
    <x v="34"/>
    <s v="Кухня-гостиная"/>
    <n v="20"/>
    <n v="5"/>
    <s v="наличие 3+к"/>
    <n v="0.99250000000000005"/>
    <n v="1"/>
    <n v="1.002"/>
    <n v="1.0158823529411767"/>
    <x v="6"/>
    <n v="222500"/>
    <n v="1.0435461382298834"/>
    <n v="232189.01575614905"/>
    <n v="12930000"/>
  </r>
  <r>
    <x v="1"/>
    <x v="1"/>
    <x v="11"/>
    <n v="93"/>
    <x v="6"/>
    <n v="5"/>
    <x v="2"/>
    <n v="12.1"/>
    <x v="53"/>
    <n v="39.099999999999994"/>
    <x v="58"/>
    <m/>
    <m/>
    <n v="5.3"/>
    <m/>
    <m/>
    <m/>
    <m/>
    <m/>
    <m/>
    <m/>
    <m/>
    <m/>
    <s v="Кухня-гостиная с нишей"/>
    <n v="14.1"/>
    <m/>
    <s v="Комната стандарт"/>
    <n v="12.1"/>
    <s v="ниша"/>
    <n v="3.3"/>
    <m/>
    <m/>
    <m/>
    <m/>
    <m/>
    <m/>
    <m/>
    <m/>
    <m/>
    <m/>
    <m/>
    <m/>
    <m/>
    <m/>
    <m/>
    <m/>
    <n v="4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гостиная с нишей"/>
    <s v=""/>
    <s v="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1"/>
    <x v="35"/>
    <s v="Кухня-гостиная с нишей"/>
    <n v="20"/>
    <n v="5"/>
    <s v="наличие 3+к"/>
    <n v="0.99250000000000005"/>
    <n v="1"/>
    <n v="1.002"/>
    <n v="1.0158823529411767"/>
    <x v="19"/>
    <n v="240000"/>
    <n v="1.0305611279821327"/>
    <n v="247334.67071571187"/>
    <n v="9670000"/>
  </r>
  <r>
    <x v="1"/>
    <x v="1"/>
    <x v="11"/>
    <n v="94"/>
    <x v="7"/>
    <n v="5"/>
    <x v="2"/>
    <n v="13.9"/>
    <x v="47"/>
    <n v="45.699999999999996"/>
    <x v="52"/>
    <m/>
    <m/>
    <n v="8.1999999999999993"/>
    <s v="ниша"/>
    <m/>
    <m/>
    <m/>
    <m/>
    <m/>
    <m/>
    <m/>
    <m/>
    <s v="Кухня-гостиная"/>
    <n v="15.4"/>
    <m/>
    <s v="Комната стандарт"/>
    <n v="13.9"/>
    <m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4.3"/>
    <n v="4.3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Двор, Крыша др. строения ЖК, Частный сектор"/>
    <s v="Ю, В"/>
    <m/>
    <s v="Кухня-гостиная"/>
    <s v=""/>
    <s v="ниша"/>
    <s v=""/>
    <s v=""/>
    <s v="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да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.0049999999999999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2"/>
    <x v="36"/>
    <s v="Кухня-гостиная"/>
    <n v="20"/>
    <n v="5"/>
    <s v="наличие 3+к"/>
    <n v="0.99250000000000005"/>
    <n v="1"/>
    <n v="1.002"/>
    <n v="1.0158823529411767"/>
    <x v="16"/>
    <n v="232500"/>
    <n v="1.0280224821551291"/>
    <n v="239015.22710106752"/>
    <n v="10920000"/>
  </r>
  <r>
    <x v="1"/>
    <x v="1"/>
    <x v="11"/>
    <n v="95"/>
    <x v="8"/>
    <n v="5"/>
    <x v="2"/>
    <n v="11.3"/>
    <x v="50"/>
    <n v="35.400000000000006"/>
    <x v="55"/>
    <m/>
    <m/>
    <n v="8.1999999999999993"/>
    <m/>
    <m/>
    <m/>
    <m/>
    <m/>
    <m/>
    <m/>
    <m/>
    <m/>
    <s v="Кухня-столовая"/>
    <n v="10.4"/>
    <n v="2"/>
    <s v="Комната стандарт"/>
    <n v="11.3"/>
    <m/>
    <m/>
    <m/>
    <m/>
    <m/>
    <m/>
    <m/>
    <m/>
    <m/>
    <m/>
    <m/>
    <m/>
    <m/>
    <m/>
    <m/>
    <m/>
    <m/>
    <m/>
    <n v="3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, Двор, Крыша др. строения ЖК"/>
    <s v="Ю"/>
    <m/>
    <s v="Кухня-столовая"/>
    <s v="да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"/>
    <s v=""/>
    <s v=""/>
    <s v=""/>
    <m/>
    <n v="1"/>
    <n v="1.0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3"/>
    <x v="32"/>
    <s v="Кухня-столовая"/>
    <n v="20"/>
    <n v="5"/>
    <s v="наличие 3+к"/>
    <n v="0.99250000000000005"/>
    <n v="1"/>
    <n v="1.002"/>
    <n v="1.0158823529411767"/>
    <x v="3"/>
    <n v="256666.66666666666"/>
    <n v="1.0203825593823532"/>
    <n v="261898.19024147064"/>
    <n v="9270000"/>
  </r>
  <r>
    <x v="1"/>
    <x v="1"/>
    <x v="11"/>
    <n v="96"/>
    <x v="9"/>
    <n v="5"/>
    <x v="0"/>
    <n v="35.5"/>
    <x v="52"/>
    <n v="80.5"/>
    <x v="57"/>
    <m/>
    <m/>
    <n v="16.5"/>
    <m/>
    <m/>
    <m/>
    <m/>
    <m/>
    <m/>
    <m/>
    <m/>
    <m/>
    <s v="Кухня-гостиная"/>
    <n v="16.100000000000001"/>
    <m/>
    <s v="Комната стандарт"/>
    <n v="12.5"/>
    <m/>
    <m/>
    <s v="Мастер-спальня с/у через гардероб"/>
    <n v="12"/>
    <s v="ниша"/>
    <n v="3.5"/>
    <s v="Комната стандарт"/>
    <n v="11"/>
    <m/>
    <m/>
    <m/>
    <m/>
    <m/>
    <m/>
    <m/>
    <m/>
    <m/>
    <m/>
    <n v="4.5"/>
    <n v="4.4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s v="да"/>
    <s v="кухня, комната"/>
    <n v="3"/>
    <m/>
    <m/>
    <m/>
    <s v="коридор, комната"/>
    <m/>
    <m/>
    <m/>
    <m/>
    <m/>
    <m/>
    <s v="Свой ЖК, Двор, Крыша др. строения ЖК"/>
    <s v="С,Ю, З"/>
    <m/>
    <s v="Кухня-гостиная"/>
    <s v=""/>
    <s v=""/>
    <s v=""/>
    <s v=""/>
    <n v="1"/>
    <s v=""/>
    <n v="1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да"/>
    <s v="да"/>
    <s v="да"/>
    <s v=""/>
    <s v=""/>
    <s v=""/>
    <s v=""/>
    <n v="3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"/>
    <s v=""/>
    <s v=""/>
    <s v=""/>
    <m/>
    <n v="1.01"/>
    <n v="1"/>
    <n v="1"/>
    <m/>
    <m/>
    <n v="1.0049999999999999"/>
    <n v="1"/>
    <n v="1.01"/>
    <n v="1"/>
    <n v="1"/>
    <n v="1"/>
    <n v="1"/>
    <m/>
    <m/>
    <m/>
    <n v="1"/>
    <m/>
    <m/>
    <m/>
    <m/>
    <m/>
    <m/>
    <m/>
    <m/>
    <m/>
    <n v="1"/>
    <m/>
    <m/>
    <n v="1"/>
    <n v="1"/>
    <n v="1.0049999999999999"/>
    <n v="1.0049999999999999"/>
    <n v="1.0049999999999999"/>
    <m/>
    <m/>
    <m/>
    <m/>
    <n v="1.0049999999999999"/>
    <m/>
    <m/>
    <m/>
    <m/>
    <m/>
    <m/>
    <m/>
    <m/>
    <m/>
    <m/>
    <m/>
    <m/>
    <n v="1"/>
    <n v="0.995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4"/>
    <x v="33"/>
    <s v="Кухня-гостиная, Мастер-спальня"/>
    <n v="20"/>
    <n v="5"/>
    <s v="наличие 3+к"/>
    <n v="0.99250000000000005"/>
    <n v="1"/>
    <n v="1.002"/>
    <n v="1.0158823529411767"/>
    <x v="18"/>
    <n v="200000"/>
    <n v="1.0460702980766392"/>
    <n v="209214.05961532783"/>
    <n v="16840000"/>
  </r>
  <r>
    <x v="1"/>
    <x v="1"/>
    <x v="12"/>
    <n v="97"/>
    <x v="5"/>
    <n v="5"/>
    <x v="1"/>
    <n v="24.4"/>
    <x v="48"/>
    <n v="55.7"/>
    <x v="53"/>
    <m/>
    <m/>
    <n v="7.3"/>
    <s v="ниша"/>
    <m/>
    <m/>
    <m/>
    <m/>
    <m/>
    <m/>
    <m/>
    <m/>
    <s v="Кухня-гостиная"/>
    <n v="14"/>
    <m/>
    <s v="Комната стандарт"/>
    <n v="12.8"/>
    <s v="ниша"/>
    <m/>
    <s v="Комната стандарт"/>
    <n v="11.6"/>
    <m/>
    <m/>
    <m/>
    <m/>
    <m/>
    <m/>
    <m/>
    <m/>
    <m/>
    <m/>
    <m/>
    <m/>
    <m/>
    <m/>
    <n v="4.2"/>
    <n v="2.4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m/>
    <m/>
    <m/>
    <m/>
    <m/>
    <m/>
    <m/>
    <s v="Свой ЖК, Двор, Частный сектор"/>
    <s v="З, В"/>
    <m/>
    <s v="Кухня-гостиная"/>
    <s v=""/>
    <s v="ниша"/>
    <s v=""/>
    <s v=""/>
    <n v="1"/>
    <s v=""/>
    <s v="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"/>
    <n v="1.0049999999999999"/>
    <m/>
    <m/>
    <n v="1.0049999999999999"/>
    <n v="1"/>
    <n v="1"/>
    <n v="1"/>
    <n v="1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0"/>
    <x v="34"/>
    <s v="Кухня-гостиная"/>
    <n v="20"/>
    <n v="5"/>
    <s v="наличие 3+к"/>
    <n v="0.99250000000000005"/>
    <n v="1"/>
    <n v="1.002"/>
    <n v="1.0176470588235296"/>
    <x v="6"/>
    <n v="222500"/>
    <n v="1.0453588993269822"/>
    <n v="232592.35510025354"/>
    <n v="12960000"/>
  </r>
  <r>
    <x v="1"/>
    <x v="1"/>
    <x v="12"/>
    <n v="98"/>
    <x v="6"/>
    <n v="5"/>
    <x v="2"/>
    <n v="12.1"/>
    <x v="54"/>
    <n v="38.999999999999993"/>
    <x v="59"/>
    <m/>
    <m/>
    <n v="5.3"/>
    <m/>
    <m/>
    <m/>
    <m/>
    <m/>
    <m/>
    <m/>
    <m/>
    <m/>
    <s v="Кухня-гостиная с нишей"/>
    <n v="14"/>
    <m/>
    <s v="Комната стандарт"/>
    <n v="12.1"/>
    <s v="ниша"/>
    <n v="3.3"/>
    <m/>
    <m/>
    <m/>
    <m/>
    <m/>
    <m/>
    <m/>
    <m/>
    <m/>
    <m/>
    <m/>
    <m/>
    <m/>
    <m/>
    <m/>
    <m/>
    <n v="4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гостиная с нишей"/>
    <s v=""/>
    <s v="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1"/>
    <x v="35"/>
    <s v="Кухня-гостиная с нишей"/>
    <n v="20"/>
    <n v="5"/>
    <s v="наличие 3+к"/>
    <n v="0.99250000000000005"/>
    <n v="1"/>
    <n v="1.002"/>
    <n v="1.0176470588235296"/>
    <x v="19"/>
    <n v="240000"/>
    <n v="1.0323513326051472"/>
    <n v="247764.31982523535"/>
    <n v="9660000"/>
  </r>
  <r>
    <x v="1"/>
    <x v="1"/>
    <x v="12"/>
    <n v="99"/>
    <x v="7"/>
    <n v="5"/>
    <x v="2"/>
    <n v="13.9"/>
    <x v="47"/>
    <n v="45.699999999999996"/>
    <x v="52"/>
    <m/>
    <m/>
    <n v="8.1999999999999993"/>
    <s v="ниша"/>
    <m/>
    <m/>
    <m/>
    <m/>
    <m/>
    <m/>
    <m/>
    <m/>
    <s v="Кухня-гостиная"/>
    <n v="15.4"/>
    <m/>
    <s v="Комната стандарт"/>
    <n v="13.9"/>
    <m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4.3"/>
    <n v="4.3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Двор, Крыша др. строения ЖК, Частный сектор"/>
    <s v="Ю, В"/>
    <m/>
    <s v="Кухня-гостиная"/>
    <s v=""/>
    <s v="ниша"/>
    <s v=""/>
    <s v=""/>
    <s v="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да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.0049999999999999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2"/>
    <x v="36"/>
    <s v="Кухня-гостиная"/>
    <n v="20"/>
    <n v="5"/>
    <s v="наличие 3+к"/>
    <n v="0.99250000000000005"/>
    <n v="1"/>
    <n v="1.002"/>
    <n v="1.0176470588235296"/>
    <x v="16"/>
    <n v="232500"/>
    <n v="1.0298082768548773"/>
    <n v="239430.42436875898"/>
    <n v="10940000"/>
  </r>
  <r>
    <x v="1"/>
    <x v="1"/>
    <x v="12"/>
    <n v="100"/>
    <x v="8"/>
    <n v="5"/>
    <x v="2"/>
    <n v="11.3"/>
    <x v="50"/>
    <n v="35.400000000000006"/>
    <x v="55"/>
    <m/>
    <m/>
    <n v="8.1999999999999993"/>
    <m/>
    <m/>
    <m/>
    <m/>
    <m/>
    <m/>
    <m/>
    <m/>
    <m/>
    <s v="Кухня-столовая"/>
    <n v="10.4"/>
    <n v="2"/>
    <s v="Комната стандарт"/>
    <n v="11.3"/>
    <m/>
    <m/>
    <m/>
    <m/>
    <m/>
    <m/>
    <m/>
    <m/>
    <m/>
    <m/>
    <m/>
    <m/>
    <m/>
    <m/>
    <m/>
    <m/>
    <m/>
    <m/>
    <n v="3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, Двор, Крыша др. строения ЖК"/>
    <s v="Ю"/>
    <m/>
    <s v="Кухня-столовая"/>
    <s v="да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"/>
    <s v=""/>
    <s v=""/>
    <s v=""/>
    <m/>
    <n v="1"/>
    <n v="1.0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3"/>
    <x v="32"/>
    <s v="Кухня-столовая"/>
    <n v="20"/>
    <n v="5"/>
    <s v="наличие 3+к"/>
    <n v="0.99250000000000005"/>
    <n v="1"/>
    <n v="1.002"/>
    <n v="1.0176470588235296"/>
    <x v="3"/>
    <n v="256666.66666666666"/>
    <n v="1.0221550826470591"/>
    <n v="262353.13787941181"/>
    <n v="9290000"/>
  </r>
  <r>
    <x v="1"/>
    <x v="1"/>
    <x v="12"/>
    <n v="101"/>
    <x v="9"/>
    <n v="5"/>
    <x v="0"/>
    <n v="35.5"/>
    <x v="52"/>
    <n v="80.5"/>
    <x v="57"/>
    <m/>
    <m/>
    <n v="16.5"/>
    <m/>
    <m/>
    <m/>
    <m/>
    <m/>
    <m/>
    <m/>
    <m/>
    <m/>
    <s v="Кухня-гостиная"/>
    <n v="16.100000000000001"/>
    <m/>
    <s v="Комната стандарт"/>
    <n v="12.5"/>
    <m/>
    <m/>
    <s v="Мастер-спальня с/у через гардероб"/>
    <n v="12"/>
    <s v="ниша"/>
    <n v="3.5"/>
    <s v="Комната стандарт"/>
    <n v="11"/>
    <m/>
    <m/>
    <m/>
    <m/>
    <m/>
    <m/>
    <m/>
    <m/>
    <m/>
    <m/>
    <n v="4.5"/>
    <n v="4.4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s v="да"/>
    <s v="кухня, комната"/>
    <n v="3"/>
    <m/>
    <m/>
    <m/>
    <s v="коридор, комната"/>
    <m/>
    <m/>
    <m/>
    <m/>
    <m/>
    <m/>
    <s v="Свой ЖК, Двор, Крыша др. строения ЖК"/>
    <s v="С,Ю, З"/>
    <m/>
    <s v="Кухня-гостиная"/>
    <s v=""/>
    <s v=""/>
    <s v=""/>
    <s v=""/>
    <n v="1"/>
    <s v=""/>
    <n v="1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да"/>
    <s v="да"/>
    <s v="да"/>
    <s v=""/>
    <s v=""/>
    <s v=""/>
    <s v=""/>
    <n v="3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"/>
    <s v=""/>
    <s v=""/>
    <s v=""/>
    <m/>
    <n v="1.01"/>
    <n v="1"/>
    <n v="1"/>
    <m/>
    <m/>
    <n v="1.0049999999999999"/>
    <n v="1"/>
    <n v="1.01"/>
    <n v="1"/>
    <n v="1"/>
    <n v="1"/>
    <n v="1"/>
    <m/>
    <m/>
    <m/>
    <n v="1"/>
    <m/>
    <m/>
    <m/>
    <m/>
    <m/>
    <m/>
    <m/>
    <m/>
    <m/>
    <n v="1"/>
    <m/>
    <m/>
    <n v="1"/>
    <n v="1"/>
    <n v="1.0049999999999999"/>
    <n v="1.0049999999999999"/>
    <n v="1.0049999999999999"/>
    <m/>
    <m/>
    <m/>
    <m/>
    <n v="1.0049999999999999"/>
    <m/>
    <m/>
    <m/>
    <m/>
    <m/>
    <m/>
    <m/>
    <m/>
    <m/>
    <m/>
    <m/>
    <m/>
    <n v="1"/>
    <n v="0.995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4"/>
    <x v="33"/>
    <s v="Кухня-гостиная, Мастер-спальня"/>
    <n v="20"/>
    <n v="5"/>
    <s v="наличие 3+к"/>
    <n v="0.99250000000000005"/>
    <n v="1"/>
    <n v="1.002"/>
    <n v="1.0176470588235296"/>
    <x v="18"/>
    <n v="200000"/>
    <n v="1.0478874439331707"/>
    <n v="209577.48878663415"/>
    <n v="16870000"/>
  </r>
  <r>
    <x v="1"/>
    <x v="1"/>
    <x v="13"/>
    <n v="102"/>
    <x v="5"/>
    <n v="5"/>
    <x v="1"/>
    <n v="24.4"/>
    <x v="48"/>
    <n v="55.7"/>
    <x v="53"/>
    <m/>
    <m/>
    <n v="7.3"/>
    <s v="ниша"/>
    <m/>
    <m/>
    <m/>
    <m/>
    <m/>
    <m/>
    <m/>
    <m/>
    <s v="Кухня-гостиная"/>
    <n v="14"/>
    <m/>
    <s v="Комната стандарт"/>
    <n v="12.8"/>
    <s v="ниша"/>
    <m/>
    <s v="Комната стандарт"/>
    <n v="11.6"/>
    <m/>
    <m/>
    <m/>
    <m/>
    <m/>
    <m/>
    <m/>
    <m/>
    <m/>
    <m/>
    <m/>
    <m/>
    <m/>
    <m/>
    <n v="4.2"/>
    <n v="2.4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m/>
    <m/>
    <m/>
    <m/>
    <m/>
    <m/>
    <m/>
    <s v="Свой ЖК, Двор, Частный сектор"/>
    <s v="З, В"/>
    <m/>
    <s v="Кухня-гостиная"/>
    <s v=""/>
    <s v="ниша"/>
    <s v=""/>
    <s v=""/>
    <n v="1"/>
    <s v=""/>
    <s v="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"/>
    <n v="1.0049999999999999"/>
    <m/>
    <m/>
    <n v="1.0049999999999999"/>
    <n v="1"/>
    <n v="1"/>
    <n v="1"/>
    <n v="1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0"/>
    <x v="34"/>
    <s v="Кухня-гостиная"/>
    <n v="20"/>
    <n v="5"/>
    <s v="наличие 3+к"/>
    <n v="0.99250000000000005"/>
    <n v="1"/>
    <n v="1.002"/>
    <n v="1.0194117647058825"/>
    <x v="6"/>
    <n v="222500"/>
    <n v="1.0471716604240811"/>
    <n v="232995.69444435803"/>
    <n v="12980000"/>
  </r>
  <r>
    <x v="1"/>
    <x v="1"/>
    <x v="13"/>
    <n v="103"/>
    <x v="6"/>
    <n v="5"/>
    <x v="2"/>
    <n v="12.1"/>
    <x v="54"/>
    <n v="38.999999999999993"/>
    <x v="59"/>
    <m/>
    <m/>
    <n v="5.3"/>
    <m/>
    <m/>
    <m/>
    <m/>
    <m/>
    <m/>
    <m/>
    <m/>
    <m/>
    <s v="Кухня-гостиная с нишей"/>
    <n v="14"/>
    <m/>
    <s v="Комната стандарт"/>
    <n v="12.1"/>
    <s v="ниша"/>
    <n v="3.3"/>
    <m/>
    <m/>
    <m/>
    <m/>
    <m/>
    <m/>
    <m/>
    <m/>
    <m/>
    <m/>
    <m/>
    <m/>
    <m/>
    <m/>
    <m/>
    <m/>
    <n v="4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гостиная с нишей"/>
    <s v=""/>
    <s v="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1"/>
    <x v="35"/>
    <s v="Кухня-гостиная с нишей"/>
    <n v="20"/>
    <n v="5"/>
    <s v="наличие 3+к"/>
    <n v="0.99250000000000005"/>
    <n v="1"/>
    <n v="1.002"/>
    <n v="1.0194117647058825"/>
    <x v="19"/>
    <n v="240000"/>
    <n v="1.0341415372281619"/>
    <n v="248193.96893475886"/>
    <n v="9680000"/>
  </r>
  <r>
    <x v="1"/>
    <x v="1"/>
    <x v="13"/>
    <n v="104"/>
    <x v="7"/>
    <n v="5"/>
    <x v="2"/>
    <n v="13.9"/>
    <x v="47"/>
    <n v="45.699999999999996"/>
    <x v="52"/>
    <m/>
    <m/>
    <n v="8.1999999999999993"/>
    <s v="ниша"/>
    <m/>
    <m/>
    <m/>
    <m/>
    <m/>
    <m/>
    <m/>
    <m/>
    <s v="Кухня-гостиная"/>
    <n v="15.4"/>
    <m/>
    <s v="Комната стандарт"/>
    <n v="13.9"/>
    <m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4.3"/>
    <n v="4.3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Двор, Крыша др. строения ЖК, Частный сектор"/>
    <s v="Ю, В"/>
    <m/>
    <s v="Кухня-гостиная"/>
    <s v=""/>
    <s v="ниша"/>
    <s v=""/>
    <s v=""/>
    <s v="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да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.0049999999999999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2"/>
    <x v="36"/>
    <s v="Кухня-гостиная"/>
    <n v="20"/>
    <n v="5"/>
    <s v="наличие 3+к"/>
    <n v="0.99250000000000005"/>
    <n v="1"/>
    <n v="1.002"/>
    <n v="1.0194117647058825"/>
    <x v="16"/>
    <n v="232500"/>
    <n v="1.0315940715546257"/>
    <n v="239845.62163645047"/>
    <n v="10960000"/>
  </r>
  <r>
    <x v="1"/>
    <x v="1"/>
    <x v="13"/>
    <n v="105"/>
    <x v="8"/>
    <n v="5"/>
    <x v="2"/>
    <n v="11.3"/>
    <x v="50"/>
    <n v="35.400000000000006"/>
    <x v="55"/>
    <m/>
    <m/>
    <n v="8.1999999999999993"/>
    <m/>
    <m/>
    <m/>
    <m/>
    <m/>
    <m/>
    <m/>
    <m/>
    <m/>
    <s v="Кухня-столовая"/>
    <n v="10.4"/>
    <n v="2"/>
    <s v="Комната стандарт"/>
    <n v="11.3"/>
    <m/>
    <m/>
    <m/>
    <m/>
    <m/>
    <m/>
    <m/>
    <m/>
    <m/>
    <m/>
    <m/>
    <m/>
    <m/>
    <m/>
    <m/>
    <m/>
    <m/>
    <m/>
    <n v="3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, Двор, Крыша др. строения ЖК"/>
    <s v="Ю"/>
    <m/>
    <s v="Кухня-столовая"/>
    <s v="да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"/>
    <s v=""/>
    <s v=""/>
    <s v=""/>
    <m/>
    <n v="1"/>
    <n v="1.0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3"/>
    <x v="32"/>
    <s v="Кухня-столовая"/>
    <n v="20"/>
    <n v="5"/>
    <s v="наличие 3+к"/>
    <n v="0.99250000000000005"/>
    <n v="1"/>
    <n v="1.002"/>
    <n v="1.0194117647058825"/>
    <x v="3"/>
    <n v="256666.66666666666"/>
    <n v="1.023927605911765"/>
    <n v="262808.08551735303"/>
    <n v="9300000"/>
  </r>
  <r>
    <x v="1"/>
    <x v="1"/>
    <x v="13"/>
    <n v="106"/>
    <x v="9"/>
    <n v="5"/>
    <x v="0"/>
    <n v="35.5"/>
    <x v="55"/>
    <n v="80.399999999999991"/>
    <x v="60"/>
    <m/>
    <m/>
    <n v="16.5"/>
    <m/>
    <m/>
    <m/>
    <m/>
    <m/>
    <m/>
    <m/>
    <m/>
    <m/>
    <s v="Кухня-гостиная"/>
    <n v="16.100000000000001"/>
    <m/>
    <s v="Комната стандарт"/>
    <n v="12.5"/>
    <m/>
    <m/>
    <s v="Мастер-спальня с/у через гардероб"/>
    <n v="12"/>
    <s v="ниша"/>
    <n v="3.5"/>
    <s v="Комната стандарт"/>
    <n v="11"/>
    <m/>
    <m/>
    <m/>
    <m/>
    <m/>
    <m/>
    <m/>
    <m/>
    <m/>
    <m/>
    <n v="4.5"/>
    <n v="4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s v="да"/>
    <s v="кухня, комната"/>
    <n v="3"/>
    <m/>
    <m/>
    <m/>
    <s v="коридор, комната"/>
    <m/>
    <m/>
    <m/>
    <m/>
    <m/>
    <m/>
    <s v="Свой ЖК, Двор, Крыша др. строения ЖК"/>
    <s v="С,Ю, З"/>
    <m/>
    <s v="Кухня-гостиная"/>
    <s v=""/>
    <s v=""/>
    <s v=""/>
    <s v=""/>
    <n v="1"/>
    <s v=""/>
    <n v="1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да"/>
    <s v="да"/>
    <s v="да"/>
    <s v=""/>
    <s v=""/>
    <s v=""/>
    <s v=""/>
    <n v="3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"/>
    <s v=""/>
    <s v=""/>
    <s v=""/>
    <m/>
    <n v="1.01"/>
    <n v="1"/>
    <n v="1"/>
    <m/>
    <m/>
    <n v="1.0049999999999999"/>
    <n v="1"/>
    <n v="1.01"/>
    <n v="1"/>
    <n v="1"/>
    <n v="1"/>
    <n v="1"/>
    <m/>
    <m/>
    <m/>
    <n v="1"/>
    <m/>
    <m/>
    <m/>
    <m/>
    <m/>
    <m/>
    <m/>
    <m/>
    <m/>
    <n v="1"/>
    <m/>
    <m/>
    <n v="1"/>
    <n v="1"/>
    <n v="1.0049999999999999"/>
    <n v="1.0049999999999999"/>
    <n v="1.0049999999999999"/>
    <m/>
    <m/>
    <m/>
    <m/>
    <n v="1.0049999999999999"/>
    <m/>
    <m/>
    <m/>
    <m/>
    <m/>
    <m/>
    <m/>
    <m/>
    <m/>
    <m/>
    <m/>
    <m/>
    <n v="1"/>
    <n v="0.995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4"/>
    <x v="33"/>
    <s v="Кухня-гостиная, Мастер-спальня"/>
    <n v="20"/>
    <n v="5"/>
    <s v="наличие 3+к"/>
    <n v="0.99250000000000005"/>
    <n v="1"/>
    <n v="1.002"/>
    <n v="1.0194117647058825"/>
    <x v="18"/>
    <n v="200000"/>
    <n v="1.0497045897897022"/>
    <n v="209940.91795794043"/>
    <n v="16880000"/>
  </r>
  <r>
    <x v="1"/>
    <x v="1"/>
    <x v="14"/>
    <n v="107"/>
    <x v="5"/>
    <n v="5"/>
    <x v="1"/>
    <n v="24.4"/>
    <x v="48"/>
    <n v="55.7"/>
    <x v="53"/>
    <m/>
    <m/>
    <n v="7.3"/>
    <s v="ниша"/>
    <m/>
    <m/>
    <m/>
    <m/>
    <m/>
    <m/>
    <m/>
    <m/>
    <s v="Кухня-гостиная"/>
    <n v="14"/>
    <m/>
    <s v="Комната стандарт"/>
    <n v="12.8"/>
    <s v="ниша"/>
    <m/>
    <s v="Комната стандарт"/>
    <n v="11.6"/>
    <m/>
    <m/>
    <m/>
    <m/>
    <m/>
    <m/>
    <m/>
    <m/>
    <m/>
    <m/>
    <m/>
    <m/>
    <m/>
    <m/>
    <n v="4.2"/>
    <n v="2.4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m/>
    <m/>
    <m/>
    <m/>
    <m/>
    <m/>
    <m/>
    <s v="Свой ЖК, Двор, Частный сектор"/>
    <s v="З, В"/>
    <m/>
    <s v="Кухня-гостиная"/>
    <s v=""/>
    <s v="ниша"/>
    <s v=""/>
    <s v=""/>
    <n v="1"/>
    <s v=""/>
    <s v="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"/>
    <n v="1.0049999999999999"/>
    <m/>
    <m/>
    <n v="1.0049999999999999"/>
    <n v="1"/>
    <n v="1"/>
    <n v="1"/>
    <n v="1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0"/>
    <x v="34"/>
    <s v="Кухня-гостиная"/>
    <n v="20"/>
    <n v="5"/>
    <s v="наличие 3+к"/>
    <n v="0.99250000000000005"/>
    <n v="1"/>
    <n v="1.002"/>
    <n v="1.0211764705882356"/>
    <x v="6"/>
    <n v="222500"/>
    <n v="1.0489844215211801"/>
    <n v="233399.03378846258"/>
    <n v="13000000"/>
  </r>
  <r>
    <x v="1"/>
    <x v="1"/>
    <x v="14"/>
    <n v="108"/>
    <x v="6"/>
    <n v="5"/>
    <x v="2"/>
    <n v="12.1"/>
    <x v="54"/>
    <n v="38.999999999999993"/>
    <x v="59"/>
    <m/>
    <m/>
    <n v="5.3"/>
    <m/>
    <m/>
    <m/>
    <m/>
    <m/>
    <m/>
    <m/>
    <m/>
    <m/>
    <s v="Кухня-гостиная с нишей"/>
    <n v="14"/>
    <m/>
    <s v="Комната стандарт"/>
    <n v="12.1"/>
    <s v="ниша"/>
    <n v="3.3"/>
    <m/>
    <m/>
    <m/>
    <m/>
    <m/>
    <m/>
    <m/>
    <m/>
    <m/>
    <m/>
    <m/>
    <m/>
    <m/>
    <m/>
    <m/>
    <m/>
    <n v="4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гостиная с нишей"/>
    <s v=""/>
    <s v="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1"/>
    <x v="35"/>
    <s v="Кухня-гостиная с нишей"/>
    <n v="20"/>
    <n v="5"/>
    <s v="наличие 3+к"/>
    <n v="0.99250000000000005"/>
    <n v="1"/>
    <n v="1.002"/>
    <n v="1.0211764705882356"/>
    <x v="19"/>
    <n v="240000"/>
    <n v="1.0359317418511769"/>
    <n v="248623.61804428246"/>
    <n v="9700000"/>
  </r>
  <r>
    <x v="1"/>
    <x v="1"/>
    <x v="14"/>
    <n v="109"/>
    <x v="7"/>
    <n v="5"/>
    <x v="2"/>
    <n v="13.9"/>
    <x v="47"/>
    <n v="45.699999999999996"/>
    <x v="52"/>
    <m/>
    <m/>
    <n v="8.1999999999999993"/>
    <s v="ниша"/>
    <m/>
    <m/>
    <m/>
    <m/>
    <m/>
    <m/>
    <m/>
    <m/>
    <s v="Кухня-гостиная"/>
    <n v="15.4"/>
    <m/>
    <s v="Комната стандарт"/>
    <n v="13.9"/>
    <m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4.3"/>
    <n v="4.3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Двор, Крыша др. строения ЖК, Частный сектор"/>
    <s v="Ю, В"/>
    <m/>
    <s v="Кухня-гостиная"/>
    <s v=""/>
    <s v="ниша"/>
    <s v=""/>
    <s v=""/>
    <s v="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да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.0049999999999999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2"/>
    <x v="36"/>
    <s v="Кухня-гостиная"/>
    <n v="20"/>
    <n v="5"/>
    <s v="наличие 3+к"/>
    <n v="0.99250000000000005"/>
    <n v="1"/>
    <n v="1.002"/>
    <n v="1.0211764705882356"/>
    <x v="16"/>
    <n v="232500"/>
    <n v="1.0333798662543741"/>
    <n v="240260.81890414198"/>
    <n v="10980000"/>
  </r>
  <r>
    <x v="1"/>
    <x v="1"/>
    <x v="14"/>
    <n v="110"/>
    <x v="8"/>
    <n v="5"/>
    <x v="2"/>
    <n v="11.3"/>
    <x v="50"/>
    <n v="35.400000000000006"/>
    <x v="55"/>
    <m/>
    <m/>
    <n v="8.1999999999999993"/>
    <m/>
    <m/>
    <m/>
    <m/>
    <m/>
    <m/>
    <m/>
    <m/>
    <m/>
    <s v="Кухня-столовая"/>
    <n v="10.4"/>
    <n v="2"/>
    <s v="Комната стандарт"/>
    <n v="11.3"/>
    <m/>
    <m/>
    <m/>
    <m/>
    <m/>
    <m/>
    <m/>
    <m/>
    <m/>
    <m/>
    <m/>
    <m/>
    <m/>
    <m/>
    <m/>
    <m/>
    <m/>
    <m/>
    <n v="3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, Двор, Крыша др. строения ЖК"/>
    <s v="Ю"/>
    <m/>
    <s v="Кухня-столовая"/>
    <s v="да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"/>
    <s v=""/>
    <s v=""/>
    <s v=""/>
    <m/>
    <n v="1"/>
    <n v="1.0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3"/>
    <x v="32"/>
    <s v="Кухня-столовая"/>
    <n v="20"/>
    <n v="5"/>
    <s v="наличие 3+к"/>
    <n v="0.99250000000000005"/>
    <n v="1"/>
    <n v="1.002"/>
    <n v="1.0211764705882356"/>
    <x v="3"/>
    <n v="256666.66666666666"/>
    <n v="1.0257001291764711"/>
    <n v="263263.03315529425"/>
    <n v="9320000"/>
  </r>
  <r>
    <x v="1"/>
    <x v="1"/>
    <x v="14"/>
    <n v="111"/>
    <x v="9"/>
    <n v="5"/>
    <x v="0"/>
    <n v="35.5"/>
    <x v="55"/>
    <n v="80.399999999999991"/>
    <x v="60"/>
    <m/>
    <m/>
    <n v="16.5"/>
    <m/>
    <m/>
    <m/>
    <m/>
    <m/>
    <m/>
    <m/>
    <m/>
    <m/>
    <s v="Кухня-гостиная"/>
    <n v="16.100000000000001"/>
    <m/>
    <s v="Комната стандарт"/>
    <n v="12.5"/>
    <m/>
    <m/>
    <s v="Мастер-спальня с/у через гардероб"/>
    <n v="12"/>
    <s v="ниша"/>
    <n v="3.5"/>
    <s v="Комната стандарт"/>
    <n v="11"/>
    <m/>
    <m/>
    <m/>
    <m/>
    <m/>
    <m/>
    <m/>
    <m/>
    <m/>
    <m/>
    <n v="4.5"/>
    <n v="4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s v="да"/>
    <s v="кухня, комната"/>
    <n v="3"/>
    <m/>
    <m/>
    <m/>
    <s v="коридор, комната"/>
    <m/>
    <m/>
    <m/>
    <m/>
    <m/>
    <m/>
    <s v="Свой ЖК, Двор, Крыша др. строения ЖК"/>
    <s v="С,Ю, З"/>
    <m/>
    <s v="Кухня-гостиная"/>
    <s v=""/>
    <s v=""/>
    <s v=""/>
    <s v=""/>
    <n v="1"/>
    <s v=""/>
    <n v="1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да"/>
    <s v="да"/>
    <s v="да"/>
    <s v=""/>
    <s v=""/>
    <s v=""/>
    <s v=""/>
    <n v="3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"/>
    <s v=""/>
    <s v=""/>
    <s v=""/>
    <m/>
    <n v="1.01"/>
    <n v="1"/>
    <n v="1"/>
    <m/>
    <m/>
    <n v="1.0049999999999999"/>
    <n v="1"/>
    <n v="1.01"/>
    <n v="1"/>
    <n v="1"/>
    <n v="1"/>
    <n v="1"/>
    <m/>
    <m/>
    <m/>
    <n v="1"/>
    <m/>
    <m/>
    <m/>
    <m/>
    <m/>
    <m/>
    <m/>
    <m/>
    <m/>
    <n v="1"/>
    <m/>
    <m/>
    <n v="1"/>
    <n v="1"/>
    <n v="1.0049999999999999"/>
    <n v="1.0049999999999999"/>
    <n v="1.0049999999999999"/>
    <m/>
    <m/>
    <m/>
    <m/>
    <n v="1.0049999999999999"/>
    <m/>
    <m/>
    <m/>
    <m/>
    <m/>
    <m/>
    <m/>
    <m/>
    <m/>
    <m/>
    <m/>
    <m/>
    <n v="1"/>
    <n v="0.995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4"/>
    <x v="33"/>
    <s v="Кухня-гостиная, Мастер-спальня"/>
    <n v="20"/>
    <n v="5"/>
    <s v="наличие 3+к"/>
    <n v="0.99250000000000005"/>
    <n v="1"/>
    <n v="1.002"/>
    <n v="1.0211764705882356"/>
    <x v="18"/>
    <n v="200000"/>
    <n v="1.0515217356462339"/>
    <n v="210304.34712924677"/>
    <n v="16910000"/>
  </r>
  <r>
    <x v="1"/>
    <x v="1"/>
    <x v="15"/>
    <n v="112"/>
    <x v="5"/>
    <n v="5"/>
    <x v="1"/>
    <n v="24.4"/>
    <x v="48"/>
    <n v="55.7"/>
    <x v="53"/>
    <m/>
    <m/>
    <n v="7.3"/>
    <s v="ниша"/>
    <m/>
    <m/>
    <m/>
    <m/>
    <m/>
    <m/>
    <m/>
    <m/>
    <s v="Кухня-гостиная"/>
    <n v="14"/>
    <m/>
    <s v="Комната стандарт"/>
    <n v="12.8"/>
    <s v="ниша"/>
    <m/>
    <s v="Комната стандарт"/>
    <n v="11.6"/>
    <m/>
    <m/>
    <m/>
    <m/>
    <m/>
    <m/>
    <m/>
    <m/>
    <m/>
    <m/>
    <m/>
    <m/>
    <m/>
    <m/>
    <n v="4.2"/>
    <n v="2.4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m/>
    <m/>
    <m/>
    <m/>
    <m/>
    <m/>
    <m/>
    <s v="Свой ЖК, Двор, Частный сектор"/>
    <s v="З, В"/>
    <m/>
    <s v="Кухня-гостиная"/>
    <s v=""/>
    <s v="ниша"/>
    <s v=""/>
    <s v=""/>
    <n v="1"/>
    <s v=""/>
    <s v="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"/>
    <n v="1.0049999999999999"/>
    <m/>
    <m/>
    <n v="1.0049999999999999"/>
    <n v="1"/>
    <n v="1"/>
    <n v="1"/>
    <n v="1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0"/>
    <x v="34"/>
    <s v="Кухня-гостиная"/>
    <n v="20"/>
    <n v="5"/>
    <s v="наличие 3+к"/>
    <n v="0.99250000000000005"/>
    <n v="1"/>
    <n v="1.002"/>
    <n v="1.0229411764705885"/>
    <x v="6"/>
    <n v="222500"/>
    <n v="1.0507971826182787"/>
    <n v="233802.37313256701"/>
    <n v="13020000"/>
  </r>
  <r>
    <x v="1"/>
    <x v="1"/>
    <x v="15"/>
    <n v="113"/>
    <x v="6"/>
    <n v="5"/>
    <x v="2"/>
    <n v="12.1"/>
    <x v="54"/>
    <n v="38.999999999999993"/>
    <x v="59"/>
    <m/>
    <m/>
    <n v="5.3"/>
    <m/>
    <m/>
    <m/>
    <m/>
    <m/>
    <m/>
    <m/>
    <m/>
    <m/>
    <s v="Кухня-гостиная с нишей"/>
    <n v="14"/>
    <m/>
    <s v="Комната стандарт"/>
    <n v="12.1"/>
    <s v="ниша"/>
    <n v="3.3"/>
    <m/>
    <m/>
    <m/>
    <m/>
    <m/>
    <m/>
    <m/>
    <m/>
    <m/>
    <m/>
    <m/>
    <m/>
    <m/>
    <m/>
    <m/>
    <m/>
    <n v="4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гостиная с нишей"/>
    <s v=""/>
    <s v="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1"/>
    <x v="35"/>
    <s v="Кухня-гостиная с нишей"/>
    <n v="20"/>
    <n v="5"/>
    <s v="наличие 3+к"/>
    <n v="0.99250000000000005"/>
    <n v="1"/>
    <n v="1.002"/>
    <n v="1.0229411764705885"/>
    <x v="19"/>
    <n v="240000"/>
    <n v="1.0377219464741916"/>
    <n v="249053.26715380597"/>
    <n v="9710000"/>
  </r>
  <r>
    <x v="1"/>
    <x v="1"/>
    <x v="15"/>
    <n v="114"/>
    <x v="7"/>
    <n v="5"/>
    <x v="2"/>
    <n v="13.9"/>
    <x v="47"/>
    <n v="45.699999999999996"/>
    <x v="52"/>
    <m/>
    <m/>
    <n v="8.1999999999999993"/>
    <s v="ниша"/>
    <m/>
    <m/>
    <m/>
    <m/>
    <m/>
    <m/>
    <m/>
    <m/>
    <s v="Кухня-гостиная"/>
    <n v="15.4"/>
    <m/>
    <s v="Комната стандарт"/>
    <n v="13.9"/>
    <m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4.3"/>
    <n v="4.3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Двор, Крыша др. строения ЖК, Частный сектор"/>
    <s v="Ю, В"/>
    <m/>
    <s v="Кухня-гостиная"/>
    <s v=""/>
    <s v="ниша"/>
    <s v=""/>
    <s v=""/>
    <s v="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да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.0049999999999999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2"/>
    <x v="36"/>
    <s v="Кухня-гостиная"/>
    <n v="20"/>
    <n v="5"/>
    <s v="наличие 3+к"/>
    <n v="0.99250000000000005"/>
    <n v="1"/>
    <n v="1.002"/>
    <n v="1.0229411764705885"/>
    <x v="16"/>
    <n v="232500"/>
    <n v="1.0351656609541224"/>
    <n v="240676.01617183347"/>
    <n v="11000000"/>
  </r>
  <r>
    <x v="1"/>
    <x v="1"/>
    <x v="15"/>
    <n v="115"/>
    <x v="8"/>
    <n v="5"/>
    <x v="2"/>
    <n v="11.3"/>
    <x v="50"/>
    <n v="35.400000000000006"/>
    <x v="55"/>
    <m/>
    <m/>
    <n v="8.1999999999999993"/>
    <m/>
    <m/>
    <m/>
    <m/>
    <m/>
    <m/>
    <m/>
    <m/>
    <m/>
    <s v="Кухня-столовая"/>
    <n v="10.4"/>
    <n v="2"/>
    <s v="Комната стандарт"/>
    <n v="11.3"/>
    <m/>
    <m/>
    <m/>
    <m/>
    <m/>
    <m/>
    <m/>
    <m/>
    <m/>
    <m/>
    <m/>
    <m/>
    <m/>
    <m/>
    <m/>
    <m/>
    <m/>
    <m/>
    <n v="3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, Двор, Крыша др. строения ЖК"/>
    <s v="Ю"/>
    <m/>
    <s v="Кухня-столовая"/>
    <s v="да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"/>
    <s v=""/>
    <s v=""/>
    <s v=""/>
    <m/>
    <n v="1"/>
    <n v="1.0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3"/>
    <x v="32"/>
    <s v="Кухня-столовая"/>
    <n v="20"/>
    <n v="5"/>
    <s v="наличие 3+к"/>
    <n v="0.99250000000000005"/>
    <n v="1"/>
    <n v="1.002"/>
    <n v="1.0229411764705885"/>
    <x v="3"/>
    <n v="256666.66666666666"/>
    <n v="1.0274726524411768"/>
    <n v="263717.98079323536"/>
    <n v="9340000"/>
  </r>
  <r>
    <x v="1"/>
    <x v="1"/>
    <x v="15"/>
    <n v="116"/>
    <x v="9"/>
    <n v="5"/>
    <x v="0"/>
    <n v="35.5"/>
    <x v="55"/>
    <n v="80.399999999999991"/>
    <x v="60"/>
    <m/>
    <m/>
    <n v="16.5"/>
    <m/>
    <m/>
    <m/>
    <m/>
    <m/>
    <m/>
    <m/>
    <m/>
    <m/>
    <s v="Кухня-гостиная"/>
    <n v="16.100000000000001"/>
    <m/>
    <s v="Комната стандарт"/>
    <n v="12.5"/>
    <m/>
    <m/>
    <s v="Мастер-спальня с/у через гардероб"/>
    <n v="12"/>
    <s v="ниша"/>
    <n v="3.5"/>
    <s v="Комната стандарт"/>
    <n v="11"/>
    <m/>
    <m/>
    <m/>
    <m/>
    <m/>
    <m/>
    <m/>
    <m/>
    <m/>
    <m/>
    <n v="4.5"/>
    <n v="4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s v="да"/>
    <s v="кухня, комната"/>
    <n v="3"/>
    <m/>
    <m/>
    <m/>
    <s v="коридор, комната"/>
    <m/>
    <m/>
    <m/>
    <m/>
    <m/>
    <m/>
    <s v="Свой ЖК, Двор, Крыша др. строения ЖК"/>
    <s v="С,Ю, З"/>
    <m/>
    <s v="Кухня-гостиная"/>
    <s v=""/>
    <s v=""/>
    <s v=""/>
    <s v=""/>
    <n v="1"/>
    <s v=""/>
    <n v="1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да"/>
    <s v="да"/>
    <s v="да"/>
    <s v=""/>
    <s v=""/>
    <s v=""/>
    <s v=""/>
    <n v="3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"/>
    <s v=""/>
    <s v=""/>
    <s v=""/>
    <m/>
    <n v="1.01"/>
    <n v="1"/>
    <n v="1"/>
    <m/>
    <m/>
    <n v="1.0049999999999999"/>
    <n v="1"/>
    <n v="1.01"/>
    <n v="1"/>
    <n v="1"/>
    <n v="1"/>
    <n v="1"/>
    <m/>
    <m/>
    <m/>
    <n v="1"/>
    <m/>
    <m/>
    <m/>
    <m/>
    <m/>
    <m/>
    <m/>
    <m/>
    <m/>
    <n v="1"/>
    <m/>
    <m/>
    <n v="1"/>
    <n v="1"/>
    <n v="1.0049999999999999"/>
    <n v="1.0049999999999999"/>
    <n v="1.0049999999999999"/>
    <m/>
    <m/>
    <m/>
    <m/>
    <n v="1.0049999999999999"/>
    <m/>
    <m/>
    <m/>
    <m/>
    <m/>
    <m/>
    <m/>
    <m/>
    <m/>
    <m/>
    <m/>
    <m/>
    <n v="1"/>
    <n v="0.995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4"/>
    <x v="33"/>
    <s v="Кухня-гостиная, Мастер-спальня"/>
    <n v="20"/>
    <n v="5"/>
    <s v="наличие 3+к"/>
    <n v="0.99250000000000005"/>
    <n v="1"/>
    <n v="1.002"/>
    <n v="1.0229411764705885"/>
    <x v="18"/>
    <n v="200000"/>
    <n v="1.0533388815027653"/>
    <n v="210667.77630055306"/>
    <n v="16940000"/>
  </r>
  <r>
    <x v="1"/>
    <x v="1"/>
    <x v="16"/>
    <n v="117"/>
    <x v="5"/>
    <n v="5"/>
    <x v="1"/>
    <n v="24.4"/>
    <x v="48"/>
    <n v="55.7"/>
    <x v="53"/>
    <m/>
    <m/>
    <n v="7.3"/>
    <s v="ниша"/>
    <m/>
    <m/>
    <m/>
    <m/>
    <m/>
    <m/>
    <m/>
    <m/>
    <s v="Кухня-гостиная"/>
    <n v="14"/>
    <m/>
    <s v="Комната стандарт"/>
    <n v="12.8"/>
    <s v="ниша"/>
    <m/>
    <s v="Комната стандарт"/>
    <n v="11.6"/>
    <m/>
    <m/>
    <m/>
    <m/>
    <m/>
    <m/>
    <m/>
    <m/>
    <m/>
    <m/>
    <m/>
    <m/>
    <m/>
    <m/>
    <n v="4.2"/>
    <n v="2.4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m/>
    <m/>
    <m/>
    <m/>
    <m/>
    <m/>
    <m/>
    <s v="Свой ЖК, Двор, Частный сектор"/>
    <s v="З, В"/>
    <m/>
    <s v="Кухня-гостиная"/>
    <s v=""/>
    <s v="ниша"/>
    <s v=""/>
    <s v=""/>
    <n v="1"/>
    <s v=""/>
    <s v="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"/>
    <n v="1.0049999999999999"/>
    <m/>
    <m/>
    <n v="1.0049999999999999"/>
    <n v="1"/>
    <n v="1"/>
    <n v="1"/>
    <n v="1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0"/>
    <x v="34"/>
    <s v="Кухня-гостиная"/>
    <n v="20"/>
    <n v="5"/>
    <s v="наличие 3+к"/>
    <n v="0.99250000000000005"/>
    <n v="1"/>
    <n v="1.002"/>
    <n v="1.0247058823529414"/>
    <x v="6"/>
    <n v="222500"/>
    <n v="1.0526099437153775"/>
    <n v="234205.7124766715"/>
    <n v="13050000"/>
  </r>
  <r>
    <x v="1"/>
    <x v="1"/>
    <x v="16"/>
    <n v="118"/>
    <x v="6"/>
    <n v="5"/>
    <x v="2"/>
    <n v="12.1"/>
    <x v="54"/>
    <n v="38.999999999999993"/>
    <x v="59"/>
    <m/>
    <m/>
    <n v="5.3"/>
    <m/>
    <m/>
    <m/>
    <m/>
    <m/>
    <m/>
    <m/>
    <m/>
    <m/>
    <s v="Кухня-гостиная с нишей"/>
    <n v="14"/>
    <m/>
    <s v="Комната стандарт"/>
    <n v="12.1"/>
    <s v="ниша"/>
    <n v="3.3"/>
    <m/>
    <m/>
    <m/>
    <m/>
    <m/>
    <m/>
    <m/>
    <m/>
    <m/>
    <m/>
    <m/>
    <m/>
    <m/>
    <m/>
    <m/>
    <m/>
    <n v="4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гостиная с нишей"/>
    <s v=""/>
    <s v="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1"/>
    <x v="35"/>
    <s v="Кухня-гостиная с нишей"/>
    <n v="20"/>
    <n v="5"/>
    <s v="наличие 3+к"/>
    <n v="0.99250000000000005"/>
    <n v="1"/>
    <n v="1.002"/>
    <n v="1.0247058823529414"/>
    <x v="19"/>
    <n v="240000"/>
    <n v="1.0395121510972061"/>
    <n v="249482.91626332945"/>
    <n v="9730000"/>
  </r>
  <r>
    <x v="1"/>
    <x v="1"/>
    <x v="16"/>
    <n v="119"/>
    <x v="7"/>
    <n v="5"/>
    <x v="2"/>
    <n v="13.9"/>
    <x v="47"/>
    <n v="45.699999999999996"/>
    <x v="52"/>
    <m/>
    <m/>
    <n v="8.1999999999999993"/>
    <s v="ниша"/>
    <m/>
    <m/>
    <m/>
    <m/>
    <m/>
    <m/>
    <m/>
    <m/>
    <s v="Кухня-гостиная"/>
    <n v="15.4"/>
    <m/>
    <s v="Комната стандарт"/>
    <n v="13.9"/>
    <m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4.3"/>
    <n v="4.3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Двор, Крыша др. строения ЖК, Частный сектор"/>
    <s v="Ю, В"/>
    <m/>
    <s v="Кухня-гостиная"/>
    <s v=""/>
    <s v="ниша"/>
    <s v=""/>
    <s v=""/>
    <s v="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да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.0049999999999999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2"/>
    <x v="36"/>
    <s v="Кухня-гостиная"/>
    <n v="20"/>
    <n v="5"/>
    <s v="наличие 3+к"/>
    <n v="0.99250000000000005"/>
    <n v="1"/>
    <n v="1.002"/>
    <n v="1.0247058823529414"/>
    <x v="16"/>
    <n v="232500"/>
    <n v="1.0369514556538708"/>
    <n v="241091.21343952496"/>
    <n v="11020000"/>
  </r>
  <r>
    <x v="1"/>
    <x v="1"/>
    <x v="16"/>
    <n v="120"/>
    <x v="8"/>
    <n v="5"/>
    <x v="2"/>
    <n v="11.3"/>
    <x v="50"/>
    <n v="35.400000000000006"/>
    <x v="55"/>
    <m/>
    <m/>
    <n v="8.1999999999999993"/>
    <m/>
    <m/>
    <m/>
    <m/>
    <m/>
    <m/>
    <m/>
    <m/>
    <m/>
    <s v="Кухня-столовая"/>
    <n v="10.4"/>
    <n v="2"/>
    <s v="Комната стандарт"/>
    <n v="11.3"/>
    <m/>
    <m/>
    <m/>
    <m/>
    <m/>
    <m/>
    <m/>
    <m/>
    <m/>
    <m/>
    <m/>
    <m/>
    <m/>
    <m/>
    <m/>
    <m/>
    <m/>
    <m/>
    <n v="3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, Двор, Крыша др. строения ЖК"/>
    <s v="Ю"/>
    <m/>
    <s v="Кухня-столовая"/>
    <s v="да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"/>
    <s v=""/>
    <s v=""/>
    <s v=""/>
    <m/>
    <n v="1"/>
    <n v="1.0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3"/>
    <x v="32"/>
    <s v="Кухня-столовая"/>
    <n v="20"/>
    <n v="5"/>
    <s v="наличие 3+к"/>
    <n v="0.99250000000000005"/>
    <n v="1"/>
    <n v="1.002"/>
    <n v="1.0247058823529414"/>
    <x v="3"/>
    <n v="256666.66666666666"/>
    <n v="1.0292451757058827"/>
    <n v="264172.92843117652"/>
    <n v="9350000"/>
  </r>
  <r>
    <x v="1"/>
    <x v="1"/>
    <x v="16"/>
    <n v="121"/>
    <x v="9"/>
    <n v="5"/>
    <x v="0"/>
    <n v="35.5"/>
    <x v="56"/>
    <n v="80.3"/>
    <x v="61"/>
    <m/>
    <m/>
    <n v="16.5"/>
    <m/>
    <m/>
    <m/>
    <m/>
    <m/>
    <m/>
    <m/>
    <m/>
    <m/>
    <s v="Кухня-гостиная"/>
    <n v="16.100000000000001"/>
    <m/>
    <s v="Комната стандарт"/>
    <n v="12.5"/>
    <m/>
    <m/>
    <s v="Мастер-спальня с/у через гардероб"/>
    <n v="12"/>
    <s v="ниша"/>
    <n v="3.5"/>
    <s v="Комната стандарт"/>
    <n v="11"/>
    <m/>
    <m/>
    <m/>
    <m/>
    <m/>
    <m/>
    <m/>
    <m/>
    <m/>
    <m/>
    <n v="4.5"/>
    <n v="4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s v="да"/>
    <s v="кухня, комната"/>
    <n v="3"/>
    <m/>
    <m/>
    <m/>
    <s v="коридор, комната"/>
    <m/>
    <m/>
    <m/>
    <m/>
    <m/>
    <m/>
    <s v="Свой ЖК, Двор, Крыша др. строения ЖК"/>
    <s v="С,Ю, З"/>
    <m/>
    <s v="Кухня-гостиная"/>
    <s v=""/>
    <s v=""/>
    <s v=""/>
    <s v=""/>
    <n v="1"/>
    <s v=""/>
    <n v="1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да"/>
    <s v="да"/>
    <s v="да"/>
    <s v=""/>
    <s v=""/>
    <s v=""/>
    <s v=""/>
    <n v="3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"/>
    <s v=""/>
    <s v=""/>
    <s v=""/>
    <m/>
    <n v="1.01"/>
    <n v="1"/>
    <n v="1"/>
    <m/>
    <m/>
    <n v="1.0049999999999999"/>
    <n v="1"/>
    <n v="1.01"/>
    <n v="1"/>
    <n v="1"/>
    <n v="1"/>
    <n v="1"/>
    <m/>
    <m/>
    <m/>
    <n v="1"/>
    <m/>
    <m/>
    <m/>
    <m/>
    <m/>
    <m/>
    <m/>
    <m/>
    <m/>
    <n v="1"/>
    <m/>
    <m/>
    <n v="1"/>
    <n v="1"/>
    <n v="1.0049999999999999"/>
    <n v="1.0049999999999999"/>
    <n v="1.0049999999999999"/>
    <m/>
    <m/>
    <m/>
    <m/>
    <n v="1.0049999999999999"/>
    <m/>
    <m/>
    <m/>
    <m/>
    <m/>
    <m/>
    <m/>
    <m/>
    <m/>
    <m/>
    <m/>
    <m/>
    <n v="1"/>
    <n v="0.995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4"/>
    <x v="33"/>
    <s v="Кухня-гостиная, Мастер-спальня"/>
    <n v="20"/>
    <n v="5"/>
    <s v="наличие 3+к"/>
    <n v="0.99250000000000005"/>
    <n v="1"/>
    <n v="1.002"/>
    <n v="1.0247058823529414"/>
    <x v="18"/>
    <n v="200000"/>
    <n v="1.0551560273592968"/>
    <n v="211031.20547185937"/>
    <n v="16950000"/>
  </r>
  <r>
    <x v="1"/>
    <x v="1"/>
    <x v="17"/>
    <n v="122"/>
    <x v="5"/>
    <n v="5"/>
    <x v="1"/>
    <n v="24.4"/>
    <x v="48"/>
    <n v="55.7"/>
    <x v="53"/>
    <m/>
    <m/>
    <n v="7.3"/>
    <s v="ниша"/>
    <m/>
    <m/>
    <m/>
    <m/>
    <m/>
    <m/>
    <m/>
    <m/>
    <s v="Кухня-гостиная"/>
    <n v="14"/>
    <m/>
    <s v="Комната стандарт"/>
    <n v="12.8"/>
    <s v="ниша"/>
    <m/>
    <s v="Комната стандарт"/>
    <n v="11.6"/>
    <m/>
    <m/>
    <m/>
    <m/>
    <m/>
    <m/>
    <m/>
    <m/>
    <m/>
    <m/>
    <m/>
    <m/>
    <m/>
    <m/>
    <n v="4.2"/>
    <n v="2.4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m/>
    <m/>
    <m/>
    <m/>
    <m/>
    <m/>
    <m/>
    <s v="Свой ЖК, Двор, Частный сектор"/>
    <s v="З, В"/>
    <m/>
    <s v="Кухня-гостиная"/>
    <s v=""/>
    <s v="ниша"/>
    <s v=""/>
    <s v=""/>
    <n v="1"/>
    <s v=""/>
    <s v="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"/>
    <n v="1.0049999999999999"/>
    <m/>
    <m/>
    <n v="1.0049999999999999"/>
    <n v="1"/>
    <n v="1"/>
    <n v="1"/>
    <n v="1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0"/>
    <x v="34"/>
    <s v="Кухня-гостиная"/>
    <n v="20"/>
    <n v="5"/>
    <s v="наличие 3+к"/>
    <n v="0.99250000000000005"/>
    <n v="1"/>
    <n v="1.002"/>
    <n v="1.0264705882352942"/>
    <x v="6"/>
    <n v="222500"/>
    <n v="1.0544227048124764"/>
    <n v="234609.05182077599"/>
    <n v="13070000"/>
  </r>
  <r>
    <x v="1"/>
    <x v="1"/>
    <x v="17"/>
    <n v="123"/>
    <x v="6"/>
    <n v="5"/>
    <x v="2"/>
    <n v="12.1"/>
    <x v="54"/>
    <n v="38.999999999999993"/>
    <x v="59"/>
    <m/>
    <m/>
    <n v="5.3"/>
    <m/>
    <m/>
    <m/>
    <m/>
    <m/>
    <m/>
    <m/>
    <m/>
    <m/>
    <s v="Кухня-гостиная с нишей"/>
    <n v="14"/>
    <m/>
    <s v="Комната стандарт"/>
    <n v="12.1"/>
    <s v="ниша"/>
    <n v="3.3"/>
    <m/>
    <m/>
    <m/>
    <m/>
    <m/>
    <m/>
    <m/>
    <m/>
    <m/>
    <m/>
    <m/>
    <m/>
    <m/>
    <m/>
    <m/>
    <m/>
    <n v="4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гостиная с нишей"/>
    <s v=""/>
    <s v="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1"/>
    <x v="35"/>
    <s v="Кухня-гостиная с нишей"/>
    <n v="20"/>
    <n v="5"/>
    <s v="наличие 3+к"/>
    <n v="0.99250000000000005"/>
    <n v="1"/>
    <n v="1.002"/>
    <n v="1.0264705882352942"/>
    <x v="19"/>
    <n v="240000"/>
    <n v="1.0413023557202208"/>
    <n v="249912.56537285299"/>
    <n v="9750000"/>
  </r>
  <r>
    <x v="1"/>
    <x v="1"/>
    <x v="17"/>
    <n v="124"/>
    <x v="7"/>
    <n v="5"/>
    <x v="2"/>
    <n v="13.9"/>
    <x v="47"/>
    <n v="45.699999999999996"/>
    <x v="52"/>
    <m/>
    <m/>
    <n v="8.1999999999999993"/>
    <s v="ниша"/>
    <m/>
    <m/>
    <m/>
    <m/>
    <m/>
    <m/>
    <m/>
    <m/>
    <s v="Кухня-гостиная"/>
    <n v="15.4"/>
    <m/>
    <s v="Комната стандарт"/>
    <n v="13.9"/>
    <m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4.3"/>
    <n v="4.3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Двор, Крыша др. строения ЖК, Частный сектор"/>
    <s v="Ю, В"/>
    <m/>
    <s v="Кухня-гостиная"/>
    <s v=""/>
    <s v="ниша"/>
    <s v=""/>
    <s v=""/>
    <s v="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да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.0049999999999999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2"/>
    <x v="36"/>
    <s v="Кухня-гостиная"/>
    <n v="20"/>
    <n v="5"/>
    <s v="наличие 3+к"/>
    <n v="0.99250000000000005"/>
    <n v="1"/>
    <n v="1.002"/>
    <n v="1.0264705882352942"/>
    <x v="16"/>
    <n v="232500"/>
    <n v="1.038737250353619"/>
    <n v="241506.41070721642"/>
    <n v="11040000"/>
  </r>
  <r>
    <x v="1"/>
    <x v="1"/>
    <x v="17"/>
    <n v="125"/>
    <x v="8"/>
    <n v="5"/>
    <x v="2"/>
    <n v="11.3"/>
    <x v="50"/>
    <n v="35.400000000000006"/>
    <x v="55"/>
    <m/>
    <m/>
    <n v="8.1999999999999993"/>
    <m/>
    <m/>
    <m/>
    <m/>
    <m/>
    <m/>
    <m/>
    <m/>
    <m/>
    <s v="Кухня-столовая"/>
    <n v="10.4"/>
    <n v="2"/>
    <s v="Комната стандарт"/>
    <n v="11.3"/>
    <m/>
    <m/>
    <m/>
    <m/>
    <m/>
    <m/>
    <m/>
    <m/>
    <m/>
    <m/>
    <m/>
    <m/>
    <m/>
    <m/>
    <m/>
    <m/>
    <m/>
    <m/>
    <n v="3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, Двор, Крыша др. строения ЖК"/>
    <s v="Ю"/>
    <m/>
    <s v="Кухня-столовая"/>
    <s v="да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"/>
    <s v=""/>
    <s v=""/>
    <s v=""/>
    <m/>
    <n v="1"/>
    <n v="1.0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3"/>
    <x v="32"/>
    <s v="Кухня-столовая"/>
    <n v="20"/>
    <n v="5"/>
    <s v="наличие 3+к"/>
    <n v="0.99250000000000005"/>
    <n v="1"/>
    <n v="1.002"/>
    <n v="1.0264705882352942"/>
    <x v="3"/>
    <n v="256666.66666666666"/>
    <n v="1.0310176989705886"/>
    <n v="264627.87606911774"/>
    <n v="9370000"/>
  </r>
  <r>
    <x v="1"/>
    <x v="1"/>
    <x v="17"/>
    <n v="126"/>
    <x v="9"/>
    <n v="5"/>
    <x v="0"/>
    <n v="35.5"/>
    <x v="56"/>
    <n v="80.3"/>
    <x v="61"/>
    <m/>
    <m/>
    <n v="16.5"/>
    <m/>
    <m/>
    <m/>
    <m/>
    <m/>
    <m/>
    <m/>
    <m/>
    <m/>
    <s v="Кухня-гостиная"/>
    <n v="16.100000000000001"/>
    <m/>
    <s v="Комната стандарт"/>
    <n v="12.5"/>
    <m/>
    <m/>
    <s v="Мастер-спальня с/у через гардероб"/>
    <n v="12"/>
    <s v="ниша"/>
    <n v="3.5"/>
    <s v="Комната стандарт"/>
    <n v="11"/>
    <m/>
    <m/>
    <m/>
    <m/>
    <m/>
    <m/>
    <m/>
    <m/>
    <m/>
    <m/>
    <n v="4.5"/>
    <n v="4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s v="да"/>
    <s v="кухня, комната"/>
    <n v="3"/>
    <m/>
    <m/>
    <m/>
    <s v="коридор, комната"/>
    <m/>
    <m/>
    <m/>
    <m/>
    <m/>
    <m/>
    <s v="Свой ЖК, Двор, Крыша др. строения ЖК"/>
    <s v="С,Ю, З"/>
    <m/>
    <s v="Кухня-гостиная"/>
    <s v=""/>
    <s v=""/>
    <s v=""/>
    <s v=""/>
    <n v="1"/>
    <s v=""/>
    <n v="1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да"/>
    <s v="да"/>
    <s v="да"/>
    <s v=""/>
    <s v=""/>
    <s v=""/>
    <s v=""/>
    <n v="3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"/>
    <s v=""/>
    <s v=""/>
    <s v=""/>
    <m/>
    <n v="1.01"/>
    <n v="1"/>
    <n v="1"/>
    <m/>
    <m/>
    <n v="1.0049999999999999"/>
    <n v="1"/>
    <n v="1.01"/>
    <n v="1"/>
    <n v="1"/>
    <n v="1"/>
    <n v="1"/>
    <m/>
    <m/>
    <m/>
    <n v="1"/>
    <m/>
    <m/>
    <m/>
    <m/>
    <m/>
    <m/>
    <m/>
    <m/>
    <m/>
    <n v="1"/>
    <m/>
    <m/>
    <n v="1"/>
    <n v="1"/>
    <n v="1.0049999999999999"/>
    <n v="1.0049999999999999"/>
    <n v="1.0049999999999999"/>
    <m/>
    <m/>
    <m/>
    <m/>
    <n v="1.0049999999999999"/>
    <m/>
    <m/>
    <m/>
    <m/>
    <m/>
    <m/>
    <m/>
    <m/>
    <m/>
    <m/>
    <m/>
    <m/>
    <n v="1"/>
    <n v="0.995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4"/>
    <x v="33"/>
    <s v="Кухня-гостиная, Мастер-спальня"/>
    <n v="20"/>
    <n v="5"/>
    <s v="наличие 3+к"/>
    <n v="0.99250000000000005"/>
    <n v="1"/>
    <n v="1.002"/>
    <n v="1.0264705882352942"/>
    <x v="18"/>
    <n v="200000"/>
    <n v="1.0569731732158283"/>
    <n v="211394.63464316566"/>
    <n v="16970000"/>
  </r>
  <r>
    <x v="1"/>
    <x v="1"/>
    <x v="18"/>
    <n v="127"/>
    <x v="5"/>
    <n v="5"/>
    <x v="1"/>
    <n v="24.4"/>
    <x v="48"/>
    <n v="55.7"/>
    <x v="53"/>
    <m/>
    <m/>
    <n v="7.3"/>
    <s v="ниша"/>
    <m/>
    <m/>
    <m/>
    <m/>
    <m/>
    <m/>
    <m/>
    <m/>
    <s v="Кухня-гостиная"/>
    <n v="14"/>
    <m/>
    <s v="Комната стандарт"/>
    <n v="12.8"/>
    <s v="ниша"/>
    <m/>
    <s v="Комната стандарт"/>
    <n v="11.6"/>
    <m/>
    <m/>
    <m/>
    <m/>
    <m/>
    <m/>
    <m/>
    <m/>
    <m/>
    <m/>
    <m/>
    <m/>
    <m/>
    <m/>
    <n v="4.2"/>
    <n v="2.4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m/>
    <m/>
    <m/>
    <m/>
    <m/>
    <m/>
    <m/>
    <s v="Свой ЖК, Двор, Частный сектор"/>
    <s v="З, В"/>
    <m/>
    <s v="Кухня-гостиная"/>
    <s v=""/>
    <s v="ниша"/>
    <s v=""/>
    <s v=""/>
    <n v="1"/>
    <s v=""/>
    <s v="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"/>
    <n v="1.0049999999999999"/>
    <m/>
    <m/>
    <n v="1.0049999999999999"/>
    <n v="1"/>
    <n v="1"/>
    <n v="1"/>
    <n v="1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0"/>
    <x v="34"/>
    <s v="Кухня-гостиная"/>
    <n v="20"/>
    <n v="5"/>
    <s v="наличие 3+к"/>
    <n v="0.99250000000000005"/>
    <n v="1"/>
    <n v="1.002"/>
    <n v="1.0282352941176474"/>
    <x v="6"/>
    <n v="222500"/>
    <n v="1.0562354659095754"/>
    <n v="235012.39116488054"/>
    <n v="13090000"/>
  </r>
  <r>
    <x v="1"/>
    <x v="1"/>
    <x v="18"/>
    <n v="128"/>
    <x v="6"/>
    <n v="5"/>
    <x v="2"/>
    <n v="12.1"/>
    <x v="54"/>
    <n v="38.999999999999993"/>
    <x v="59"/>
    <m/>
    <m/>
    <n v="5.3"/>
    <m/>
    <m/>
    <m/>
    <m/>
    <m/>
    <m/>
    <m/>
    <m/>
    <m/>
    <s v="Кухня-гостиная с нишей"/>
    <n v="14"/>
    <m/>
    <s v="Комната стандарт"/>
    <n v="12.1"/>
    <s v="ниша"/>
    <n v="3.3"/>
    <m/>
    <m/>
    <m/>
    <m/>
    <m/>
    <m/>
    <m/>
    <m/>
    <m/>
    <m/>
    <m/>
    <m/>
    <m/>
    <m/>
    <m/>
    <m/>
    <n v="4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гостиная с нишей"/>
    <s v=""/>
    <s v="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1"/>
    <x v="35"/>
    <s v="Кухня-гостиная с нишей"/>
    <n v="20"/>
    <n v="5"/>
    <s v="наличие 3+к"/>
    <n v="0.99250000000000005"/>
    <n v="1"/>
    <n v="1.002"/>
    <n v="1.0282352941176474"/>
    <x v="19"/>
    <n v="240000"/>
    <n v="1.0430925603432357"/>
    <n v="250342.21448237658"/>
    <n v="9760000"/>
  </r>
  <r>
    <x v="1"/>
    <x v="1"/>
    <x v="18"/>
    <n v="129"/>
    <x v="7"/>
    <n v="5"/>
    <x v="2"/>
    <n v="13.9"/>
    <x v="47"/>
    <n v="45.699999999999996"/>
    <x v="52"/>
    <m/>
    <m/>
    <n v="8.1999999999999993"/>
    <s v="ниша"/>
    <m/>
    <m/>
    <m/>
    <m/>
    <m/>
    <m/>
    <m/>
    <m/>
    <s v="Кухня-гостиная"/>
    <n v="15.4"/>
    <m/>
    <s v="Комната стандарт"/>
    <n v="13.9"/>
    <m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4.3"/>
    <n v="4.3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Двор, Крыша др. строения ЖК, Частный сектор"/>
    <s v="Ю, В"/>
    <m/>
    <s v="Кухня-гостиная"/>
    <s v=""/>
    <s v="ниша"/>
    <s v=""/>
    <s v=""/>
    <s v="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да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.0049999999999999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2"/>
    <x v="36"/>
    <s v="Кухня-гостиная"/>
    <n v="20"/>
    <n v="5"/>
    <s v="наличие 3+к"/>
    <n v="0.99250000000000005"/>
    <n v="1"/>
    <n v="1.002"/>
    <n v="1.0282352941176474"/>
    <x v="16"/>
    <n v="232500"/>
    <n v="1.0405230450533676"/>
    <n v="241921.60797490797"/>
    <n v="11060000"/>
  </r>
  <r>
    <x v="1"/>
    <x v="1"/>
    <x v="18"/>
    <n v="130"/>
    <x v="8"/>
    <n v="5"/>
    <x v="2"/>
    <n v="11.3"/>
    <x v="50"/>
    <n v="35.400000000000006"/>
    <x v="55"/>
    <m/>
    <m/>
    <n v="8.1999999999999993"/>
    <m/>
    <m/>
    <m/>
    <m/>
    <m/>
    <m/>
    <m/>
    <m/>
    <m/>
    <s v="Кухня-столовая"/>
    <n v="10.4"/>
    <n v="2"/>
    <s v="Комната стандарт"/>
    <n v="11.3"/>
    <m/>
    <m/>
    <m/>
    <m/>
    <m/>
    <m/>
    <m/>
    <m/>
    <m/>
    <m/>
    <m/>
    <m/>
    <m/>
    <m/>
    <m/>
    <m/>
    <m/>
    <m/>
    <n v="3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, Двор, Крыша др. строения ЖК"/>
    <s v="Ю"/>
    <m/>
    <s v="Кухня-столовая"/>
    <s v="да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"/>
    <s v=""/>
    <s v=""/>
    <s v=""/>
    <m/>
    <n v="1"/>
    <n v="1.0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3"/>
    <x v="32"/>
    <s v="Кухня-столовая"/>
    <n v="20"/>
    <n v="5"/>
    <s v="наличие 3+к"/>
    <n v="0.99250000000000005"/>
    <n v="1"/>
    <n v="1.002"/>
    <n v="1.0282352941176474"/>
    <x v="3"/>
    <n v="256666.66666666666"/>
    <n v="1.0327902222352947"/>
    <n v="265082.82370705897"/>
    <n v="9380000"/>
  </r>
  <r>
    <x v="1"/>
    <x v="1"/>
    <x v="18"/>
    <n v="131"/>
    <x v="9"/>
    <n v="5"/>
    <x v="0"/>
    <n v="35.5"/>
    <x v="56"/>
    <n v="80.3"/>
    <x v="61"/>
    <m/>
    <m/>
    <n v="16.5"/>
    <m/>
    <m/>
    <m/>
    <m/>
    <m/>
    <m/>
    <m/>
    <m/>
    <m/>
    <s v="Кухня-гостиная"/>
    <n v="16.100000000000001"/>
    <m/>
    <s v="Комната стандарт"/>
    <n v="12.5"/>
    <m/>
    <m/>
    <s v="Мастер-спальня с/у через гардероб"/>
    <n v="12"/>
    <s v="ниша"/>
    <n v="3.5"/>
    <s v="Комната стандарт"/>
    <n v="11"/>
    <m/>
    <m/>
    <m/>
    <m/>
    <m/>
    <m/>
    <m/>
    <m/>
    <m/>
    <m/>
    <n v="4.5"/>
    <n v="4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s v="да"/>
    <s v="кухня, комната"/>
    <n v="3"/>
    <m/>
    <m/>
    <m/>
    <s v="коридор, комната"/>
    <m/>
    <m/>
    <m/>
    <m/>
    <m/>
    <m/>
    <s v="Свой ЖК, Двор, Крыша др. строения ЖК"/>
    <s v="С,Ю, З"/>
    <m/>
    <s v="Кухня-гостиная"/>
    <s v=""/>
    <s v=""/>
    <s v=""/>
    <s v=""/>
    <n v="1"/>
    <s v=""/>
    <n v="1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да"/>
    <s v="да"/>
    <s v="да"/>
    <s v=""/>
    <s v=""/>
    <s v=""/>
    <s v=""/>
    <n v="3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"/>
    <s v=""/>
    <s v=""/>
    <s v=""/>
    <m/>
    <n v="1.01"/>
    <n v="1"/>
    <n v="1"/>
    <m/>
    <m/>
    <n v="1.0049999999999999"/>
    <n v="1"/>
    <n v="1.01"/>
    <n v="1"/>
    <n v="1"/>
    <n v="1"/>
    <n v="1"/>
    <m/>
    <m/>
    <m/>
    <n v="1"/>
    <m/>
    <m/>
    <m/>
    <m/>
    <m/>
    <m/>
    <m/>
    <m/>
    <m/>
    <n v="1"/>
    <m/>
    <m/>
    <n v="1"/>
    <n v="1"/>
    <n v="1.0049999999999999"/>
    <n v="1.0049999999999999"/>
    <n v="1.0049999999999999"/>
    <m/>
    <m/>
    <m/>
    <m/>
    <n v="1.0049999999999999"/>
    <m/>
    <m/>
    <m/>
    <m/>
    <m/>
    <m/>
    <m/>
    <m/>
    <m/>
    <m/>
    <m/>
    <m/>
    <n v="1"/>
    <n v="0.995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4"/>
    <x v="33"/>
    <s v="Кухня-гостиная, Мастер-спальня"/>
    <n v="20"/>
    <n v="5"/>
    <s v="наличие 3+к"/>
    <n v="0.99250000000000005"/>
    <n v="1"/>
    <n v="1.002"/>
    <n v="1.0282352941176474"/>
    <x v="18"/>
    <n v="200000"/>
    <n v="1.05879031907236"/>
    <n v="211758.063814472"/>
    <n v="17000000"/>
  </r>
  <r>
    <x v="1"/>
    <x v="1"/>
    <x v="19"/>
    <n v="132"/>
    <x v="5"/>
    <n v="5"/>
    <x v="1"/>
    <n v="24.4"/>
    <x v="48"/>
    <n v="55.7"/>
    <x v="53"/>
    <m/>
    <m/>
    <n v="7.3"/>
    <s v="ниша"/>
    <m/>
    <m/>
    <m/>
    <m/>
    <m/>
    <m/>
    <m/>
    <m/>
    <s v="Кухня-гостиная"/>
    <n v="14"/>
    <m/>
    <s v="Комната стандарт"/>
    <n v="12.8"/>
    <s v="ниша"/>
    <m/>
    <s v="Комната стандарт"/>
    <n v="11.6"/>
    <m/>
    <m/>
    <m/>
    <m/>
    <m/>
    <m/>
    <m/>
    <m/>
    <m/>
    <m/>
    <m/>
    <m/>
    <m/>
    <m/>
    <n v="4.2"/>
    <n v="2.4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3"/>
    <m/>
    <m/>
    <m/>
    <s v="да"/>
    <m/>
    <m/>
    <n v="2"/>
    <m/>
    <m/>
    <m/>
    <m/>
    <m/>
    <m/>
    <m/>
    <m/>
    <m/>
    <m/>
    <s v="Свой ЖК, Двор, Частный сектор"/>
    <s v="З, В"/>
    <m/>
    <s v="Кухня-гостиная"/>
    <s v=""/>
    <s v="ниша"/>
    <s v=""/>
    <s v=""/>
    <n v="1"/>
    <s v=""/>
    <s v=""/>
    <n v="2"/>
    <s v=""/>
    <s v=""/>
    <s v=""/>
    <s v=""/>
    <s v=""/>
    <s v=""/>
    <n v="1"/>
    <s v=""/>
    <n v="1"/>
    <s v=""/>
    <s v=""/>
    <s v=""/>
    <n v="1"/>
    <s v=""/>
    <s v=""/>
    <s v=""/>
    <n v="3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"/>
    <n v="1.0049999999999999"/>
    <m/>
    <m/>
    <n v="1.0049999999999999"/>
    <n v="1"/>
    <n v="1"/>
    <n v="1"/>
    <n v="1"/>
    <n v="1"/>
    <n v="1"/>
    <m/>
    <m/>
    <m/>
    <n v="1.0049999999999999"/>
    <m/>
    <m/>
    <m/>
    <m/>
    <m/>
    <m/>
    <m/>
    <m/>
    <m/>
    <n v="1.0024999999999999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0"/>
    <x v="34"/>
    <s v="Кухня-гостиная"/>
    <n v="20"/>
    <n v="5"/>
    <s v="наличие 3+к"/>
    <n v="0.99250000000000005"/>
    <n v="1"/>
    <n v="1.002"/>
    <n v="1.0300000000000002"/>
    <x v="6"/>
    <n v="222500"/>
    <n v="1.0606933475741906"/>
    <n v="236004.26983525741"/>
    <n v="13150000"/>
  </r>
  <r>
    <x v="1"/>
    <x v="1"/>
    <x v="19"/>
    <n v="133"/>
    <x v="6"/>
    <n v="5"/>
    <x v="2"/>
    <n v="12.1"/>
    <x v="54"/>
    <n v="38.999999999999993"/>
    <x v="59"/>
    <m/>
    <m/>
    <n v="5.3"/>
    <m/>
    <m/>
    <m/>
    <m/>
    <m/>
    <m/>
    <m/>
    <m/>
    <m/>
    <s v="Кухня-гостиная с нишей"/>
    <n v="14"/>
    <m/>
    <s v="Комната стандарт"/>
    <n v="12.1"/>
    <s v="ниша"/>
    <n v="3.3"/>
    <m/>
    <m/>
    <m/>
    <m/>
    <m/>
    <m/>
    <m/>
    <m/>
    <m/>
    <m/>
    <m/>
    <m/>
    <m/>
    <m/>
    <m/>
    <m/>
    <n v="4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Частный сектор"/>
    <s v="В"/>
    <m/>
    <s v="Кухня-гостиная с нишей"/>
    <s v=""/>
    <s v="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3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.0024999999999999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1"/>
    <x v="35"/>
    <s v="Кухня-гостиная с нишей"/>
    <n v="20"/>
    <n v="5"/>
    <s v="наличие 3+к"/>
    <n v="0.99250000000000005"/>
    <n v="1"/>
    <n v="1.002"/>
    <n v="1.0300000000000002"/>
    <x v="19"/>
    <n v="240000"/>
    <n v="1.0474949718786657"/>
    <n v="251398.79325087977"/>
    <n v="9800000"/>
  </r>
  <r>
    <x v="1"/>
    <x v="1"/>
    <x v="19"/>
    <n v="134"/>
    <x v="7"/>
    <n v="5"/>
    <x v="2"/>
    <n v="13.9"/>
    <x v="47"/>
    <n v="45.699999999999996"/>
    <x v="52"/>
    <m/>
    <m/>
    <n v="8.1999999999999993"/>
    <s v="ниша"/>
    <m/>
    <m/>
    <m/>
    <m/>
    <m/>
    <m/>
    <m/>
    <m/>
    <s v="Кухня-гостиная"/>
    <n v="15.4"/>
    <m/>
    <s v="Комната стандарт"/>
    <n v="13.9"/>
    <m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4.3"/>
    <n v="4.3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3"/>
    <m/>
    <m/>
    <s v="да"/>
    <m/>
    <m/>
    <m/>
    <n v="2"/>
    <m/>
    <m/>
    <m/>
    <m/>
    <m/>
    <m/>
    <m/>
    <m/>
    <m/>
    <m/>
    <s v="Свой ЖК, Двор, Крыша др. строения ЖК, Частный сектор"/>
    <s v="Ю, В"/>
    <m/>
    <s v="Кухня-гостиная"/>
    <s v=""/>
    <s v="ниша"/>
    <s v=""/>
    <s v=""/>
    <s v="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3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да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.0049999999999999"/>
    <m/>
    <m/>
    <m/>
    <m/>
    <m/>
    <m/>
    <m/>
    <m/>
    <m/>
    <n v="1.0024999999999999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2"/>
    <x v="36"/>
    <s v="Кухня-гостиная"/>
    <n v="20"/>
    <n v="5"/>
    <s v="наличие 3+к"/>
    <n v="0.99250000000000005"/>
    <n v="1"/>
    <n v="1.002"/>
    <n v="1.0300000000000002"/>
    <x v="16"/>
    <n v="232500"/>
    <n v="1.0449146118524988"/>
    <n v="242942.64725570596"/>
    <n v="11100000"/>
  </r>
  <r>
    <x v="1"/>
    <x v="1"/>
    <x v="19"/>
    <n v="135"/>
    <x v="8"/>
    <n v="5"/>
    <x v="2"/>
    <n v="11.3"/>
    <x v="50"/>
    <n v="35.400000000000006"/>
    <x v="55"/>
    <m/>
    <m/>
    <n v="8.1999999999999993"/>
    <m/>
    <m/>
    <m/>
    <m/>
    <m/>
    <m/>
    <m/>
    <m/>
    <m/>
    <s v="Кухня-столовая"/>
    <n v="10.4"/>
    <n v="2"/>
    <s v="Комната стандарт"/>
    <n v="11.3"/>
    <m/>
    <m/>
    <m/>
    <m/>
    <m/>
    <m/>
    <m/>
    <m/>
    <m/>
    <m/>
    <m/>
    <m/>
    <m/>
    <m/>
    <m/>
    <m/>
    <m/>
    <m/>
    <n v="3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, Крыша др. строения ЖК"/>
    <s v="Ю"/>
    <m/>
    <s v="Кухня-столовая"/>
    <s v="да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3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"/>
    <s v=""/>
    <s v=""/>
    <s v=""/>
    <m/>
    <n v="1"/>
    <n v="1.01"/>
    <n v="1"/>
    <m/>
    <m/>
    <n v="1"/>
    <n v="1"/>
    <n v="1"/>
    <n v="1"/>
    <n v="1"/>
    <n v="1"/>
    <n v="1"/>
    <m/>
    <m/>
    <m/>
    <n v="1"/>
    <m/>
    <m/>
    <m/>
    <m/>
    <m/>
    <m/>
    <m/>
    <m/>
    <m/>
    <n v="1.0024999999999999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3"/>
    <x v="32"/>
    <s v="Кухня-столовая"/>
    <n v="20"/>
    <n v="5"/>
    <s v="наличие 3+к"/>
    <n v="0.99250000000000005"/>
    <n v="1"/>
    <n v="1.002"/>
    <n v="1.0300000000000002"/>
    <x v="3"/>
    <n v="256666.66666666666"/>
    <n v="1.0371491523637502"/>
    <n v="266201.61577336252"/>
    <n v="9420000"/>
  </r>
  <r>
    <x v="1"/>
    <x v="1"/>
    <x v="19"/>
    <n v="136"/>
    <x v="9"/>
    <n v="5"/>
    <x v="0"/>
    <n v="35.5"/>
    <x v="56"/>
    <n v="80.3"/>
    <x v="61"/>
    <m/>
    <m/>
    <n v="16.5"/>
    <m/>
    <m/>
    <m/>
    <m/>
    <m/>
    <m/>
    <m/>
    <m/>
    <m/>
    <s v="Кухня-гостиная"/>
    <n v="16.100000000000001"/>
    <m/>
    <s v="Комната стандарт"/>
    <n v="12.5"/>
    <m/>
    <m/>
    <s v="Мастер-спальня с/у через гардероб"/>
    <n v="12"/>
    <s v="ниша"/>
    <n v="3.5"/>
    <s v="Комната стандарт"/>
    <n v="11"/>
    <m/>
    <m/>
    <m/>
    <m/>
    <m/>
    <m/>
    <m/>
    <m/>
    <m/>
    <m/>
    <n v="4.5"/>
    <n v="4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s v="да"/>
    <s v="кухня, комната"/>
    <n v="3"/>
    <m/>
    <m/>
    <m/>
    <s v="коридор, комната"/>
    <m/>
    <m/>
    <m/>
    <m/>
    <m/>
    <m/>
    <s v="Свой ЖК, Двор, Крыша др. строения ЖК"/>
    <s v="С,Ю, З"/>
    <m/>
    <s v="Кухня-гостиная"/>
    <s v=""/>
    <s v=""/>
    <s v=""/>
    <s v=""/>
    <n v="1"/>
    <s v=""/>
    <n v="1"/>
    <n v="2"/>
    <s v=""/>
    <s v=""/>
    <s v=""/>
    <s v=""/>
    <s v=""/>
    <s v=""/>
    <s v=""/>
    <s v=""/>
    <s v=""/>
    <s v=""/>
    <s v=""/>
    <s v=""/>
    <s v=""/>
    <s v=""/>
    <s v=""/>
    <s v=""/>
    <n v="3"/>
    <s v=""/>
    <s v=""/>
    <s v=""/>
    <s v=""/>
    <s v="да"/>
    <s v="да"/>
    <s v="да"/>
    <s v=""/>
    <s v=""/>
    <s v=""/>
    <s v=""/>
    <n v="3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"/>
    <s v=""/>
    <s v=""/>
    <s v=""/>
    <m/>
    <n v="1.01"/>
    <n v="1"/>
    <n v="1"/>
    <m/>
    <m/>
    <n v="1.0049999999999999"/>
    <n v="1"/>
    <n v="1.01"/>
    <n v="1"/>
    <n v="1"/>
    <n v="1"/>
    <n v="1"/>
    <m/>
    <m/>
    <m/>
    <n v="1"/>
    <m/>
    <m/>
    <m/>
    <m/>
    <m/>
    <m/>
    <m/>
    <m/>
    <m/>
    <n v="1.0024999999999999"/>
    <m/>
    <m/>
    <n v="1"/>
    <n v="1"/>
    <n v="1.0049999999999999"/>
    <n v="1.0049999999999999"/>
    <n v="1.0049999999999999"/>
    <m/>
    <m/>
    <m/>
    <m/>
    <n v="1.0049999999999999"/>
    <m/>
    <m/>
    <m/>
    <m/>
    <m/>
    <m/>
    <m/>
    <m/>
    <m/>
    <m/>
    <m/>
    <m/>
    <n v="1"/>
    <n v="0.995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4"/>
    <x v="33"/>
    <s v="Кухня-гостиная, Мастер-спальня"/>
    <n v="20"/>
    <n v="5"/>
    <s v="наличие 3+к"/>
    <n v="0.99250000000000005"/>
    <n v="1"/>
    <n v="1.002"/>
    <n v="1.0300000000000002"/>
    <x v="18"/>
    <n v="200000"/>
    <n v="1.0632589835912136"/>
    <n v="212651.79671824272"/>
    <n v="17080000"/>
  </r>
  <r>
    <x v="2"/>
    <x v="0"/>
    <x v="0"/>
    <n v="1"/>
    <x v="0"/>
    <n v="1"/>
    <x v="2"/>
    <n v="12.8"/>
    <x v="57"/>
    <n v="40.199999999999996"/>
    <x v="62"/>
    <m/>
    <m/>
    <n v="6.6"/>
    <s v="ниша"/>
    <m/>
    <m/>
    <m/>
    <m/>
    <m/>
    <m/>
    <m/>
    <m/>
    <s v="Кухня-гостиная"/>
    <n v="15.9"/>
    <m/>
    <s v="Комната стандарт"/>
    <n v="12.8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75"/>
    <m/>
    <m/>
    <m/>
    <m/>
    <m/>
    <m/>
    <n v="1"/>
    <m/>
    <m/>
    <m/>
    <m/>
    <m/>
    <s v="сбоку"/>
    <s v="с/у"/>
    <s v="сбоку"/>
    <s v="коридор, комната"/>
    <m/>
    <s v="Свой ЖК, Двор"/>
    <s v="З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3.75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да"/>
    <s v=""/>
    <s v="да"/>
    <s v=""/>
    <s v=""/>
    <s v=""/>
    <s v=""/>
    <s v=""/>
    <s v="да"/>
    <s v=""/>
    <s v="да"/>
    <s v=""/>
    <s v=""/>
    <s v=""/>
    <s v=""/>
    <s v=""/>
    <s v="да"/>
    <s v="да"/>
    <s v=""/>
    <s v=""/>
    <s v=""/>
    <s v="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.008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1"/>
    <n v="1"/>
    <n v="1"/>
    <n v="1"/>
    <n v="1"/>
    <n v="1"/>
    <n v="0.995"/>
    <n v="1"/>
    <n v="0.995"/>
    <n v="1"/>
    <n v="1"/>
    <n v="1"/>
    <n v="1"/>
    <n v="1"/>
    <m/>
    <m/>
    <m/>
    <m/>
    <m/>
    <m/>
    <m/>
    <m/>
    <m/>
    <m/>
    <m/>
    <m/>
    <m/>
    <m/>
    <m/>
    <m/>
    <m/>
    <m/>
    <x v="45"/>
    <x v="37"/>
    <s v="Кухня-гостиная"/>
    <n v="18"/>
    <n v="5"/>
    <s v="остальные"/>
    <n v="0.995"/>
    <n v="1"/>
    <n v="1"/>
    <n v="0.99"/>
    <x v="11"/>
    <n v="237500"/>
    <n v="0.99283135704813852"/>
    <n v="235797.44729893291"/>
    <n v="9480000"/>
  </r>
  <r>
    <x v="2"/>
    <x v="0"/>
    <x v="1"/>
    <n v="2"/>
    <x v="0"/>
    <n v="5"/>
    <x v="1"/>
    <n v="23.5"/>
    <x v="58"/>
    <n v="56.800000000000011"/>
    <x v="63"/>
    <m/>
    <m/>
    <n v="6.8"/>
    <m/>
    <m/>
    <m/>
    <m/>
    <m/>
    <m/>
    <m/>
    <m/>
    <m/>
    <s v="Кухня-столовая"/>
    <n v="13.9"/>
    <m/>
    <s v="Комната стандарт"/>
    <n v="12.5"/>
    <s v="гардероб"/>
    <n v="2"/>
    <s v="Комната стандарт"/>
    <n v="11"/>
    <m/>
    <m/>
    <m/>
    <m/>
    <m/>
    <m/>
    <m/>
    <m/>
    <m/>
    <m/>
    <m/>
    <m/>
    <m/>
    <m/>
    <n v="4.7"/>
    <n v="3.2"/>
    <m/>
    <m/>
    <m/>
    <m/>
    <m/>
    <m/>
    <m/>
    <m/>
    <m/>
    <m/>
    <m/>
    <m/>
    <m/>
    <m/>
    <m/>
    <m/>
    <m/>
    <n v="2.7"/>
    <n v="2.7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s v="кухня, с/у"/>
    <m/>
    <s v="снизу"/>
    <s v="кухня, коридор, с/у, две комнаты"/>
    <m/>
    <m/>
    <m/>
    <s v="Свой ЖК, Двор, Частный сектор"/>
    <s v="С, З"/>
    <m/>
    <s v="Кухня-столовая"/>
    <s v=""/>
    <s v=""/>
    <s v=""/>
    <s v=""/>
    <s v=""/>
    <n v="1"/>
    <s v="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"/>
    <s v=""/>
    <s v=""/>
    <s v=""/>
    <s v=""/>
    <s v=""/>
    <s v=""/>
    <s v=""/>
    <s v="да"/>
    <s v="да"/>
    <s v="да"/>
    <s v=""/>
    <s v="да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да"/>
    <s v="да"/>
    <s v=""/>
    <s v=""/>
    <s v=""/>
    <s v="да"/>
    <s v=""/>
    <s v=""/>
    <s v=""/>
    <m/>
    <n v="1"/>
    <n v="1"/>
    <n v="1"/>
    <m/>
    <m/>
    <n v="1"/>
    <n v="1.01"/>
    <n v="1"/>
    <n v="1"/>
    <n v="1"/>
    <n v="1"/>
    <n v="1"/>
    <m/>
    <m/>
    <m/>
    <n v="1.0049999999999999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0.995"/>
    <n v="1"/>
    <n v="0.995"/>
    <n v="1"/>
    <n v="1"/>
    <n v="1"/>
    <n v="1"/>
    <n v="1"/>
    <n v="1"/>
    <n v="1"/>
    <n v="1"/>
    <n v="1"/>
    <n v="1"/>
    <n v="1"/>
    <n v="1"/>
    <n v="1"/>
    <n v="1"/>
    <n v="1"/>
    <n v="0.995"/>
    <n v="0.995"/>
    <n v="0.995"/>
    <n v="1"/>
    <n v="0.99450000000000005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6"/>
    <x v="38"/>
    <s v="Кухня-столовая"/>
    <n v="18"/>
    <n v="5"/>
    <s v="остальные"/>
    <n v="0.995"/>
    <n v="1"/>
    <n v="1"/>
    <n v="0.995"/>
    <x v="5"/>
    <n v="220000"/>
    <n v="0.97221261112683766"/>
    <n v="213886.77444790429"/>
    <n v="12150000"/>
  </r>
  <r>
    <x v="2"/>
    <x v="0"/>
    <x v="1"/>
    <n v="3"/>
    <x v="1"/>
    <n v="5"/>
    <x v="1"/>
    <n v="25.6"/>
    <x v="59"/>
    <n v="54.3"/>
    <x v="64"/>
    <m/>
    <m/>
    <n v="7.4"/>
    <m/>
    <m/>
    <m/>
    <m/>
    <m/>
    <m/>
    <m/>
    <m/>
    <m/>
    <s v="Кухня-гостиная"/>
    <n v="14.3"/>
    <m/>
    <s v="Комната стандарт"/>
    <n v="13.3"/>
    <m/>
    <m/>
    <s v="Комната стандарт"/>
    <n v="12.3"/>
    <m/>
    <m/>
    <m/>
    <m/>
    <m/>
    <m/>
    <m/>
    <m/>
    <m/>
    <m/>
    <m/>
    <m/>
    <m/>
    <m/>
    <n v="4.7"/>
    <n v="2.299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s v="снизу"/>
    <s v="кухня, коридор, с/у, две комнаты"/>
    <m/>
    <m/>
    <m/>
    <s v="Свой ЖК, Частный сектор"/>
    <s v="С, В"/>
    <m/>
    <s v="Кухня-гостиная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да"/>
    <s v=""/>
    <s v="да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да"/>
    <s v=""/>
    <s v=""/>
    <s v=""/>
    <s v=""/>
    <s v="да"/>
    <s v=""/>
    <s v=""/>
    <s v=""/>
    <m/>
    <n v="1.0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0.995"/>
    <n v="0.995"/>
    <n v="1"/>
    <n v="0.99450000000000005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7"/>
    <x v="39"/>
    <s v="Кухня-гостиная"/>
    <n v="18"/>
    <n v="5"/>
    <s v="остальные"/>
    <n v="0.995"/>
    <n v="1"/>
    <n v="1"/>
    <n v="0.995"/>
    <x v="6"/>
    <n v="222500"/>
    <n v="0.97712252969825508"/>
    <n v="217409.76285786176"/>
    <n v="11810000"/>
  </r>
  <r>
    <x v="2"/>
    <x v="0"/>
    <x v="1"/>
    <n v="4"/>
    <x v="2"/>
    <n v="5"/>
    <x v="2"/>
    <n v="11.7"/>
    <x v="60"/>
    <n v="37.699999999999996"/>
    <x v="65"/>
    <m/>
    <m/>
    <n v="5.7"/>
    <m/>
    <m/>
    <m/>
    <m/>
    <m/>
    <m/>
    <m/>
    <m/>
    <m/>
    <s v="Кухня-столовая"/>
    <n v="12.4"/>
    <m/>
    <s v="Комната стандарт"/>
    <n v="11.7"/>
    <s v="ниша"/>
    <n v="3.6"/>
    <m/>
    <m/>
    <m/>
    <m/>
    <m/>
    <m/>
    <m/>
    <m/>
    <m/>
    <m/>
    <m/>
    <m/>
    <m/>
    <m/>
    <m/>
    <m/>
    <n v="4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низу"/>
    <s v="кухня, коридор, с/у, комната"/>
    <m/>
    <s v="Частный сектор"/>
    <s v="В"/>
    <m/>
    <s v="Кухня-столовая"/>
    <s v=""/>
    <s v="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да"/>
    <s v="да"/>
    <s v=""/>
    <s v=""/>
    <s v=""/>
    <s v=""/>
    <s v=""/>
    <s v=""/>
    <s v=""/>
    <s v=""/>
    <s v="да"/>
    <s v=""/>
    <s v=""/>
    <s v=""/>
    <s v=""/>
    <s v=""/>
    <s v=""/>
    <s v=""/>
    <s v=""/>
    <s v=""/>
    <s v="да"/>
    <s v=""/>
    <s v=""/>
    <s v=""/>
    <m/>
    <n v="1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0.995"/>
    <n v="0.995"/>
    <n v="0.995"/>
    <n v="1"/>
    <n v="1"/>
    <n v="1"/>
    <n v="1"/>
    <n v="1"/>
    <m/>
    <m/>
    <m/>
    <m/>
    <m/>
    <m/>
    <m/>
    <m/>
    <m/>
    <m/>
    <m/>
    <m/>
    <m/>
    <m/>
    <m/>
    <m/>
    <m/>
    <m/>
    <x v="48"/>
    <x v="40"/>
    <s v="Кухня-столовая"/>
    <n v="18"/>
    <n v="5"/>
    <s v="остальные"/>
    <n v="0.995"/>
    <n v="1"/>
    <n v="1"/>
    <n v="0.995"/>
    <x v="2"/>
    <n v="250000"/>
    <n v="0.97522437190304678"/>
    <n v="243806.09297576168"/>
    <n v="9190000"/>
  </r>
  <r>
    <x v="2"/>
    <x v="0"/>
    <x v="1"/>
    <n v="5"/>
    <x v="3"/>
    <n v="5"/>
    <x v="2"/>
    <n v="13.6"/>
    <x v="61"/>
    <n v="44.5"/>
    <x v="66"/>
    <m/>
    <m/>
    <n v="6.5"/>
    <s v="ниша"/>
    <m/>
    <m/>
    <m/>
    <m/>
    <m/>
    <m/>
    <m/>
    <m/>
    <s v="Кухня-гостиная"/>
    <n v="18.2"/>
    <m/>
    <s v="Комната стандарт"/>
    <n v="13.6"/>
    <m/>
    <m/>
    <m/>
    <m/>
    <m/>
    <m/>
    <m/>
    <m/>
    <m/>
    <m/>
    <m/>
    <m/>
    <m/>
    <m/>
    <m/>
    <m/>
    <m/>
    <m/>
    <n v="6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s v="снизу"/>
    <s v="кухня, коридор, с/у, комната"/>
    <m/>
    <m/>
    <m/>
    <s v="Частный сектор"/>
    <s v="В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да"/>
    <s v="да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да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0.995"/>
    <n v="0.995"/>
    <n v="0.995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9"/>
    <x v="37"/>
    <s v="Кухня-гостиная"/>
    <n v="18"/>
    <n v="5"/>
    <s v="остальные"/>
    <n v="0.995"/>
    <n v="1"/>
    <n v="1"/>
    <n v="0.995"/>
    <x v="16"/>
    <n v="232500"/>
    <n v="0.98497661562207739"/>
    <n v="229007.06313213299"/>
    <n v="10190000"/>
  </r>
  <r>
    <x v="2"/>
    <x v="0"/>
    <x v="1"/>
    <n v="6"/>
    <x v="4"/>
    <n v="5"/>
    <x v="2"/>
    <n v="12.8"/>
    <x v="57"/>
    <n v="40.199999999999996"/>
    <x v="62"/>
    <m/>
    <m/>
    <n v="6.6"/>
    <s v="ниша"/>
    <m/>
    <m/>
    <m/>
    <m/>
    <m/>
    <m/>
    <m/>
    <m/>
    <s v="Кухня-гостиная"/>
    <n v="15.9"/>
    <m/>
    <s v="Комната стандарт"/>
    <n v="12.8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"/>
    <s v="З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да"/>
    <s v=""/>
    <s v=""/>
    <s v=""/>
    <s v=""/>
    <s v=""/>
    <s v="да"/>
    <s v="да"/>
    <s v=""/>
    <s v=""/>
    <s v=""/>
    <s v="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0.995"/>
    <n v="1"/>
    <n v="1"/>
    <n v="1"/>
    <n v="1"/>
    <n v="1"/>
    <m/>
    <m/>
    <m/>
    <m/>
    <m/>
    <m/>
    <m/>
    <m/>
    <m/>
    <m/>
    <m/>
    <m/>
    <m/>
    <m/>
    <m/>
    <m/>
    <m/>
    <m/>
    <x v="50"/>
    <x v="37"/>
    <s v="Кухня-гостиная"/>
    <n v="18"/>
    <n v="5"/>
    <s v="остальные"/>
    <n v="0.995"/>
    <n v="1"/>
    <n v="1"/>
    <n v="0.995"/>
    <x v="11"/>
    <n v="237500"/>
    <n v="0.9949007506094063"/>
    <n v="236288.92826973399"/>
    <n v="9500000"/>
  </r>
  <r>
    <x v="2"/>
    <x v="0"/>
    <x v="2"/>
    <n v="7"/>
    <x v="0"/>
    <n v="5"/>
    <x v="1"/>
    <n v="23.5"/>
    <x v="58"/>
    <n v="56.800000000000011"/>
    <x v="63"/>
    <m/>
    <m/>
    <n v="6.8"/>
    <m/>
    <m/>
    <m/>
    <m/>
    <m/>
    <m/>
    <m/>
    <m/>
    <m/>
    <s v="Кухня-столовая"/>
    <n v="13.9"/>
    <m/>
    <s v="Комната стандарт"/>
    <n v="12.5"/>
    <s v="гардероб"/>
    <n v="2"/>
    <s v="Комната стандарт"/>
    <n v="11"/>
    <m/>
    <m/>
    <m/>
    <m/>
    <m/>
    <m/>
    <m/>
    <m/>
    <m/>
    <m/>
    <m/>
    <m/>
    <m/>
    <m/>
    <n v="4.7"/>
    <n v="3.2"/>
    <m/>
    <m/>
    <m/>
    <m/>
    <m/>
    <m/>
    <m/>
    <m/>
    <m/>
    <m/>
    <m/>
    <m/>
    <m/>
    <m/>
    <m/>
    <m/>
    <m/>
    <n v="2.7"/>
    <n v="2.7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s v="кухня, с/у"/>
    <m/>
    <m/>
    <m/>
    <m/>
    <m/>
    <m/>
    <s v="Свой ЖК, Двор, Частный сектор"/>
    <s v="С, З"/>
    <m/>
    <s v="Кухня-столовая"/>
    <s v=""/>
    <s v=""/>
    <s v=""/>
    <s v=""/>
    <s v=""/>
    <n v="1"/>
    <s v="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"/>
    <n v="1"/>
    <n v="1"/>
    <m/>
    <m/>
    <n v="1"/>
    <n v="1.01"/>
    <n v="1"/>
    <n v="1"/>
    <n v="1"/>
    <n v="1"/>
    <n v="1"/>
    <m/>
    <m/>
    <m/>
    <n v="1.0049999999999999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0.995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6"/>
    <x v="38"/>
    <s v="Кухня-столовая"/>
    <n v="18"/>
    <n v="5"/>
    <s v="остальные"/>
    <n v="0.995"/>
    <n v="1"/>
    <n v="1"/>
    <n v="1"/>
    <x v="5"/>
    <n v="220000"/>
    <n v="0.99738800248592974"/>
    <n v="219425.36054690453"/>
    <n v="12460000"/>
  </r>
  <r>
    <x v="2"/>
    <x v="0"/>
    <x v="2"/>
    <n v="8"/>
    <x v="1"/>
    <n v="5"/>
    <x v="1"/>
    <n v="25.6"/>
    <x v="59"/>
    <n v="54.3"/>
    <x v="64"/>
    <m/>
    <m/>
    <n v="7.4"/>
    <m/>
    <m/>
    <m/>
    <m/>
    <m/>
    <m/>
    <m/>
    <m/>
    <m/>
    <s v="Кухня-гостиная"/>
    <n v="14.3"/>
    <m/>
    <s v="Комната стандарт"/>
    <n v="13.3"/>
    <m/>
    <m/>
    <s v="Комната стандарт"/>
    <n v="12.3"/>
    <m/>
    <m/>
    <m/>
    <m/>
    <m/>
    <m/>
    <m/>
    <m/>
    <m/>
    <m/>
    <m/>
    <m/>
    <m/>
    <m/>
    <n v="4.7"/>
    <n v="2.299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С, В"/>
    <m/>
    <s v="Кухня-гостиная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да"/>
    <s v=""/>
    <s v=""/>
    <s v=""/>
    <m/>
    <n v="1.0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7"/>
    <x v="39"/>
    <s v="Кухня-гостиная"/>
    <n v="18"/>
    <n v="5"/>
    <s v="остальные"/>
    <n v="0.995"/>
    <n v="1"/>
    <n v="1"/>
    <n v="1"/>
    <x v="6"/>
    <n v="222500"/>
    <n v="1.002425063125"/>
    <n v="223039.57654531251"/>
    <n v="12110000"/>
  </r>
  <r>
    <x v="2"/>
    <x v="0"/>
    <x v="2"/>
    <n v="9"/>
    <x v="2"/>
    <n v="5"/>
    <x v="2"/>
    <n v="11.7"/>
    <x v="60"/>
    <n v="37.699999999999996"/>
    <x v="65"/>
    <m/>
    <m/>
    <n v="5.7"/>
    <m/>
    <m/>
    <m/>
    <m/>
    <m/>
    <m/>
    <m/>
    <m/>
    <m/>
    <s v="Кухня-столовая"/>
    <n v="12.4"/>
    <m/>
    <s v="Комната стандарт"/>
    <n v="11.7"/>
    <s v="ниша"/>
    <n v="3.6"/>
    <m/>
    <m/>
    <m/>
    <m/>
    <m/>
    <m/>
    <m/>
    <m/>
    <m/>
    <m/>
    <m/>
    <m/>
    <m/>
    <m/>
    <m/>
    <m/>
    <n v="4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8"/>
    <x v="40"/>
    <s v="Кухня-столовая"/>
    <n v="18"/>
    <n v="5"/>
    <s v="остальные"/>
    <n v="0.995"/>
    <n v="1"/>
    <n v="1"/>
    <n v="1"/>
    <x v="2"/>
    <n v="250000"/>
    <n v="0.99997499999999984"/>
    <n v="249993.74999999997"/>
    <n v="9420000"/>
  </r>
  <r>
    <x v="2"/>
    <x v="0"/>
    <x v="2"/>
    <n v="10"/>
    <x v="3"/>
    <n v="5"/>
    <x v="2"/>
    <n v="13.6"/>
    <x v="61"/>
    <n v="44.5"/>
    <x v="66"/>
    <m/>
    <m/>
    <n v="6.5"/>
    <s v="ниша"/>
    <m/>
    <m/>
    <m/>
    <m/>
    <m/>
    <m/>
    <m/>
    <m/>
    <s v="Кухня-гостиная"/>
    <n v="18.2"/>
    <m/>
    <s v="Комната стандарт"/>
    <n v="13.6"/>
    <m/>
    <m/>
    <m/>
    <m/>
    <m/>
    <m/>
    <m/>
    <m/>
    <m/>
    <m/>
    <m/>
    <m/>
    <m/>
    <m/>
    <m/>
    <m/>
    <m/>
    <m/>
    <n v="6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9"/>
    <x v="37"/>
    <s v="Кухня-гостиная"/>
    <n v="18"/>
    <n v="5"/>
    <s v="остальные"/>
    <n v="0.995"/>
    <n v="1"/>
    <n v="1"/>
    <n v="1"/>
    <x v="16"/>
    <n v="232500"/>
    <n v="1.00997475"/>
    <n v="234819.12937500002"/>
    <n v="10450000"/>
  </r>
  <r>
    <x v="2"/>
    <x v="0"/>
    <x v="2"/>
    <n v="11"/>
    <x v="4"/>
    <n v="5"/>
    <x v="2"/>
    <n v="12.8"/>
    <x v="57"/>
    <n v="40.199999999999996"/>
    <x v="62"/>
    <m/>
    <m/>
    <n v="6.6"/>
    <s v="ниша"/>
    <m/>
    <m/>
    <m/>
    <m/>
    <m/>
    <m/>
    <m/>
    <m/>
    <s v="Кухня-гостиная"/>
    <n v="15.9"/>
    <m/>
    <s v="Комната стандарт"/>
    <n v="12.8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"/>
    <s v="З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да"/>
    <s v=""/>
    <s v=""/>
    <s v=""/>
    <s v=""/>
    <s v=""/>
    <s v="да"/>
    <s v="да"/>
    <s v=""/>
    <s v=""/>
    <s v=""/>
    <s v="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0.995"/>
    <n v="1"/>
    <n v="1"/>
    <n v="1"/>
    <n v="1"/>
    <n v="1"/>
    <m/>
    <m/>
    <m/>
    <m/>
    <m/>
    <m/>
    <m/>
    <m/>
    <m/>
    <m/>
    <m/>
    <m/>
    <m/>
    <m/>
    <m/>
    <m/>
    <m/>
    <m/>
    <x v="50"/>
    <x v="37"/>
    <s v="Кухня-гостиная"/>
    <n v="18"/>
    <n v="5"/>
    <s v="остальные"/>
    <n v="0.995"/>
    <n v="1"/>
    <n v="1"/>
    <n v="1"/>
    <x v="11"/>
    <n v="237500"/>
    <n v="0.99990025186875009"/>
    <n v="237476.30981882816"/>
    <n v="9550000"/>
  </r>
  <r>
    <x v="2"/>
    <x v="0"/>
    <x v="3"/>
    <n v="12"/>
    <x v="0"/>
    <n v="5"/>
    <x v="1"/>
    <n v="23.5"/>
    <x v="62"/>
    <n v="56.70000000000001"/>
    <x v="67"/>
    <m/>
    <m/>
    <n v="6.8"/>
    <m/>
    <m/>
    <m/>
    <m/>
    <m/>
    <m/>
    <m/>
    <m/>
    <m/>
    <s v="Кухня-столовая"/>
    <n v="13.9"/>
    <m/>
    <s v="Комната стандарт"/>
    <n v="12.5"/>
    <s v="гардероб"/>
    <n v="2"/>
    <s v="Комната стандарт"/>
    <n v="11"/>
    <m/>
    <m/>
    <m/>
    <m/>
    <m/>
    <m/>
    <m/>
    <m/>
    <m/>
    <m/>
    <m/>
    <m/>
    <m/>
    <m/>
    <n v="4.5999999999999996"/>
    <n v="3.2"/>
    <m/>
    <m/>
    <m/>
    <m/>
    <m/>
    <m/>
    <m/>
    <m/>
    <m/>
    <m/>
    <m/>
    <m/>
    <m/>
    <m/>
    <m/>
    <m/>
    <m/>
    <n v="2.7"/>
    <n v="2.7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s v="кухня, с/у"/>
    <m/>
    <m/>
    <m/>
    <m/>
    <m/>
    <m/>
    <s v="Свой ЖК, Двор, Частный сектор"/>
    <s v="С, З"/>
    <m/>
    <s v="Кухня-столовая"/>
    <s v=""/>
    <s v=""/>
    <s v=""/>
    <s v=""/>
    <s v=""/>
    <n v="1"/>
    <s v="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"/>
    <n v="1"/>
    <n v="1"/>
    <m/>
    <m/>
    <n v="1"/>
    <n v="1.01"/>
    <n v="1"/>
    <n v="1"/>
    <n v="1"/>
    <n v="1"/>
    <n v="1"/>
    <m/>
    <m/>
    <m/>
    <n v="1.0049999999999999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0.995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6"/>
    <x v="38"/>
    <s v="Кухня-столовая"/>
    <n v="18"/>
    <n v="5"/>
    <s v="остальные"/>
    <n v="0.995"/>
    <n v="1"/>
    <n v="1"/>
    <n v="1.002"/>
    <x v="5"/>
    <n v="220000"/>
    <n v="0.99938277849090162"/>
    <n v="219864.21126799835"/>
    <n v="12470000"/>
  </r>
  <r>
    <x v="2"/>
    <x v="0"/>
    <x v="3"/>
    <n v="13"/>
    <x v="1"/>
    <n v="5"/>
    <x v="1"/>
    <n v="25.6"/>
    <x v="63"/>
    <n v="54.199999999999996"/>
    <x v="68"/>
    <m/>
    <m/>
    <n v="7.4"/>
    <m/>
    <m/>
    <m/>
    <m/>
    <m/>
    <m/>
    <m/>
    <m/>
    <m/>
    <s v="Кухня-гостиная"/>
    <n v="14.3"/>
    <m/>
    <s v="Комната стандарт"/>
    <n v="13.3"/>
    <m/>
    <m/>
    <s v="Комната стандарт"/>
    <n v="12.3"/>
    <m/>
    <m/>
    <m/>
    <m/>
    <m/>
    <m/>
    <m/>
    <m/>
    <m/>
    <m/>
    <m/>
    <m/>
    <m/>
    <m/>
    <n v="4.5999999999999996"/>
    <n v="2.299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С, В"/>
    <m/>
    <s v="Кухня-гостиная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да"/>
    <s v=""/>
    <s v=""/>
    <s v=""/>
    <m/>
    <n v="1.0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7"/>
    <x v="39"/>
    <s v="Кухня-гостиная"/>
    <n v="18"/>
    <n v="5"/>
    <s v="остальные"/>
    <n v="0.995"/>
    <n v="1"/>
    <n v="1"/>
    <n v="1.002"/>
    <x v="6"/>
    <n v="222500"/>
    <n v="1.00442991325125"/>
    <n v="223485.6556984031"/>
    <n v="12110000"/>
  </r>
  <r>
    <x v="2"/>
    <x v="0"/>
    <x v="3"/>
    <n v="14"/>
    <x v="2"/>
    <n v="5"/>
    <x v="2"/>
    <n v="11.7"/>
    <x v="60"/>
    <n v="37.699999999999996"/>
    <x v="65"/>
    <m/>
    <m/>
    <n v="5.7"/>
    <m/>
    <m/>
    <m/>
    <m/>
    <m/>
    <m/>
    <m/>
    <m/>
    <m/>
    <s v="Кухня-столовая"/>
    <n v="12.4"/>
    <m/>
    <s v="Комната стандарт"/>
    <n v="11.7"/>
    <s v="ниша"/>
    <n v="3.6"/>
    <m/>
    <m/>
    <m/>
    <m/>
    <m/>
    <m/>
    <m/>
    <m/>
    <m/>
    <m/>
    <m/>
    <m/>
    <m/>
    <m/>
    <m/>
    <m/>
    <n v="4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8"/>
    <x v="40"/>
    <s v="Кухня-столовая"/>
    <n v="18"/>
    <n v="5"/>
    <s v="остальные"/>
    <n v="0.995"/>
    <n v="1"/>
    <n v="1"/>
    <n v="1.002"/>
    <x v="2"/>
    <n v="250000"/>
    <n v="1.0019749499999999"/>
    <n v="250493.73749999999"/>
    <n v="9440000"/>
  </r>
  <r>
    <x v="2"/>
    <x v="0"/>
    <x v="3"/>
    <n v="15"/>
    <x v="3"/>
    <n v="5"/>
    <x v="2"/>
    <n v="13.6"/>
    <x v="61"/>
    <n v="44.5"/>
    <x v="66"/>
    <m/>
    <m/>
    <n v="6.5"/>
    <s v="ниша"/>
    <m/>
    <m/>
    <m/>
    <m/>
    <m/>
    <m/>
    <m/>
    <m/>
    <s v="Кухня-гостиная"/>
    <n v="18.2"/>
    <m/>
    <s v="Комната стандарт"/>
    <n v="13.6"/>
    <m/>
    <m/>
    <m/>
    <m/>
    <m/>
    <m/>
    <m/>
    <m/>
    <m/>
    <m/>
    <m/>
    <m/>
    <m/>
    <m/>
    <m/>
    <m/>
    <m/>
    <m/>
    <n v="6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9"/>
    <x v="37"/>
    <s v="Кухня-гостиная"/>
    <n v="18"/>
    <n v="5"/>
    <s v="остальные"/>
    <n v="0.995"/>
    <n v="1"/>
    <n v="1"/>
    <n v="1.002"/>
    <x v="16"/>
    <n v="232500"/>
    <n v="1.0119946995"/>
    <n v="235288.76763374999"/>
    <n v="10470000"/>
  </r>
  <r>
    <x v="2"/>
    <x v="0"/>
    <x v="3"/>
    <n v="16"/>
    <x v="4"/>
    <n v="5"/>
    <x v="2"/>
    <n v="12.8"/>
    <x v="64"/>
    <n v="40.1"/>
    <x v="69"/>
    <m/>
    <m/>
    <n v="6.6"/>
    <s v="ниша"/>
    <m/>
    <m/>
    <m/>
    <m/>
    <m/>
    <m/>
    <m/>
    <m/>
    <s v="Кухня-гостиная"/>
    <n v="15.8"/>
    <m/>
    <s v="Комната стандарт"/>
    <n v="12.8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"/>
    <s v="З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да"/>
    <s v=""/>
    <s v=""/>
    <s v=""/>
    <s v=""/>
    <s v=""/>
    <s v="да"/>
    <s v="да"/>
    <s v=""/>
    <s v=""/>
    <s v=""/>
    <s v="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0.995"/>
    <n v="1"/>
    <n v="1"/>
    <n v="1"/>
    <n v="1"/>
    <n v="1"/>
    <m/>
    <m/>
    <m/>
    <m/>
    <m/>
    <m/>
    <m/>
    <m/>
    <m/>
    <m/>
    <m/>
    <m/>
    <m/>
    <m/>
    <m/>
    <m/>
    <m/>
    <m/>
    <x v="50"/>
    <x v="37"/>
    <s v="Кухня-гостиная"/>
    <n v="18"/>
    <n v="5"/>
    <s v="остальные"/>
    <n v="0.995"/>
    <n v="1"/>
    <n v="1"/>
    <n v="1.002"/>
    <x v="11"/>
    <n v="237500"/>
    <n v="1.0019000523724877"/>
    <n v="237951.26243846584"/>
    <n v="9540000"/>
  </r>
  <r>
    <x v="2"/>
    <x v="0"/>
    <x v="4"/>
    <n v="17"/>
    <x v="0"/>
    <n v="5"/>
    <x v="1"/>
    <n v="23.5"/>
    <x v="62"/>
    <n v="56.70000000000001"/>
    <x v="67"/>
    <m/>
    <m/>
    <n v="6.8"/>
    <m/>
    <m/>
    <m/>
    <m/>
    <m/>
    <m/>
    <m/>
    <m/>
    <m/>
    <s v="Кухня-столовая"/>
    <n v="13.9"/>
    <m/>
    <s v="Комната стандарт"/>
    <n v="12.5"/>
    <s v="гардероб"/>
    <n v="2"/>
    <s v="Комната стандарт"/>
    <n v="11"/>
    <m/>
    <m/>
    <m/>
    <m/>
    <m/>
    <m/>
    <m/>
    <m/>
    <m/>
    <m/>
    <m/>
    <m/>
    <m/>
    <m/>
    <n v="4.5999999999999996"/>
    <n v="3.2"/>
    <m/>
    <m/>
    <m/>
    <m/>
    <m/>
    <m/>
    <m/>
    <m/>
    <m/>
    <m/>
    <m/>
    <m/>
    <m/>
    <m/>
    <m/>
    <m/>
    <m/>
    <n v="2.7"/>
    <n v="2.7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s v="кухня, с/у"/>
    <m/>
    <m/>
    <m/>
    <m/>
    <m/>
    <m/>
    <s v="Свой ЖК, Двор, Частный сектор"/>
    <s v="С, З"/>
    <m/>
    <s v="Кухня-столовая"/>
    <s v=""/>
    <s v=""/>
    <s v=""/>
    <s v=""/>
    <s v=""/>
    <n v="1"/>
    <s v="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"/>
    <n v="1"/>
    <n v="1"/>
    <m/>
    <m/>
    <n v="1"/>
    <n v="1.01"/>
    <n v="1"/>
    <n v="1"/>
    <n v="1"/>
    <n v="1"/>
    <n v="1"/>
    <m/>
    <m/>
    <m/>
    <n v="1.0049999999999999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0.995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6"/>
    <x v="38"/>
    <s v="Кухня-столовая"/>
    <n v="18"/>
    <n v="5"/>
    <s v="остальные"/>
    <n v="0.995"/>
    <n v="1"/>
    <n v="1"/>
    <n v="1.004"/>
    <x v="5"/>
    <n v="220000"/>
    <n v="1.0013775544958734"/>
    <n v="220303.06198909215"/>
    <n v="12490000"/>
  </r>
  <r>
    <x v="2"/>
    <x v="0"/>
    <x v="4"/>
    <n v="18"/>
    <x v="1"/>
    <n v="5"/>
    <x v="1"/>
    <n v="25.6"/>
    <x v="63"/>
    <n v="54.199999999999996"/>
    <x v="68"/>
    <m/>
    <m/>
    <n v="7.4"/>
    <m/>
    <m/>
    <m/>
    <m/>
    <m/>
    <m/>
    <m/>
    <m/>
    <m/>
    <s v="Кухня-гостиная"/>
    <n v="14.3"/>
    <m/>
    <s v="Комната стандарт"/>
    <n v="13.3"/>
    <m/>
    <m/>
    <s v="Комната стандарт"/>
    <n v="12.3"/>
    <m/>
    <m/>
    <m/>
    <m/>
    <m/>
    <m/>
    <m/>
    <m/>
    <m/>
    <m/>
    <m/>
    <m/>
    <m/>
    <m/>
    <n v="4.5999999999999996"/>
    <n v="2.299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С, В"/>
    <m/>
    <s v="Кухня-гостиная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да"/>
    <s v=""/>
    <s v=""/>
    <s v=""/>
    <m/>
    <n v="1.0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7"/>
    <x v="39"/>
    <s v="Кухня-гостиная"/>
    <n v="18"/>
    <n v="5"/>
    <s v="остальные"/>
    <n v="0.995"/>
    <n v="1"/>
    <n v="1"/>
    <n v="1.004"/>
    <x v="6"/>
    <n v="222500"/>
    <n v="1.0064347633774999"/>
    <n v="223931.73485149373"/>
    <n v="12140000"/>
  </r>
  <r>
    <x v="2"/>
    <x v="0"/>
    <x v="4"/>
    <n v="19"/>
    <x v="2"/>
    <n v="5"/>
    <x v="2"/>
    <n v="11.7"/>
    <x v="60"/>
    <n v="37.699999999999996"/>
    <x v="65"/>
    <m/>
    <m/>
    <n v="5.7"/>
    <m/>
    <m/>
    <m/>
    <m/>
    <m/>
    <m/>
    <m/>
    <m/>
    <m/>
    <s v="Кухня-столовая"/>
    <n v="12.4"/>
    <m/>
    <s v="Комната стандарт"/>
    <n v="11.7"/>
    <s v="ниша"/>
    <n v="3.6"/>
    <m/>
    <m/>
    <m/>
    <m/>
    <m/>
    <m/>
    <m/>
    <m/>
    <m/>
    <m/>
    <m/>
    <m/>
    <m/>
    <m/>
    <m/>
    <m/>
    <n v="4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8"/>
    <x v="40"/>
    <s v="Кухня-столовая"/>
    <n v="18"/>
    <n v="5"/>
    <s v="остальные"/>
    <n v="0.995"/>
    <n v="1"/>
    <n v="1"/>
    <n v="1.004"/>
    <x v="2"/>
    <n v="250000"/>
    <n v="1.0039748999999998"/>
    <n v="250993.72499999995"/>
    <n v="9460000"/>
  </r>
  <r>
    <x v="2"/>
    <x v="0"/>
    <x v="4"/>
    <n v="20"/>
    <x v="3"/>
    <n v="5"/>
    <x v="2"/>
    <n v="13.6"/>
    <x v="61"/>
    <n v="44.5"/>
    <x v="66"/>
    <m/>
    <m/>
    <n v="6.5"/>
    <s v="ниша"/>
    <m/>
    <m/>
    <m/>
    <m/>
    <m/>
    <m/>
    <m/>
    <m/>
    <s v="Кухня-гостиная"/>
    <n v="18.2"/>
    <m/>
    <s v="Комната стандарт"/>
    <n v="13.6"/>
    <m/>
    <m/>
    <m/>
    <m/>
    <m/>
    <m/>
    <m/>
    <m/>
    <m/>
    <m/>
    <m/>
    <m/>
    <m/>
    <m/>
    <m/>
    <m/>
    <m/>
    <m/>
    <n v="6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9"/>
    <x v="37"/>
    <s v="Кухня-гостиная"/>
    <n v="18"/>
    <n v="5"/>
    <s v="остальные"/>
    <n v="0.995"/>
    <n v="1"/>
    <n v="1"/>
    <n v="1.004"/>
    <x v="16"/>
    <n v="232500"/>
    <n v="1.0140146489999999"/>
    <n v="235758.40589249998"/>
    <n v="10490000"/>
  </r>
  <r>
    <x v="2"/>
    <x v="0"/>
    <x v="4"/>
    <n v="21"/>
    <x v="4"/>
    <n v="5"/>
    <x v="2"/>
    <n v="12.8"/>
    <x v="64"/>
    <n v="40.1"/>
    <x v="69"/>
    <m/>
    <m/>
    <n v="6.6"/>
    <s v="ниша"/>
    <m/>
    <m/>
    <m/>
    <m/>
    <m/>
    <m/>
    <m/>
    <m/>
    <s v="Кухня-гостиная"/>
    <n v="15.8"/>
    <m/>
    <s v="Комната стандарт"/>
    <n v="12.8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"/>
    <s v="З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да"/>
    <s v=""/>
    <s v=""/>
    <s v=""/>
    <s v=""/>
    <s v=""/>
    <s v="да"/>
    <s v="да"/>
    <s v=""/>
    <s v=""/>
    <s v=""/>
    <s v="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0.995"/>
    <n v="1"/>
    <n v="1"/>
    <n v="1"/>
    <n v="1"/>
    <n v="1"/>
    <m/>
    <m/>
    <m/>
    <m/>
    <m/>
    <m/>
    <m/>
    <m/>
    <m/>
    <m/>
    <m/>
    <m/>
    <m/>
    <m/>
    <m/>
    <m/>
    <m/>
    <m/>
    <x v="50"/>
    <x v="37"/>
    <s v="Кухня-гостиная"/>
    <n v="18"/>
    <n v="5"/>
    <s v="остальные"/>
    <n v="0.995"/>
    <n v="1"/>
    <n v="1"/>
    <n v="1.004"/>
    <x v="11"/>
    <n v="237500"/>
    <n v="1.0038998528762251"/>
    <n v="238426.21505810347"/>
    <n v="9560000"/>
  </r>
  <r>
    <x v="2"/>
    <x v="0"/>
    <x v="5"/>
    <n v="22"/>
    <x v="0"/>
    <n v="5"/>
    <x v="1"/>
    <n v="23.5"/>
    <x v="62"/>
    <n v="56.70000000000001"/>
    <x v="67"/>
    <m/>
    <m/>
    <n v="6.8"/>
    <m/>
    <m/>
    <m/>
    <m/>
    <m/>
    <m/>
    <m/>
    <m/>
    <m/>
    <s v="Кухня-столовая"/>
    <n v="13.9"/>
    <m/>
    <s v="Комната стандарт"/>
    <n v="12.5"/>
    <s v="гардероб"/>
    <n v="2"/>
    <s v="Комната стандарт"/>
    <n v="11"/>
    <m/>
    <m/>
    <m/>
    <m/>
    <m/>
    <m/>
    <m/>
    <m/>
    <m/>
    <m/>
    <m/>
    <m/>
    <m/>
    <m/>
    <n v="4.5999999999999996"/>
    <n v="3.2"/>
    <m/>
    <m/>
    <m/>
    <m/>
    <m/>
    <m/>
    <m/>
    <m/>
    <m/>
    <m/>
    <m/>
    <m/>
    <m/>
    <m/>
    <m/>
    <m/>
    <m/>
    <n v="2.7"/>
    <n v="2.7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s v="кухня, с/у"/>
    <m/>
    <m/>
    <m/>
    <m/>
    <m/>
    <m/>
    <s v="Свой ЖК, Двор, Частный сектор"/>
    <s v="С, З"/>
    <m/>
    <s v="Кухня-столовая"/>
    <s v=""/>
    <s v=""/>
    <s v=""/>
    <s v=""/>
    <s v=""/>
    <n v="1"/>
    <s v="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"/>
    <n v="1"/>
    <n v="1"/>
    <m/>
    <m/>
    <n v="1"/>
    <n v="1.01"/>
    <n v="1"/>
    <n v="1"/>
    <n v="1"/>
    <n v="1"/>
    <n v="1"/>
    <m/>
    <m/>
    <m/>
    <n v="1.0049999999999999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0.995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6"/>
    <x v="38"/>
    <s v="Кухня-столовая"/>
    <n v="18"/>
    <n v="5"/>
    <s v="остальные"/>
    <n v="0.995"/>
    <n v="1"/>
    <n v="1"/>
    <n v="1.006"/>
    <x v="5"/>
    <n v="220000"/>
    <n v="1.0033723305008453"/>
    <n v="220741.91271018598"/>
    <n v="12520000"/>
  </r>
  <r>
    <x v="2"/>
    <x v="0"/>
    <x v="5"/>
    <n v="23"/>
    <x v="1"/>
    <n v="5"/>
    <x v="1"/>
    <n v="25.6"/>
    <x v="63"/>
    <n v="54.199999999999996"/>
    <x v="68"/>
    <m/>
    <m/>
    <n v="7.4"/>
    <m/>
    <m/>
    <m/>
    <m/>
    <m/>
    <m/>
    <m/>
    <m/>
    <m/>
    <s v="Кухня-гостиная"/>
    <n v="14.3"/>
    <m/>
    <s v="Комната стандарт"/>
    <n v="13.3"/>
    <m/>
    <m/>
    <s v="Комната стандарт"/>
    <n v="12.3"/>
    <m/>
    <m/>
    <m/>
    <m/>
    <m/>
    <m/>
    <m/>
    <m/>
    <m/>
    <m/>
    <m/>
    <m/>
    <m/>
    <m/>
    <n v="4.5999999999999996"/>
    <n v="2.299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С, В"/>
    <m/>
    <s v="Кухня-гостиная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да"/>
    <s v=""/>
    <s v=""/>
    <s v=""/>
    <m/>
    <n v="1.0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7"/>
    <x v="39"/>
    <s v="Кухня-гостиная"/>
    <n v="18"/>
    <n v="5"/>
    <s v="остальные"/>
    <n v="0.995"/>
    <n v="1"/>
    <n v="1"/>
    <n v="1.006"/>
    <x v="6"/>
    <n v="222500"/>
    <n v="1.0084396135037501"/>
    <n v="224377.81400458439"/>
    <n v="12160000"/>
  </r>
  <r>
    <x v="2"/>
    <x v="0"/>
    <x v="5"/>
    <n v="24"/>
    <x v="2"/>
    <n v="5"/>
    <x v="2"/>
    <n v="11.7"/>
    <x v="60"/>
    <n v="37.699999999999996"/>
    <x v="65"/>
    <m/>
    <m/>
    <n v="5.7"/>
    <m/>
    <m/>
    <m/>
    <m/>
    <m/>
    <m/>
    <m/>
    <m/>
    <m/>
    <s v="Кухня-столовая"/>
    <n v="12.4"/>
    <m/>
    <s v="Комната стандарт"/>
    <n v="11.7"/>
    <s v="ниша"/>
    <n v="3.6"/>
    <m/>
    <m/>
    <m/>
    <m/>
    <m/>
    <m/>
    <m/>
    <m/>
    <m/>
    <m/>
    <m/>
    <m/>
    <m/>
    <m/>
    <m/>
    <m/>
    <n v="4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8"/>
    <x v="40"/>
    <s v="Кухня-столовая"/>
    <n v="18"/>
    <n v="5"/>
    <s v="остальные"/>
    <n v="0.995"/>
    <n v="1"/>
    <n v="1"/>
    <n v="1.006"/>
    <x v="2"/>
    <n v="250000"/>
    <n v="1.0059748499999999"/>
    <n v="251493.71249999997"/>
    <n v="9480000"/>
  </r>
  <r>
    <x v="2"/>
    <x v="0"/>
    <x v="5"/>
    <n v="25"/>
    <x v="3"/>
    <n v="5"/>
    <x v="2"/>
    <n v="13.6"/>
    <x v="61"/>
    <n v="44.5"/>
    <x v="66"/>
    <m/>
    <m/>
    <n v="6.5"/>
    <s v="ниша"/>
    <m/>
    <m/>
    <m/>
    <m/>
    <m/>
    <m/>
    <m/>
    <m/>
    <s v="Кухня-гостиная"/>
    <n v="18.2"/>
    <m/>
    <s v="Комната стандарт"/>
    <n v="13.6"/>
    <m/>
    <m/>
    <m/>
    <m/>
    <m/>
    <m/>
    <m/>
    <m/>
    <m/>
    <m/>
    <m/>
    <m/>
    <m/>
    <m/>
    <m/>
    <m/>
    <m/>
    <m/>
    <n v="6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9"/>
    <x v="37"/>
    <s v="Кухня-гостиная"/>
    <n v="18"/>
    <n v="5"/>
    <s v="остальные"/>
    <n v="0.995"/>
    <n v="1"/>
    <n v="1"/>
    <n v="1.006"/>
    <x v="16"/>
    <n v="232500"/>
    <n v="1.0160345985000001"/>
    <n v="236228.04415125001"/>
    <n v="10510000"/>
  </r>
  <r>
    <x v="2"/>
    <x v="0"/>
    <x v="5"/>
    <n v="26"/>
    <x v="4"/>
    <n v="5"/>
    <x v="2"/>
    <n v="12.8"/>
    <x v="64"/>
    <n v="40.1"/>
    <x v="69"/>
    <m/>
    <m/>
    <n v="6.6"/>
    <s v="ниша"/>
    <m/>
    <m/>
    <m/>
    <m/>
    <m/>
    <m/>
    <m/>
    <m/>
    <s v="Кухня-гостиная"/>
    <n v="15.8"/>
    <m/>
    <s v="Комната стандарт"/>
    <n v="12.8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"/>
    <s v="З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да"/>
    <s v=""/>
    <s v=""/>
    <s v=""/>
    <s v=""/>
    <s v=""/>
    <s v="да"/>
    <s v="да"/>
    <s v=""/>
    <s v=""/>
    <s v=""/>
    <s v="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0.995"/>
    <n v="1"/>
    <n v="1"/>
    <n v="1"/>
    <n v="1"/>
    <n v="1"/>
    <m/>
    <m/>
    <m/>
    <m/>
    <m/>
    <m/>
    <m/>
    <m/>
    <m/>
    <m/>
    <m/>
    <m/>
    <m/>
    <m/>
    <m/>
    <m/>
    <m/>
    <m/>
    <x v="50"/>
    <x v="37"/>
    <s v="Кухня-гостиная"/>
    <n v="18"/>
    <n v="5"/>
    <s v="остальные"/>
    <n v="0.995"/>
    <n v="1"/>
    <n v="1"/>
    <n v="1.006"/>
    <x v="11"/>
    <n v="237500"/>
    <n v="1.0058996533799627"/>
    <n v="238901.16767774115"/>
    <n v="9580000"/>
  </r>
  <r>
    <x v="2"/>
    <x v="0"/>
    <x v="6"/>
    <n v="27"/>
    <x v="0"/>
    <n v="5"/>
    <x v="1"/>
    <n v="23.5"/>
    <x v="65"/>
    <n v="56.20000000000001"/>
    <x v="70"/>
    <m/>
    <m/>
    <n v="6.8"/>
    <m/>
    <m/>
    <m/>
    <m/>
    <m/>
    <m/>
    <m/>
    <m/>
    <m/>
    <s v="Кухня-столовая"/>
    <n v="13.9"/>
    <m/>
    <s v="Комната стандарт"/>
    <n v="12.5"/>
    <s v="гардероб"/>
    <n v="2"/>
    <s v="Комната стандарт"/>
    <n v="11"/>
    <m/>
    <m/>
    <m/>
    <m/>
    <m/>
    <m/>
    <m/>
    <m/>
    <m/>
    <m/>
    <m/>
    <m/>
    <m/>
    <m/>
    <n v="4.0999999999999996"/>
    <n v="3.2"/>
    <m/>
    <m/>
    <m/>
    <m/>
    <m/>
    <m/>
    <m/>
    <m/>
    <m/>
    <m/>
    <m/>
    <m/>
    <m/>
    <m/>
    <m/>
    <m/>
    <m/>
    <n v="2.7"/>
    <n v="2.7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s v="кухня, с/у"/>
    <m/>
    <m/>
    <m/>
    <m/>
    <m/>
    <m/>
    <s v="Свой ЖК, Двор, Частный сектор"/>
    <s v="С, З"/>
    <m/>
    <s v="Кухня-столовая"/>
    <s v=""/>
    <s v=""/>
    <s v=""/>
    <s v=""/>
    <s v=""/>
    <n v="1"/>
    <s v="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"/>
    <n v="1"/>
    <n v="1"/>
    <m/>
    <m/>
    <n v="1"/>
    <n v="1.01"/>
    <n v="1"/>
    <n v="1"/>
    <n v="1"/>
    <n v="1"/>
    <n v="1"/>
    <m/>
    <m/>
    <m/>
    <n v="1.0049999999999999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0.995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6"/>
    <x v="38"/>
    <s v="Кухня-столовая"/>
    <n v="18"/>
    <n v="5"/>
    <s v="остальные"/>
    <n v="0.995"/>
    <n v="1"/>
    <n v="1"/>
    <n v="1.008"/>
    <x v="5"/>
    <n v="220000"/>
    <n v="1.0053671065058172"/>
    <n v="221180.76343127977"/>
    <n v="12430000"/>
  </r>
  <r>
    <x v="2"/>
    <x v="0"/>
    <x v="6"/>
    <n v="28"/>
    <x v="1"/>
    <n v="5"/>
    <x v="1"/>
    <n v="25.6"/>
    <x v="63"/>
    <n v="54.199999999999996"/>
    <x v="68"/>
    <m/>
    <m/>
    <n v="7.9"/>
    <m/>
    <m/>
    <m/>
    <m/>
    <m/>
    <m/>
    <m/>
    <m/>
    <m/>
    <s v="Кухня-гостиная"/>
    <n v="14.3"/>
    <m/>
    <s v="Комната стандарт"/>
    <n v="13.3"/>
    <m/>
    <m/>
    <s v="Комната стандарт"/>
    <n v="12.3"/>
    <m/>
    <m/>
    <m/>
    <m/>
    <m/>
    <m/>
    <m/>
    <m/>
    <m/>
    <m/>
    <m/>
    <m/>
    <m/>
    <m/>
    <n v="4.0999999999999996"/>
    <n v="2.299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С, В"/>
    <m/>
    <s v="Кухня-гостиная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да"/>
    <s v=""/>
    <s v=""/>
    <s v=""/>
    <m/>
    <n v="1.0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7"/>
    <x v="39"/>
    <s v="Кухня-гостиная"/>
    <n v="18"/>
    <n v="5"/>
    <s v="остальные"/>
    <n v="0.995"/>
    <n v="1"/>
    <n v="1"/>
    <n v="1.008"/>
    <x v="6"/>
    <n v="222500"/>
    <n v="1.0104444636300001"/>
    <n v="224823.89315767502"/>
    <n v="12190000"/>
  </r>
  <r>
    <x v="2"/>
    <x v="0"/>
    <x v="6"/>
    <n v="29"/>
    <x v="2"/>
    <n v="5"/>
    <x v="2"/>
    <n v="11.7"/>
    <x v="66"/>
    <n v="37.6"/>
    <x v="71"/>
    <m/>
    <m/>
    <n v="5.7"/>
    <m/>
    <m/>
    <m/>
    <m/>
    <m/>
    <m/>
    <m/>
    <m/>
    <m/>
    <s v="Кухня-столовая"/>
    <n v="12.4"/>
    <m/>
    <s v="Комната стандарт"/>
    <n v="11.7"/>
    <s v="ниша"/>
    <n v="3.6"/>
    <m/>
    <m/>
    <m/>
    <m/>
    <m/>
    <m/>
    <m/>
    <m/>
    <m/>
    <m/>
    <m/>
    <m/>
    <m/>
    <m/>
    <m/>
    <m/>
    <n v="4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8"/>
    <x v="40"/>
    <s v="Кухня-столовая"/>
    <n v="18"/>
    <n v="5"/>
    <s v="остальные"/>
    <n v="0.995"/>
    <n v="1"/>
    <n v="1"/>
    <n v="1.008"/>
    <x v="2"/>
    <n v="250000"/>
    <n v="1.0079747999999999"/>
    <n v="251993.69999999998"/>
    <n v="9470000"/>
  </r>
  <r>
    <x v="2"/>
    <x v="0"/>
    <x v="6"/>
    <n v="30"/>
    <x v="3"/>
    <n v="5"/>
    <x v="2"/>
    <n v="13.6"/>
    <x v="67"/>
    <n v="44.400000000000006"/>
    <x v="72"/>
    <m/>
    <m/>
    <n v="6.5"/>
    <s v="ниша"/>
    <m/>
    <m/>
    <m/>
    <m/>
    <m/>
    <m/>
    <m/>
    <m/>
    <s v="Кухня-гостиная"/>
    <n v="18.100000000000001"/>
    <m/>
    <s v="Комната стандарт"/>
    <n v="13.6"/>
    <m/>
    <m/>
    <m/>
    <m/>
    <m/>
    <m/>
    <m/>
    <m/>
    <m/>
    <m/>
    <m/>
    <m/>
    <m/>
    <m/>
    <m/>
    <m/>
    <m/>
    <m/>
    <n v="6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9"/>
    <x v="37"/>
    <s v="Кухня-гостиная"/>
    <n v="18"/>
    <n v="5"/>
    <s v="остальные"/>
    <n v="0.995"/>
    <n v="1"/>
    <n v="1"/>
    <n v="1.008"/>
    <x v="16"/>
    <n v="232500"/>
    <n v="1.0180545480000001"/>
    <n v="236697.68241000001"/>
    <n v="10510000"/>
  </r>
  <r>
    <x v="2"/>
    <x v="0"/>
    <x v="6"/>
    <n v="31"/>
    <x v="4"/>
    <n v="5"/>
    <x v="2"/>
    <n v="12.8"/>
    <x v="64"/>
    <n v="40.1"/>
    <x v="69"/>
    <m/>
    <m/>
    <n v="6.6"/>
    <s v="ниша"/>
    <m/>
    <m/>
    <m/>
    <m/>
    <m/>
    <m/>
    <m/>
    <m/>
    <s v="Кухня-гостиная"/>
    <n v="15.8"/>
    <m/>
    <s v="Комната стандарт"/>
    <n v="12.8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"/>
    <s v="З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да"/>
    <s v=""/>
    <s v=""/>
    <s v=""/>
    <s v=""/>
    <s v=""/>
    <s v="да"/>
    <s v="да"/>
    <s v=""/>
    <s v=""/>
    <s v=""/>
    <s v="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0.995"/>
    <n v="1"/>
    <n v="1"/>
    <n v="1"/>
    <n v="1"/>
    <n v="1"/>
    <m/>
    <m/>
    <m/>
    <m/>
    <m/>
    <m/>
    <m/>
    <m/>
    <m/>
    <m/>
    <m/>
    <m/>
    <m/>
    <m/>
    <m/>
    <m/>
    <m/>
    <m/>
    <x v="50"/>
    <x v="37"/>
    <s v="Кухня-гостиная"/>
    <n v="18"/>
    <n v="5"/>
    <s v="остальные"/>
    <n v="0.995"/>
    <n v="1"/>
    <n v="1"/>
    <n v="1.008"/>
    <x v="11"/>
    <n v="237500"/>
    <n v="1.0078994538837001"/>
    <n v="239376.12029737877"/>
    <n v="9600000"/>
  </r>
  <r>
    <x v="2"/>
    <x v="0"/>
    <x v="7"/>
    <n v="32"/>
    <x v="0"/>
    <n v="5"/>
    <x v="1"/>
    <n v="23.5"/>
    <x v="65"/>
    <n v="56.20000000000001"/>
    <x v="70"/>
    <m/>
    <m/>
    <n v="6.8"/>
    <m/>
    <m/>
    <m/>
    <m/>
    <m/>
    <m/>
    <m/>
    <m/>
    <m/>
    <s v="Кухня-столовая"/>
    <n v="13.9"/>
    <m/>
    <s v="Комната стандарт"/>
    <n v="12.5"/>
    <s v="гардероб"/>
    <n v="2"/>
    <s v="Комната стандарт"/>
    <n v="11"/>
    <m/>
    <m/>
    <m/>
    <m/>
    <m/>
    <m/>
    <m/>
    <m/>
    <m/>
    <m/>
    <m/>
    <m/>
    <m/>
    <m/>
    <n v="4.0999999999999996"/>
    <n v="3.2"/>
    <m/>
    <m/>
    <m/>
    <m/>
    <m/>
    <m/>
    <m/>
    <m/>
    <m/>
    <m/>
    <m/>
    <m/>
    <m/>
    <m/>
    <m/>
    <m/>
    <m/>
    <n v="2.7"/>
    <n v="2.7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s v="кухня, с/у"/>
    <m/>
    <m/>
    <m/>
    <m/>
    <m/>
    <m/>
    <s v="Свой ЖК, Двор, Частный сектор"/>
    <s v="С, З"/>
    <m/>
    <s v="Кухня-столовая"/>
    <s v=""/>
    <s v=""/>
    <s v=""/>
    <s v=""/>
    <s v=""/>
    <n v="1"/>
    <s v="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"/>
    <n v="1"/>
    <n v="1"/>
    <m/>
    <m/>
    <n v="1"/>
    <n v="1.01"/>
    <n v="1"/>
    <n v="1"/>
    <n v="1"/>
    <n v="1"/>
    <n v="1"/>
    <m/>
    <m/>
    <m/>
    <n v="1.0049999999999999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0.995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6"/>
    <x v="38"/>
    <s v="Кухня-столовая"/>
    <n v="18"/>
    <n v="5"/>
    <s v="остальные"/>
    <n v="0.995"/>
    <n v="1"/>
    <n v="1"/>
    <n v="1.01"/>
    <x v="5"/>
    <n v="220000"/>
    <n v="1.0073618825107891"/>
    <n v="221619.6141523736"/>
    <n v="12460000"/>
  </r>
  <r>
    <x v="2"/>
    <x v="0"/>
    <x v="7"/>
    <n v="33"/>
    <x v="1"/>
    <n v="5"/>
    <x v="1"/>
    <n v="25.6"/>
    <x v="63"/>
    <n v="54.199999999999996"/>
    <x v="68"/>
    <m/>
    <m/>
    <n v="7.9"/>
    <m/>
    <m/>
    <m/>
    <m/>
    <m/>
    <m/>
    <m/>
    <m/>
    <m/>
    <s v="Кухня-гостиная"/>
    <n v="14.3"/>
    <m/>
    <s v="Комната стандарт"/>
    <n v="13.3"/>
    <m/>
    <m/>
    <s v="Комната стандарт"/>
    <n v="12.3"/>
    <m/>
    <m/>
    <m/>
    <m/>
    <m/>
    <m/>
    <m/>
    <m/>
    <m/>
    <m/>
    <m/>
    <m/>
    <m/>
    <m/>
    <n v="4.0999999999999996"/>
    <n v="2.299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С, В"/>
    <m/>
    <s v="Кухня-гостиная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да"/>
    <s v=""/>
    <s v=""/>
    <s v=""/>
    <m/>
    <n v="1.0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7"/>
    <x v="39"/>
    <s v="Кухня-гостиная"/>
    <n v="18"/>
    <n v="5"/>
    <s v="остальные"/>
    <n v="0.995"/>
    <n v="1"/>
    <n v="1"/>
    <n v="1.01"/>
    <x v="6"/>
    <n v="222500"/>
    <n v="1.01244931375625"/>
    <n v="225269.97231076562"/>
    <n v="12210000"/>
  </r>
  <r>
    <x v="2"/>
    <x v="0"/>
    <x v="7"/>
    <n v="34"/>
    <x v="2"/>
    <n v="5"/>
    <x v="2"/>
    <n v="11.7"/>
    <x v="66"/>
    <n v="37.6"/>
    <x v="71"/>
    <m/>
    <m/>
    <n v="5.7"/>
    <m/>
    <m/>
    <m/>
    <m/>
    <m/>
    <m/>
    <m/>
    <m/>
    <m/>
    <s v="Кухня-столовая"/>
    <n v="12.4"/>
    <m/>
    <s v="Комната стандарт"/>
    <n v="11.7"/>
    <s v="ниша"/>
    <n v="3.6"/>
    <m/>
    <m/>
    <m/>
    <m/>
    <m/>
    <m/>
    <m/>
    <m/>
    <m/>
    <m/>
    <m/>
    <m/>
    <m/>
    <m/>
    <m/>
    <m/>
    <n v="4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8"/>
    <x v="40"/>
    <s v="Кухня-столовая"/>
    <n v="18"/>
    <n v="5"/>
    <s v="остальные"/>
    <n v="0.995"/>
    <n v="1"/>
    <n v="1"/>
    <n v="1.01"/>
    <x v="2"/>
    <n v="250000"/>
    <n v="1.0099747499999998"/>
    <n v="252493.68749999994"/>
    <n v="9490000"/>
  </r>
  <r>
    <x v="2"/>
    <x v="0"/>
    <x v="7"/>
    <n v="35"/>
    <x v="3"/>
    <n v="5"/>
    <x v="2"/>
    <n v="13.6"/>
    <x v="67"/>
    <n v="44.400000000000006"/>
    <x v="72"/>
    <m/>
    <m/>
    <n v="6.5"/>
    <s v="ниша"/>
    <m/>
    <m/>
    <m/>
    <m/>
    <m/>
    <m/>
    <m/>
    <m/>
    <s v="Кухня-гостиная"/>
    <n v="18.100000000000001"/>
    <m/>
    <s v="Комната стандарт"/>
    <n v="13.6"/>
    <m/>
    <m/>
    <m/>
    <m/>
    <m/>
    <m/>
    <m/>
    <m/>
    <m/>
    <m/>
    <m/>
    <m/>
    <m/>
    <m/>
    <m/>
    <m/>
    <m/>
    <m/>
    <n v="6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9"/>
    <x v="37"/>
    <s v="Кухня-гостиная"/>
    <n v="18"/>
    <n v="5"/>
    <s v="остальные"/>
    <n v="0.995"/>
    <n v="1"/>
    <n v="1"/>
    <n v="1.01"/>
    <x v="16"/>
    <n v="232500"/>
    <n v="1.0200744975"/>
    <n v="237167.32066875001"/>
    <n v="10530000"/>
  </r>
  <r>
    <x v="2"/>
    <x v="0"/>
    <x v="7"/>
    <n v="36"/>
    <x v="4"/>
    <n v="5"/>
    <x v="2"/>
    <n v="12.8"/>
    <x v="64"/>
    <n v="40.1"/>
    <x v="69"/>
    <m/>
    <m/>
    <n v="6.6"/>
    <s v="ниша"/>
    <m/>
    <m/>
    <m/>
    <m/>
    <m/>
    <m/>
    <m/>
    <m/>
    <s v="Кухня-гостиная"/>
    <n v="15.8"/>
    <m/>
    <s v="Комната стандарт"/>
    <n v="12.8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"/>
    <s v="З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да"/>
    <s v=""/>
    <s v=""/>
    <s v=""/>
    <s v=""/>
    <s v=""/>
    <s v="да"/>
    <s v="да"/>
    <s v=""/>
    <s v=""/>
    <s v=""/>
    <s v="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0.995"/>
    <n v="1"/>
    <n v="1"/>
    <n v="1"/>
    <n v="1"/>
    <n v="1"/>
    <m/>
    <m/>
    <m/>
    <m/>
    <m/>
    <m/>
    <m/>
    <m/>
    <m/>
    <m/>
    <m/>
    <m/>
    <m/>
    <m/>
    <m/>
    <m/>
    <m/>
    <m/>
    <x v="50"/>
    <x v="37"/>
    <s v="Кухня-гостиная"/>
    <n v="18"/>
    <n v="5"/>
    <s v="остальные"/>
    <n v="0.995"/>
    <n v="1"/>
    <n v="1"/>
    <n v="1.01"/>
    <x v="11"/>
    <n v="237500"/>
    <n v="1.0098992543874377"/>
    <n v="239851.07291701646"/>
    <n v="9620000"/>
  </r>
  <r>
    <x v="2"/>
    <x v="0"/>
    <x v="8"/>
    <n v="37"/>
    <x v="0"/>
    <n v="5"/>
    <x v="1"/>
    <n v="23.5"/>
    <x v="65"/>
    <n v="56.20000000000001"/>
    <x v="70"/>
    <m/>
    <m/>
    <n v="6.8"/>
    <m/>
    <m/>
    <m/>
    <m/>
    <m/>
    <m/>
    <m/>
    <m/>
    <m/>
    <s v="Кухня-столовая"/>
    <n v="13.9"/>
    <m/>
    <s v="Комната стандарт"/>
    <n v="12.5"/>
    <s v="гардероб"/>
    <n v="2"/>
    <s v="Комната стандарт"/>
    <n v="11"/>
    <m/>
    <m/>
    <m/>
    <m/>
    <m/>
    <m/>
    <m/>
    <m/>
    <m/>
    <m/>
    <m/>
    <m/>
    <m/>
    <m/>
    <n v="4.0999999999999996"/>
    <n v="3.2"/>
    <m/>
    <m/>
    <m/>
    <m/>
    <m/>
    <m/>
    <m/>
    <m/>
    <m/>
    <m/>
    <m/>
    <m/>
    <m/>
    <m/>
    <m/>
    <m/>
    <m/>
    <n v="2.7"/>
    <n v="2.7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s v="кухня, с/у"/>
    <m/>
    <m/>
    <m/>
    <m/>
    <m/>
    <m/>
    <s v="Свой ЖК, Двор, Частный сектор"/>
    <s v="С, З"/>
    <m/>
    <s v="Кухня-столовая"/>
    <s v=""/>
    <s v=""/>
    <s v=""/>
    <s v=""/>
    <s v=""/>
    <n v="1"/>
    <s v="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"/>
    <n v="1"/>
    <n v="1"/>
    <m/>
    <m/>
    <n v="1"/>
    <n v="1.01"/>
    <n v="1"/>
    <n v="1"/>
    <n v="1"/>
    <n v="1"/>
    <n v="1"/>
    <m/>
    <m/>
    <m/>
    <n v="1.0049999999999999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0.995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6"/>
    <x v="38"/>
    <s v="Кухня-столовая"/>
    <n v="18"/>
    <n v="5"/>
    <s v="остальные"/>
    <n v="0.995"/>
    <n v="1"/>
    <n v="1"/>
    <n v="1.012"/>
    <x v="5"/>
    <n v="220000"/>
    <n v="1.009356658515761"/>
    <n v="222058.4648734674"/>
    <n v="12480000"/>
  </r>
  <r>
    <x v="2"/>
    <x v="0"/>
    <x v="8"/>
    <n v="38"/>
    <x v="1"/>
    <n v="5"/>
    <x v="1"/>
    <n v="25.6"/>
    <x v="63"/>
    <n v="54.199999999999996"/>
    <x v="68"/>
    <m/>
    <m/>
    <n v="7.9"/>
    <m/>
    <m/>
    <m/>
    <m/>
    <m/>
    <m/>
    <m/>
    <m/>
    <m/>
    <s v="Кухня-гостиная"/>
    <n v="14.3"/>
    <m/>
    <s v="Комната стандарт"/>
    <n v="13.3"/>
    <m/>
    <m/>
    <s v="Комната стандарт"/>
    <n v="12.3"/>
    <m/>
    <m/>
    <m/>
    <m/>
    <m/>
    <m/>
    <m/>
    <m/>
    <m/>
    <m/>
    <m/>
    <m/>
    <m/>
    <m/>
    <n v="4.0999999999999996"/>
    <n v="2.299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С, В"/>
    <m/>
    <s v="Кухня-гостиная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да"/>
    <s v=""/>
    <s v=""/>
    <s v=""/>
    <m/>
    <n v="1.0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7"/>
    <x v="39"/>
    <s v="Кухня-гостиная"/>
    <n v="18"/>
    <n v="5"/>
    <s v="остальные"/>
    <n v="0.995"/>
    <n v="1"/>
    <n v="1"/>
    <n v="1.012"/>
    <x v="6"/>
    <n v="222500"/>
    <n v="1.0144541638825"/>
    <n v="225716.05146385625"/>
    <n v="12230000"/>
  </r>
  <r>
    <x v="2"/>
    <x v="0"/>
    <x v="8"/>
    <n v="39"/>
    <x v="2"/>
    <n v="5"/>
    <x v="2"/>
    <n v="11.7"/>
    <x v="66"/>
    <n v="37.6"/>
    <x v="71"/>
    <m/>
    <m/>
    <n v="5.7"/>
    <m/>
    <m/>
    <m/>
    <m/>
    <m/>
    <m/>
    <m/>
    <m/>
    <m/>
    <s v="Кухня-столовая"/>
    <n v="12.4"/>
    <m/>
    <s v="Комната стандарт"/>
    <n v="11.7"/>
    <s v="ниша"/>
    <n v="3.6"/>
    <m/>
    <m/>
    <m/>
    <m/>
    <m/>
    <m/>
    <m/>
    <m/>
    <m/>
    <m/>
    <m/>
    <m/>
    <m/>
    <m/>
    <m/>
    <m/>
    <n v="4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8"/>
    <x v="40"/>
    <s v="Кухня-столовая"/>
    <n v="18"/>
    <n v="5"/>
    <s v="остальные"/>
    <n v="0.995"/>
    <n v="1"/>
    <n v="1"/>
    <n v="1.012"/>
    <x v="2"/>
    <n v="250000"/>
    <n v="1.0119746999999999"/>
    <n v="252993.67499999996"/>
    <n v="9510000"/>
  </r>
  <r>
    <x v="2"/>
    <x v="0"/>
    <x v="8"/>
    <n v="40"/>
    <x v="3"/>
    <n v="5"/>
    <x v="2"/>
    <n v="13.6"/>
    <x v="67"/>
    <n v="44.400000000000006"/>
    <x v="72"/>
    <m/>
    <m/>
    <n v="6.5"/>
    <s v="ниша"/>
    <m/>
    <m/>
    <m/>
    <m/>
    <m/>
    <m/>
    <m/>
    <m/>
    <s v="Кухня-гостиная"/>
    <n v="18.100000000000001"/>
    <m/>
    <s v="Комната стандарт"/>
    <n v="13.6"/>
    <m/>
    <m/>
    <m/>
    <m/>
    <m/>
    <m/>
    <m/>
    <m/>
    <m/>
    <m/>
    <m/>
    <m/>
    <m/>
    <m/>
    <m/>
    <m/>
    <m/>
    <m/>
    <n v="6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9"/>
    <x v="37"/>
    <s v="Кухня-гостиная"/>
    <n v="18"/>
    <n v="5"/>
    <s v="остальные"/>
    <n v="0.995"/>
    <n v="1"/>
    <n v="1"/>
    <n v="1.012"/>
    <x v="16"/>
    <n v="232500"/>
    <n v="1.022094447"/>
    <n v="237636.9589275"/>
    <n v="10550000"/>
  </r>
  <r>
    <x v="2"/>
    <x v="0"/>
    <x v="8"/>
    <n v="41"/>
    <x v="4"/>
    <n v="5"/>
    <x v="2"/>
    <n v="12.8"/>
    <x v="64"/>
    <n v="40.1"/>
    <x v="69"/>
    <m/>
    <m/>
    <n v="6.6"/>
    <s v="ниша"/>
    <m/>
    <m/>
    <m/>
    <m/>
    <m/>
    <m/>
    <m/>
    <m/>
    <s v="Кухня-гостиная"/>
    <n v="15.8"/>
    <m/>
    <s v="Комната стандарт"/>
    <n v="12.8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"/>
    <s v="З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да"/>
    <s v=""/>
    <s v=""/>
    <s v=""/>
    <s v=""/>
    <s v=""/>
    <s v="да"/>
    <s v="да"/>
    <s v=""/>
    <s v=""/>
    <s v=""/>
    <s v="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0.995"/>
    <n v="1"/>
    <n v="1"/>
    <n v="1"/>
    <n v="1"/>
    <n v="1"/>
    <m/>
    <m/>
    <m/>
    <m/>
    <m/>
    <m/>
    <m/>
    <m/>
    <m/>
    <m/>
    <m/>
    <m/>
    <m/>
    <m/>
    <m/>
    <m/>
    <m/>
    <m/>
    <x v="50"/>
    <x v="37"/>
    <s v="Кухня-гостиная"/>
    <n v="18"/>
    <n v="5"/>
    <s v="остальные"/>
    <n v="0.995"/>
    <n v="1"/>
    <n v="1"/>
    <n v="1.012"/>
    <x v="11"/>
    <n v="237500"/>
    <n v="1.011899054891175"/>
    <n v="240326.02553665408"/>
    <n v="9640000"/>
  </r>
  <r>
    <x v="2"/>
    <x v="0"/>
    <x v="9"/>
    <n v="42"/>
    <x v="0"/>
    <n v="5"/>
    <x v="1"/>
    <n v="23.5"/>
    <x v="65"/>
    <n v="56.20000000000001"/>
    <x v="70"/>
    <m/>
    <m/>
    <n v="6.8"/>
    <m/>
    <m/>
    <m/>
    <m/>
    <m/>
    <m/>
    <m/>
    <m/>
    <m/>
    <s v="Кухня-столовая"/>
    <n v="13.9"/>
    <m/>
    <s v="Комната стандарт"/>
    <n v="12.5"/>
    <s v="гардероб"/>
    <n v="2"/>
    <s v="Комната стандарт"/>
    <n v="11"/>
    <m/>
    <m/>
    <m/>
    <m/>
    <m/>
    <m/>
    <m/>
    <m/>
    <m/>
    <m/>
    <m/>
    <m/>
    <m/>
    <m/>
    <n v="4.0999999999999996"/>
    <n v="3.2"/>
    <m/>
    <m/>
    <m/>
    <m/>
    <m/>
    <m/>
    <m/>
    <m/>
    <m/>
    <m/>
    <m/>
    <m/>
    <m/>
    <m/>
    <m/>
    <m/>
    <m/>
    <n v="2.7"/>
    <n v="2.7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s v="кухня, с/у"/>
    <m/>
    <m/>
    <m/>
    <m/>
    <m/>
    <m/>
    <s v="Свой ЖК, Двор, Крыша др. строения ЖК, Частный сектор"/>
    <s v="С, З"/>
    <m/>
    <s v="Кухня-столовая"/>
    <s v=""/>
    <s v=""/>
    <s v=""/>
    <s v=""/>
    <s v=""/>
    <n v="1"/>
    <s v="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да"/>
    <s v=""/>
    <s v=""/>
    <s v=""/>
    <m/>
    <n v="1"/>
    <n v="1"/>
    <n v="1"/>
    <m/>
    <m/>
    <n v="1"/>
    <n v="1.01"/>
    <n v="1"/>
    <n v="1"/>
    <n v="1"/>
    <n v="1"/>
    <n v="1"/>
    <m/>
    <m/>
    <m/>
    <n v="1.0049999999999999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0.995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6"/>
    <x v="38"/>
    <s v="Кухня-столовая"/>
    <n v="18"/>
    <n v="5"/>
    <s v="остальные"/>
    <n v="0.995"/>
    <n v="1"/>
    <n v="1"/>
    <n v="1.014"/>
    <x v="5"/>
    <n v="220000"/>
    <n v="1.0113514345207328"/>
    <n v="222497.31559456122"/>
    <n v="12500000"/>
  </r>
  <r>
    <x v="2"/>
    <x v="0"/>
    <x v="9"/>
    <n v="43"/>
    <x v="1"/>
    <n v="5"/>
    <x v="1"/>
    <n v="25.6"/>
    <x v="68"/>
    <n v="54"/>
    <x v="73"/>
    <m/>
    <m/>
    <n v="7.8"/>
    <m/>
    <m/>
    <m/>
    <m/>
    <m/>
    <m/>
    <m/>
    <m/>
    <m/>
    <s v="Кухня-гостиная"/>
    <n v="14.3"/>
    <m/>
    <s v="Комната стандарт"/>
    <n v="13.3"/>
    <m/>
    <m/>
    <s v="Комната стандарт"/>
    <n v="12.3"/>
    <m/>
    <m/>
    <m/>
    <m/>
    <m/>
    <m/>
    <m/>
    <m/>
    <m/>
    <m/>
    <m/>
    <m/>
    <m/>
    <m/>
    <n v="4"/>
    <n v="2.299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С, В"/>
    <m/>
    <s v="Кухня-гостиная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да"/>
    <s v=""/>
    <s v=""/>
    <s v=""/>
    <m/>
    <n v="1.0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7"/>
    <x v="39"/>
    <s v="Кухня-гостиная"/>
    <n v="18"/>
    <n v="5"/>
    <s v="остальные"/>
    <n v="0.995"/>
    <n v="1"/>
    <n v="1"/>
    <n v="1.014"/>
    <x v="6"/>
    <n v="222500"/>
    <n v="1.0164590140087499"/>
    <n v="226162.13061694687"/>
    <n v="12210000"/>
  </r>
  <r>
    <x v="2"/>
    <x v="0"/>
    <x v="9"/>
    <n v="44"/>
    <x v="2"/>
    <n v="5"/>
    <x v="2"/>
    <n v="11.7"/>
    <x v="2"/>
    <n v="37.4"/>
    <x v="2"/>
    <m/>
    <m/>
    <n v="5.7"/>
    <m/>
    <m/>
    <m/>
    <m/>
    <m/>
    <m/>
    <m/>
    <m/>
    <m/>
    <s v="Кухня-столовая"/>
    <n v="12.4"/>
    <m/>
    <s v="Комната стандарт"/>
    <n v="11.7"/>
    <s v="ниша"/>
    <n v="3.6"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8"/>
    <x v="40"/>
    <s v="Кухня-столовая"/>
    <n v="18"/>
    <n v="5"/>
    <s v="остальные"/>
    <n v="0.995"/>
    <n v="1"/>
    <n v="1"/>
    <n v="1.014"/>
    <x v="2"/>
    <n v="250000"/>
    <n v="1.0139746499999998"/>
    <n v="253493.66249999995"/>
    <n v="9480000"/>
  </r>
  <r>
    <x v="2"/>
    <x v="0"/>
    <x v="9"/>
    <n v="45"/>
    <x v="3"/>
    <n v="5"/>
    <x v="2"/>
    <n v="13.6"/>
    <x v="34"/>
    <n v="44.2"/>
    <x v="39"/>
    <m/>
    <m/>
    <n v="6.5"/>
    <s v="ниша"/>
    <m/>
    <m/>
    <m/>
    <m/>
    <m/>
    <m/>
    <m/>
    <m/>
    <s v="Кухня-гостиная"/>
    <n v="17.899999999999999"/>
    <m/>
    <s v="Комната стандарт"/>
    <n v="13.6"/>
    <m/>
    <m/>
    <m/>
    <m/>
    <m/>
    <m/>
    <m/>
    <m/>
    <m/>
    <m/>
    <m/>
    <m/>
    <m/>
    <m/>
    <m/>
    <m/>
    <m/>
    <m/>
    <n v="6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9"/>
    <x v="37"/>
    <s v="Кухня-гостиная"/>
    <n v="18"/>
    <n v="5"/>
    <s v="остальные"/>
    <n v="0.995"/>
    <n v="1"/>
    <n v="1"/>
    <n v="1.014"/>
    <x v="16"/>
    <n v="232500"/>
    <n v="1.0241143965000001"/>
    <n v="238106.59718625003"/>
    <n v="10520000"/>
  </r>
  <r>
    <x v="2"/>
    <x v="0"/>
    <x v="9"/>
    <n v="46"/>
    <x v="4"/>
    <n v="5"/>
    <x v="2"/>
    <n v="12.8"/>
    <x v="69"/>
    <n v="39.9"/>
    <x v="74"/>
    <m/>
    <m/>
    <n v="6.6"/>
    <s v="ниша"/>
    <m/>
    <m/>
    <m/>
    <m/>
    <m/>
    <m/>
    <m/>
    <m/>
    <s v="Кухня-гостиная"/>
    <n v="15.6"/>
    <m/>
    <s v="Комната стандарт"/>
    <n v="12.8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, Крыша др. строения ЖК"/>
    <s v="З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да"/>
    <s v=""/>
    <s v=""/>
    <s v=""/>
    <s v=""/>
    <s v=""/>
    <s v="да"/>
    <s v="да"/>
    <s v=""/>
    <s v=""/>
    <s v="да"/>
    <s v="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0.995"/>
    <n v="1"/>
    <n v="1"/>
    <n v="1"/>
    <n v="1"/>
    <n v="1"/>
    <m/>
    <m/>
    <m/>
    <m/>
    <m/>
    <m/>
    <m/>
    <m/>
    <m/>
    <m/>
    <m/>
    <m/>
    <m/>
    <m/>
    <m/>
    <m/>
    <m/>
    <m/>
    <x v="50"/>
    <x v="37"/>
    <s v="Кухня-гостиная"/>
    <n v="18"/>
    <n v="5"/>
    <s v="остальные"/>
    <n v="0.995"/>
    <n v="1"/>
    <n v="1"/>
    <n v="1.014"/>
    <x v="19"/>
    <n v="240000"/>
    <n v="1.0138988553949126"/>
    <n v="243335.72529477903"/>
    <n v="9710000"/>
  </r>
  <r>
    <x v="2"/>
    <x v="0"/>
    <x v="10"/>
    <n v="47"/>
    <x v="0"/>
    <n v="5"/>
    <x v="1"/>
    <n v="23.5"/>
    <x v="65"/>
    <n v="56.20000000000001"/>
    <x v="70"/>
    <m/>
    <m/>
    <n v="6.8"/>
    <m/>
    <m/>
    <m/>
    <m/>
    <m/>
    <m/>
    <m/>
    <m/>
    <m/>
    <s v="Кухня-столовая"/>
    <n v="13.9"/>
    <m/>
    <s v="Комната стандарт"/>
    <n v="12.5"/>
    <s v="гардероб"/>
    <n v="2"/>
    <s v="Комната стандарт"/>
    <n v="11"/>
    <m/>
    <m/>
    <m/>
    <m/>
    <m/>
    <m/>
    <m/>
    <m/>
    <m/>
    <m/>
    <m/>
    <m/>
    <m/>
    <m/>
    <n v="4.0999999999999996"/>
    <n v="3.2"/>
    <m/>
    <m/>
    <m/>
    <m/>
    <m/>
    <m/>
    <m/>
    <m/>
    <m/>
    <m/>
    <m/>
    <m/>
    <m/>
    <m/>
    <m/>
    <m/>
    <m/>
    <n v="2.7"/>
    <n v="2.7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s v="кухня, с/у"/>
    <m/>
    <m/>
    <m/>
    <m/>
    <m/>
    <m/>
    <s v="Свой ЖК, Двор, Крыша др. строения ЖК, Частный сектор"/>
    <s v="С, З"/>
    <m/>
    <s v="Кухня-столовая"/>
    <s v=""/>
    <s v=""/>
    <s v=""/>
    <s v=""/>
    <s v=""/>
    <n v="1"/>
    <s v="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да"/>
    <s v=""/>
    <s v=""/>
    <s v=""/>
    <m/>
    <n v="1"/>
    <n v="1"/>
    <n v="1"/>
    <m/>
    <m/>
    <n v="1"/>
    <n v="1.01"/>
    <n v="1"/>
    <n v="1"/>
    <n v="1"/>
    <n v="1"/>
    <n v="1"/>
    <m/>
    <m/>
    <m/>
    <n v="1.0049999999999999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0.995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6"/>
    <x v="38"/>
    <s v="Кухня-столовая"/>
    <n v="18"/>
    <n v="5"/>
    <s v="остальные"/>
    <n v="0.995"/>
    <n v="1"/>
    <n v="1"/>
    <n v="1.016"/>
    <x v="5"/>
    <n v="220000"/>
    <n v="1.0133462105257047"/>
    <n v="222936.16631565505"/>
    <n v="12530000"/>
  </r>
  <r>
    <x v="2"/>
    <x v="0"/>
    <x v="10"/>
    <n v="48"/>
    <x v="1"/>
    <n v="5"/>
    <x v="1"/>
    <n v="25.6"/>
    <x v="68"/>
    <n v="54"/>
    <x v="73"/>
    <m/>
    <m/>
    <n v="7.8"/>
    <m/>
    <m/>
    <m/>
    <m/>
    <m/>
    <m/>
    <m/>
    <m/>
    <m/>
    <s v="Кухня-гостиная"/>
    <n v="14.3"/>
    <m/>
    <s v="Комната стандарт"/>
    <n v="13.3"/>
    <m/>
    <m/>
    <s v="Комната стандарт"/>
    <n v="12.3"/>
    <m/>
    <m/>
    <m/>
    <m/>
    <m/>
    <m/>
    <m/>
    <m/>
    <m/>
    <m/>
    <m/>
    <m/>
    <m/>
    <m/>
    <n v="4"/>
    <n v="2.299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С, В"/>
    <m/>
    <s v="Кухня-гостиная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да"/>
    <s v=""/>
    <s v=""/>
    <s v=""/>
    <m/>
    <n v="1.0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7"/>
    <x v="39"/>
    <s v="Кухня-гостиная"/>
    <n v="18"/>
    <n v="5"/>
    <s v="остальные"/>
    <n v="0.995"/>
    <n v="1"/>
    <n v="1"/>
    <n v="1.016"/>
    <x v="6"/>
    <n v="222500"/>
    <n v="1.0184638641350001"/>
    <n v="226608.20977003753"/>
    <n v="12240000"/>
  </r>
  <r>
    <x v="2"/>
    <x v="0"/>
    <x v="10"/>
    <n v="49"/>
    <x v="2"/>
    <n v="5"/>
    <x v="2"/>
    <n v="11.7"/>
    <x v="2"/>
    <n v="37.4"/>
    <x v="2"/>
    <m/>
    <m/>
    <n v="5.7"/>
    <m/>
    <m/>
    <m/>
    <m/>
    <m/>
    <m/>
    <m/>
    <m/>
    <m/>
    <s v="Кухня-столовая"/>
    <n v="12.4"/>
    <m/>
    <s v="Комната стандарт"/>
    <n v="11.7"/>
    <s v="ниша"/>
    <n v="3.6"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8"/>
    <x v="40"/>
    <s v="Кухня-столовая"/>
    <n v="18"/>
    <n v="5"/>
    <s v="остальные"/>
    <n v="0.995"/>
    <n v="1"/>
    <n v="1"/>
    <n v="1.016"/>
    <x v="2"/>
    <n v="250000"/>
    <n v="1.0159745999999998"/>
    <n v="253993.64999999997"/>
    <n v="9500000"/>
  </r>
  <r>
    <x v="2"/>
    <x v="0"/>
    <x v="10"/>
    <n v="50"/>
    <x v="3"/>
    <n v="5"/>
    <x v="2"/>
    <n v="13.6"/>
    <x v="34"/>
    <n v="44.2"/>
    <x v="39"/>
    <m/>
    <m/>
    <n v="6.5"/>
    <s v="ниша"/>
    <m/>
    <m/>
    <m/>
    <m/>
    <m/>
    <m/>
    <m/>
    <m/>
    <s v="Кухня-гостиная"/>
    <n v="17.899999999999999"/>
    <m/>
    <s v="Комната стандарт"/>
    <n v="13.6"/>
    <m/>
    <m/>
    <m/>
    <m/>
    <m/>
    <m/>
    <m/>
    <m/>
    <m/>
    <m/>
    <m/>
    <m/>
    <m/>
    <m/>
    <m/>
    <m/>
    <m/>
    <m/>
    <n v="6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9"/>
    <x v="37"/>
    <s v="Кухня-гостиная"/>
    <n v="18"/>
    <n v="5"/>
    <s v="остальные"/>
    <n v="0.995"/>
    <n v="1"/>
    <n v="1"/>
    <n v="1.016"/>
    <x v="16"/>
    <n v="232500"/>
    <n v="1.0261343460000001"/>
    <n v="238576.23544500003"/>
    <n v="10550000"/>
  </r>
  <r>
    <x v="2"/>
    <x v="0"/>
    <x v="10"/>
    <n v="51"/>
    <x v="4"/>
    <n v="5"/>
    <x v="2"/>
    <n v="12.8"/>
    <x v="69"/>
    <n v="39.9"/>
    <x v="74"/>
    <m/>
    <m/>
    <n v="6.6"/>
    <s v="ниша"/>
    <m/>
    <m/>
    <m/>
    <m/>
    <m/>
    <m/>
    <m/>
    <m/>
    <s v="Кухня-гостиная"/>
    <n v="15.6"/>
    <m/>
    <s v="Комната стандарт"/>
    <n v="12.8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, Крыша др. строения ЖК"/>
    <s v="З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да"/>
    <s v=""/>
    <s v=""/>
    <s v=""/>
    <s v=""/>
    <s v=""/>
    <s v="да"/>
    <s v="да"/>
    <s v=""/>
    <s v=""/>
    <s v="да"/>
    <s v="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0.995"/>
    <n v="1"/>
    <n v="1"/>
    <n v="1"/>
    <n v="1"/>
    <n v="1"/>
    <m/>
    <m/>
    <m/>
    <m/>
    <m/>
    <m/>
    <m/>
    <m/>
    <m/>
    <m/>
    <m/>
    <m/>
    <m/>
    <m/>
    <m/>
    <m/>
    <m/>
    <m/>
    <x v="50"/>
    <x v="37"/>
    <s v="Кухня-гостиная"/>
    <n v="18"/>
    <n v="5"/>
    <s v="остальные"/>
    <n v="0.995"/>
    <n v="1"/>
    <n v="1"/>
    <n v="1.016"/>
    <x v="19"/>
    <n v="240000"/>
    <n v="1.01589865589865"/>
    <n v="243815.67741567601"/>
    <n v="9730000"/>
  </r>
  <r>
    <x v="2"/>
    <x v="0"/>
    <x v="11"/>
    <n v="52"/>
    <x v="0"/>
    <n v="5"/>
    <x v="1"/>
    <n v="23.5"/>
    <x v="65"/>
    <n v="56.20000000000001"/>
    <x v="70"/>
    <m/>
    <m/>
    <n v="6.8"/>
    <m/>
    <m/>
    <m/>
    <m/>
    <m/>
    <m/>
    <m/>
    <m/>
    <m/>
    <s v="Кухня-столовая"/>
    <n v="13.9"/>
    <m/>
    <s v="Комната стандарт"/>
    <n v="12.5"/>
    <s v="гардероб"/>
    <n v="2"/>
    <s v="Комната стандарт"/>
    <n v="11"/>
    <m/>
    <m/>
    <m/>
    <m/>
    <m/>
    <m/>
    <m/>
    <m/>
    <m/>
    <m/>
    <m/>
    <m/>
    <m/>
    <m/>
    <n v="4.0999999999999996"/>
    <n v="3.2"/>
    <m/>
    <m/>
    <m/>
    <m/>
    <m/>
    <m/>
    <m/>
    <m/>
    <m/>
    <m/>
    <m/>
    <m/>
    <m/>
    <m/>
    <m/>
    <m/>
    <m/>
    <n v="2.7"/>
    <n v="2.7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s v="кухня, с/у"/>
    <m/>
    <m/>
    <m/>
    <m/>
    <m/>
    <m/>
    <s v="Свой ЖК, Двор, Крыша др. строения ЖК, Частный сектор"/>
    <s v="С, З"/>
    <m/>
    <s v="Кухня-столовая"/>
    <s v=""/>
    <s v=""/>
    <s v=""/>
    <s v=""/>
    <s v=""/>
    <n v="1"/>
    <s v="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да"/>
    <s v=""/>
    <s v=""/>
    <s v=""/>
    <m/>
    <n v="1"/>
    <n v="1"/>
    <n v="1"/>
    <m/>
    <m/>
    <n v="1"/>
    <n v="1.01"/>
    <n v="1"/>
    <n v="1"/>
    <n v="1"/>
    <n v="1"/>
    <n v="1"/>
    <m/>
    <m/>
    <m/>
    <n v="1.0049999999999999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0.995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6"/>
    <x v="38"/>
    <s v="Кухня-столовая"/>
    <n v="18"/>
    <n v="5"/>
    <s v="остальные"/>
    <n v="0.995"/>
    <n v="1"/>
    <n v="1"/>
    <n v="1.018"/>
    <x v="5"/>
    <n v="220000"/>
    <n v="1.0153409865306764"/>
    <n v="223375.01703674882"/>
    <n v="12550000"/>
  </r>
  <r>
    <x v="2"/>
    <x v="0"/>
    <x v="11"/>
    <n v="53"/>
    <x v="1"/>
    <n v="5"/>
    <x v="1"/>
    <n v="25.6"/>
    <x v="68"/>
    <n v="54"/>
    <x v="73"/>
    <m/>
    <m/>
    <n v="7.8"/>
    <m/>
    <m/>
    <m/>
    <m/>
    <m/>
    <m/>
    <m/>
    <m/>
    <m/>
    <s v="Кухня-гостиная"/>
    <n v="14.3"/>
    <m/>
    <s v="Комната стандарт"/>
    <n v="13.3"/>
    <m/>
    <m/>
    <s v="Комната стандарт"/>
    <n v="12.3"/>
    <m/>
    <m/>
    <m/>
    <m/>
    <m/>
    <m/>
    <m/>
    <m/>
    <m/>
    <m/>
    <m/>
    <m/>
    <m/>
    <m/>
    <n v="4"/>
    <n v="2.299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С, В"/>
    <m/>
    <s v="Кухня-гостиная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да"/>
    <s v=""/>
    <s v=""/>
    <s v=""/>
    <m/>
    <n v="1.0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7"/>
    <x v="39"/>
    <s v="Кухня-гостиная"/>
    <n v="18"/>
    <n v="5"/>
    <s v="остальные"/>
    <n v="0.995"/>
    <n v="1"/>
    <n v="1"/>
    <n v="1.018"/>
    <x v="6"/>
    <n v="222500"/>
    <n v="1.0204687142612501"/>
    <n v="227054.28892312813"/>
    <n v="12260000"/>
  </r>
  <r>
    <x v="2"/>
    <x v="0"/>
    <x v="11"/>
    <n v="54"/>
    <x v="2"/>
    <n v="5"/>
    <x v="2"/>
    <n v="11.7"/>
    <x v="2"/>
    <n v="37.4"/>
    <x v="2"/>
    <m/>
    <m/>
    <n v="5.7"/>
    <m/>
    <m/>
    <m/>
    <m/>
    <m/>
    <m/>
    <m/>
    <m/>
    <m/>
    <s v="Кухня-столовая"/>
    <n v="12.4"/>
    <m/>
    <s v="Комната стандарт"/>
    <n v="11.7"/>
    <s v="ниша"/>
    <n v="3.6"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8"/>
    <x v="40"/>
    <s v="Кухня-столовая"/>
    <n v="18"/>
    <n v="5"/>
    <s v="остальные"/>
    <n v="0.995"/>
    <n v="1"/>
    <n v="1"/>
    <n v="1.018"/>
    <x v="2"/>
    <n v="250000"/>
    <n v="1.0179745499999999"/>
    <n v="254493.63749999998"/>
    <n v="9520000"/>
  </r>
  <r>
    <x v="2"/>
    <x v="0"/>
    <x v="11"/>
    <n v="55"/>
    <x v="3"/>
    <n v="5"/>
    <x v="2"/>
    <n v="13.6"/>
    <x v="34"/>
    <n v="44.2"/>
    <x v="39"/>
    <m/>
    <m/>
    <n v="6.5"/>
    <s v="ниша"/>
    <m/>
    <m/>
    <m/>
    <m/>
    <m/>
    <m/>
    <m/>
    <m/>
    <s v="Кухня-гостиная"/>
    <n v="17.899999999999999"/>
    <m/>
    <s v="Комната стандарт"/>
    <n v="13.6"/>
    <m/>
    <m/>
    <m/>
    <m/>
    <m/>
    <m/>
    <m/>
    <m/>
    <m/>
    <m/>
    <m/>
    <m/>
    <m/>
    <m/>
    <m/>
    <m/>
    <m/>
    <m/>
    <n v="6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9"/>
    <x v="37"/>
    <s v="Кухня-гостиная"/>
    <n v="18"/>
    <n v="5"/>
    <s v="остальные"/>
    <n v="0.995"/>
    <n v="1"/>
    <n v="1"/>
    <n v="1.018"/>
    <x v="16"/>
    <n v="232500"/>
    <n v="1.0281542955"/>
    <n v="239045.87370375"/>
    <n v="10570000"/>
  </r>
  <r>
    <x v="2"/>
    <x v="0"/>
    <x v="11"/>
    <n v="56"/>
    <x v="4"/>
    <n v="5"/>
    <x v="2"/>
    <n v="12.8"/>
    <x v="69"/>
    <n v="39.9"/>
    <x v="74"/>
    <m/>
    <m/>
    <n v="6.6"/>
    <s v="ниша"/>
    <m/>
    <m/>
    <m/>
    <m/>
    <m/>
    <m/>
    <m/>
    <m/>
    <s v="Кухня-гостиная"/>
    <n v="15.6"/>
    <m/>
    <s v="Комната стандарт"/>
    <n v="12.8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, Крыша др. строения ЖК"/>
    <s v="З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да"/>
    <s v=""/>
    <s v=""/>
    <s v=""/>
    <s v=""/>
    <s v=""/>
    <s v="да"/>
    <s v="да"/>
    <s v=""/>
    <s v=""/>
    <s v="да"/>
    <s v="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0.995"/>
    <n v="1"/>
    <n v="1"/>
    <n v="1"/>
    <n v="1"/>
    <n v="1"/>
    <m/>
    <m/>
    <m/>
    <m/>
    <m/>
    <m/>
    <m/>
    <m/>
    <m/>
    <m/>
    <m/>
    <m/>
    <m/>
    <m/>
    <m/>
    <m/>
    <m/>
    <m/>
    <x v="50"/>
    <x v="37"/>
    <s v="Кухня-гостиная"/>
    <n v="18"/>
    <n v="5"/>
    <s v="остальные"/>
    <n v="0.995"/>
    <n v="1"/>
    <n v="1"/>
    <n v="1.018"/>
    <x v="19"/>
    <n v="240000"/>
    <n v="1.0178984564023876"/>
    <n v="244295.62953657302"/>
    <n v="9750000"/>
  </r>
  <r>
    <x v="2"/>
    <x v="0"/>
    <x v="12"/>
    <n v="57"/>
    <x v="0"/>
    <n v="5"/>
    <x v="1"/>
    <n v="23.5"/>
    <x v="65"/>
    <n v="56.20000000000001"/>
    <x v="70"/>
    <m/>
    <m/>
    <n v="6.8"/>
    <m/>
    <m/>
    <m/>
    <m/>
    <m/>
    <m/>
    <m/>
    <m/>
    <m/>
    <s v="Кухня-столовая"/>
    <n v="13.9"/>
    <m/>
    <s v="Комната стандарт"/>
    <n v="12.5"/>
    <s v="гардероб"/>
    <n v="2"/>
    <s v="Комната стандарт"/>
    <n v="11"/>
    <m/>
    <m/>
    <m/>
    <m/>
    <m/>
    <m/>
    <m/>
    <m/>
    <m/>
    <m/>
    <m/>
    <m/>
    <m/>
    <m/>
    <n v="4.0999999999999996"/>
    <n v="3.2"/>
    <m/>
    <m/>
    <m/>
    <m/>
    <m/>
    <m/>
    <m/>
    <m/>
    <m/>
    <m/>
    <m/>
    <m/>
    <m/>
    <m/>
    <m/>
    <m/>
    <m/>
    <n v="2.7"/>
    <n v="2.7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s v="кухня, с/у"/>
    <m/>
    <m/>
    <m/>
    <m/>
    <m/>
    <m/>
    <s v="Свой ЖК, Двор, Крыша др. строения ЖК, Частный сектор"/>
    <s v="С, З"/>
    <m/>
    <s v="Кухня-столовая"/>
    <s v=""/>
    <s v=""/>
    <s v=""/>
    <s v=""/>
    <s v=""/>
    <n v="1"/>
    <s v="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да"/>
    <s v=""/>
    <s v=""/>
    <s v=""/>
    <m/>
    <n v="1"/>
    <n v="1"/>
    <n v="1"/>
    <m/>
    <m/>
    <n v="1"/>
    <n v="1.01"/>
    <n v="1"/>
    <n v="1"/>
    <n v="1"/>
    <n v="1"/>
    <n v="1"/>
    <m/>
    <m/>
    <m/>
    <n v="1.0049999999999999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0.995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6"/>
    <x v="38"/>
    <s v="Кухня-столовая"/>
    <n v="18"/>
    <n v="5"/>
    <s v="остальные"/>
    <n v="0.995"/>
    <n v="1"/>
    <n v="1"/>
    <n v="1.02"/>
    <x v="5"/>
    <n v="220000"/>
    <n v="1.0173357625356483"/>
    <n v="223813.86775784261"/>
    <n v="12580000"/>
  </r>
  <r>
    <x v="2"/>
    <x v="0"/>
    <x v="12"/>
    <n v="58"/>
    <x v="1"/>
    <n v="5"/>
    <x v="1"/>
    <n v="25.6"/>
    <x v="70"/>
    <n v="53.599999999999994"/>
    <x v="75"/>
    <m/>
    <m/>
    <n v="7.4"/>
    <m/>
    <m/>
    <m/>
    <m/>
    <m/>
    <m/>
    <m/>
    <m/>
    <m/>
    <s v="Кухня-гостиная"/>
    <n v="14.3"/>
    <m/>
    <s v="Комната стандарт"/>
    <n v="13.3"/>
    <m/>
    <m/>
    <s v="Комната стандарт"/>
    <n v="12.3"/>
    <m/>
    <m/>
    <m/>
    <m/>
    <m/>
    <m/>
    <m/>
    <m/>
    <m/>
    <m/>
    <m/>
    <m/>
    <m/>
    <m/>
    <n v="4"/>
    <n v="2.299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С, В"/>
    <m/>
    <s v="Кухня-гостиная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да"/>
    <s v=""/>
    <s v=""/>
    <s v=""/>
    <m/>
    <n v="1.0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7"/>
    <x v="39"/>
    <s v="Кухня-гостиная"/>
    <n v="18"/>
    <n v="5"/>
    <s v="остальные"/>
    <n v="0.995"/>
    <n v="1"/>
    <n v="1"/>
    <n v="1.02"/>
    <x v="15"/>
    <n v="225000"/>
    <n v="1.0224735643875"/>
    <n v="230056.5519871875"/>
    <n v="12330000"/>
  </r>
  <r>
    <x v="2"/>
    <x v="0"/>
    <x v="12"/>
    <n v="59"/>
    <x v="2"/>
    <n v="5"/>
    <x v="2"/>
    <n v="11.7"/>
    <x v="2"/>
    <n v="37.4"/>
    <x v="2"/>
    <m/>
    <m/>
    <n v="5.7"/>
    <m/>
    <m/>
    <m/>
    <m/>
    <m/>
    <m/>
    <m/>
    <m/>
    <m/>
    <s v="Кухня-столовая"/>
    <n v="12.4"/>
    <m/>
    <s v="Комната стандарт"/>
    <n v="11.7"/>
    <s v="ниша"/>
    <n v="3.6"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8"/>
    <x v="40"/>
    <s v="Кухня-столовая"/>
    <n v="18"/>
    <n v="5"/>
    <s v="остальные"/>
    <n v="0.995"/>
    <n v="1"/>
    <n v="1"/>
    <n v="1.02"/>
    <x v="2"/>
    <n v="250000"/>
    <n v="1.0199744999999998"/>
    <n v="254993.62499999994"/>
    <n v="9540000"/>
  </r>
  <r>
    <x v="2"/>
    <x v="0"/>
    <x v="12"/>
    <n v="60"/>
    <x v="3"/>
    <n v="5"/>
    <x v="2"/>
    <n v="13.6"/>
    <x v="34"/>
    <n v="44.2"/>
    <x v="39"/>
    <m/>
    <m/>
    <n v="6.5"/>
    <s v="ниша"/>
    <m/>
    <m/>
    <m/>
    <m/>
    <m/>
    <m/>
    <m/>
    <m/>
    <s v="Кухня-гостиная"/>
    <n v="17.899999999999999"/>
    <m/>
    <s v="Комната стандарт"/>
    <n v="13.6"/>
    <m/>
    <m/>
    <m/>
    <m/>
    <m/>
    <m/>
    <m/>
    <m/>
    <m/>
    <m/>
    <m/>
    <m/>
    <m/>
    <m/>
    <m/>
    <m/>
    <m/>
    <m/>
    <n v="6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9"/>
    <x v="37"/>
    <s v="Кухня-гостиная"/>
    <n v="18"/>
    <n v="5"/>
    <s v="остальные"/>
    <n v="0.995"/>
    <n v="1"/>
    <n v="1"/>
    <n v="1.02"/>
    <x v="16"/>
    <n v="232500"/>
    <n v="1.030174245"/>
    <n v="239515.51196249999"/>
    <n v="10590000"/>
  </r>
  <r>
    <x v="2"/>
    <x v="0"/>
    <x v="12"/>
    <n v="61"/>
    <x v="4"/>
    <n v="5"/>
    <x v="2"/>
    <n v="12.8"/>
    <x v="69"/>
    <n v="39.9"/>
    <x v="74"/>
    <m/>
    <m/>
    <n v="6.6"/>
    <s v="ниша"/>
    <m/>
    <m/>
    <m/>
    <m/>
    <m/>
    <m/>
    <m/>
    <m/>
    <s v="Кухня-гостиная"/>
    <n v="15.6"/>
    <m/>
    <s v="Комната стандарт"/>
    <n v="12.8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, Крыша др. строения ЖК"/>
    <s v="З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да"/>
    <s v=""/>
    <s v=""/>
    <s v=""/>
    <s v=""/>
    <s v=""/>
    <s v="да"/>
    <s v="да"/>
    <s v=""/>
    <s v=""/>
    <s v="да"/>
    <s v="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0.995"/>
    <n v="1"/>
    <n v="1"/>
    <n v="1"/>
    <n v="1"/>
    <n v="1"/>
    <m/>
    <m/>
    <m/>
    <m/>
    <m/>
    <m/>
    <m/>
    <m/>
    <m/>
    <m/>
    <m/>
    <m/>
    <m/>
    <m/>
    <m/>
    <m/>
    <m/>
    <m/>
    <x v="50"/>
    <x v="37"/>
    <s v="Кухня-гостиная"/>
    <n v="18"/>
    <n v="5"/>
    <s v="остальные"/>
    <n v="0.995"/>
    <n v="1"/>
    <n v="1"/>
    <n v="1.02"/>
    <x v="19"/>
    <n v="240000"/>
    <n v="1.019898256906125"/>
    <n v="244775.58165747"/>
    <n v="9770000"/>
  </r>
  <r>
    <x v="2"/>
    <x v="0"/>
    <x v="13"/>
    <n v="62"/>
    <x v="0"/>
    <n v="5"/>
    <x v="1"/>
    <n v="23.5"/>
    <x v="65"/>
    <n v="56.20000000000001"/>
    <x v="70"/>
    <m/>
    <m/>
    <n v="6.8"/>
    <m/>
    <m/>
    <m/>
    <m/>
    <m/>
    <m/>
    <m/>
    <m/>
    <m/>
    <s v="Кухня-столовая"/>
    <n v="13.9"/>
    <m/>
    <s v="Комната стандарт"/>
    <n v="12.5"/>
    <s v="гардероб"/>
    <n v="2"/>
    <s v="Комната стандарт"/>
    <n v="11"/>
    <m/>
    <m/>
    <m/>
    <m/>
    <m/>
    <m/>
    <m/>
    <m/>
    <m/>
    <m/>
    <m/>
    <m/>
    <m/>
    <m/>
    <n v="4.0999999999999996"/>
    <n v="3.2"/>
    <m/>
    <m/>
    <m/>
    <m/>
    <m/>
    <m/>
    <m/>
    <m/>
    <m/>
    <m/>
    <m/>
    <m/>
    <m/>
    <m/>
    <m/>
    <m/>
    <m/>
    <n v="2.7"/>
    <n v="2.7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s v="кухня, с/у"/>
    <m/>
    <m/>
    <m/>
    <m/>
    <m/>
    <m/>
    <s v="Свой ЖК, Двор, Крыша др. строения ЖК, Частный сектор"/>
    <s v="С, З"/>
    <m/>
    <s v="Кухня-столовая"/>
    <s v=""/>
    <s v=""/>
    <s v=""/>
    <s v=""/>
    <s v=""/>
    <n v="1"/>
    <s v="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да"/>
    <s v=""/>
    <s v=""/>
    <s v=""/>
    <m/>
    <n v="1"/>
    <n v="1"/>
    <n v="1"/>
    <m/>
    <m/>
    <n v="1"/>
    <n v="1.01"/>
    <n v="1"/>
    <n v="1"/>
    <n v="1"/>
    <n v="1"/>
    <n v="1"/>
    <m/>
    <m/>
    <m/>
    <n v="1.0049999999999999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0.995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6"/>
    <x v="38"/>
    <s v="Кухня-столовая"/>
    <n v="18"/>
    <n v="5"/>
    <s v="остальные"/>
    <n v="0.995"/>
    <n v="1"/>
    <n v="1"/>
    <n v="1.022"/>
    <x v="5"/>
    <n v="220000"/>
    <n v="1.0193305385406202"/>
    <n v="224252.71847893644"/>
    <n v="12600000"/>
  </r>
  <r>
    <x v="2"/>
    <x v="0"/>
    <x v="13"/>
    <n v="63"/>
    <x v="1"/>
    <n v="5"/>
    <x v="1"/>
    <n v="25.6"/>
    <x v="70"/>
    <n v="53.599999999999994"/>
    <x v="75"/>
    <m/>
    <m/>
    <n v="7.4"/>
    <m/>
    <m/>
    <m/>
    <m/>
    <m/>
    <m/>
    <m/>
    <m/>
    <m/>
    <s v="Кухня-гостиная"/>
    <n v="14.3"/>
    <m/>
    <s v="Комната стандарт"/>
    <n v="13.3"/>
    <m/>
    <m/>
    <s v="Комната стандарт"/>
    <n v="12.3"/>
    <m/>
    <m/>
    <m/>
    <m/>
    <m/>
    <m/>
    <m/>
    <m/>
    <m/>
    <m/>
    <m/>
    <m/>
    <m/>
    <m/>
    <n v="4"/>
    <n v="2.299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С, В"/>
    <m/>
    <s v="Кухня-гостиная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да"/>
    <s v=""/>
    <s v=""/>
    <s v=""/>
    <m/>
    <n v="1.0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7"/>
    <x v="39"/>
    <s v="Кухня-гостиная"/>
    <n v="18"/>
    <n v="5"/>
    <s v="остальные"/>
    <n v="0.995"/>
    <n v="1"/>
    <n v="1"/>
    <n v="1.022"/>
    <x v="15"/>
    <n v="225000"/>
    <n v="1.02447841451375"/>
    <n v="230507.64326559374"/>
    <n v="12360000"/>
  </r>
  <r>
    <x v="2"/>
    <x v="0"/>
    <x v="13"/>
    <n v="64"/>
    <x v="2"/>
    <n v="5"/>
    <x v="2"/>
    <n v="11.7"/>
    <x v="2"/>
    <n v="37.4"/>
    <x v="2"/>
    <m/>
    <m/>
    <n v="5.7"/>
    <m/>
    <m/>
    <m/>
    <m/>
    <m/>
    <m/>
    <m/>
    <m/>
    <m/>
    <s v="Кухня-столовая"/>
    <n v="12.4"/>
    <m/>
    <s v="Комната стандарт"/>
    <n v="11.7"/>
    <s v="ниша"/>
    <n v="3.6"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8"/>
    <x v="40"/>
    <s v="Кухня-столовая"/>
    <n v="18"/>
    <n v="5"/>
    <s v="остальные"/>
    <n v="0.995"/>
    <n v="1"/>
    <n v="1"/>
    <n v="1.022"/>
    <x v="2"/>
    <n v="250000"/>
    <n v="1.0219744499999999"/>
    <n v="255493.61249999996"/>
    <n v="9560000"/>
  </r>
  <r>
    <x v="2"/>
    <x v="0"/>
    <x v="13"/>
    <n v="65"/>
    <x v="3"/>
    <n v="5"/>
    <x v="2"/>
    <n v="13.6"/>
    <x v="34"/>
    <n v="44.2"/>
    <x v="39"/>
    <m/>
    <m/>
    <n v="6.5"/>
    <s v="ниша"/>
    <m/>
    <m/>
    <m/>
    <m/>
    <m/>
    <m/>
    <m/>
    <m/>
    <s v="Кухня-гостиная"/>
    <n v="17.899999999999999"/>
    <m/>
    <s v="Комната стандарт"/>
    <n v="13.6"/>
    <m/>
    <m/>
    <m/>
    <m/>
    <m/>
    <m/>
    <m/>
    <m/>
    <m/>
    <m/>
    <m/>
    <m/>
    <m/>
    <m/>
    <m/>
    <m/>
    <m/>
    <m/>
    <n v="6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9"/>
    <x v="37"/>
    <s v="Кухня-гостиная"/>
    <n v="18"/>
    <n v="5"/>
    <s v="остальные"/>
    <n v="0.995"/>
    <n v="1"/>
    <n v="1"/>
    <n v="1.022"/>
    <x v="16"/>
    <n v="232500"/>
    <n v="1.0321941945000002"/>
    <n v="239985.15022125005"/>
    <n v="10610000"/>
  </r>
  <r>
    <x v="2"/>
    <x v="0"/>
    <x v="13"/>
    <n v="66"/>
    <x v="4"/>
    <n v="5"/>
    <x v="2"/>
    <n v="12.8"/>
    <x v="69"/>
    <n v="39.9"/>
    <x v="74"/>
    <m/>
    <m/>
    <n v="6.6"/>
    <s v="ниша"/>
    <m/>
    <m/>
    <m/>
    <m/>
    <m/>
    <m/>
    <m/>
    <m/>
    <s v="Кухня-гостиная"/>
    <n v="15.6"/>
    <m/>
    <s v="Комната стандарт"/>
    <n v="12.8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, Крыша др. строения ЖК"/>
    <s v="З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да"/>
    <s v=""/>
    <s v=""/>
    <s v=""/>
    <s v=""/>
    <s v=""/>
    <s v="да"/>
    <s v="да"/>
    <s v=""/>
    <s v=""/>
    <s v="да"/>
    <s v="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0.995"/>
    <n v="1"/>
    <n v="1"/>
    <n v="1"/>
    <n v="1"/>
    <n v="1"/>
    <m/>
    <m/>
    <m/>
    <m/>
    <m/>
    <m/>
    <m/>
    <m/>
    <m/>
    <m/>
    <m/>
    <m/>
    <m/>
    <m/>
    <m/>
    <m/>
    <m/>
    <m/>
    <x v="50"/>
    <x v="37"/>
    <s v="Кухня-гостиная"/>
    <n v="18"/>
    <n v="5"/>
    <s v="остальные"/>
    <n v="0.995"/>
    <n v="1"/>
    <n v="1"/>
    <n v="1.022"/>
    <x v="19"/>
    <n v="240000"/>
    <n v="1.0218980574098626"/>
    <n v="245255.53377836704"/>
    <n v="9790000"/>
  </r>
  <r>
    <x v="2"/>
    <x v="0"/>
    <x v="14"/>
    <n v="67"/>
    <x v="0"/>
    <n v="5"/>
    <x v="1"/>
    <n v="23.5"/>
    <x v="65"/>
    <n v="56.20000000000001"/>
    <x v="70"/>
    <m/>
    <m/>
    <n v="6.8"/>
    <m/>
    <m/>
    <m/>
    <m/>
    <m/>
    <m/>
    <m/>
    <m/>
    <m/>
    <s v="Кухня-столовая"/>
    <n v="13.9"/>
    <m/>
    <s v="Комната стандарт"/>
    <n v="12.5"/>
    <s v="гардероб"/>
    <n v="2"/>
    <s v="Комната стандарт"/>
    <n v="11"/>
    <m/>
    <m/>
    <m/>
    <m/>
    <m/>
    <m/>
    <m/>
    <m/>
    <m/>
    <m/>
    <m/>
    <m/>
    <m/>
    <m/>
    <n v="4.0999999999999996"/>
    <n v="3.2"/>
    <m/>
    <m/>
    <m/>
    <m/>
    <m/>
    <m/>
    <m/>
    <m/>
    <m/>
    <m/>
    <m/>
    <m/>
    <m/>
    <m/>
    <m/>
    <m/>
    <m/>
    <n v="2.7"/>
    <n v="2.7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s v="кухня, с/у"/>
    <m/>
    <m/>
    <m/>
    <m/>
    <m/>
    <m/>
    <s v="Свой ЖК, Двор, Крыша др. строения ЖК, Частный сектор"/>
    <s v="С, З"/>
    <m/>
    <s v="Кухня-столовая"/>
    <s v=""/>
    <s v=""/>
    <s v=""/>
    <s v=""/>
    <s v=""/>
    <n v="1"/>
    <s v="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да"/>
    <s v=""/>
    <s v=""/>
    <s v=""/>
    <m/>
    <n v="1"/>
    <n v="1"/>
    <n v="1"/>
    <m/>
    <m/>
    <n v="1"/>
    <n v="1.01"/>
    <n v="1"/>
    <n v="1"/>
    <n v="1"/>
    <n v="1"/>
    <n v="1"/>
    <m/>
    <m/>
    <m/>
    <n v="1.0049999999999999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0.995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6"/>
    <x v="38"/>
    <s v="Кухня-столовая"/>
    <n v="18"/>
    <n v="5"/>
    <s v="остальные"/>
    <n v="0.995"/>
    <n v="1"/>
    <n v="1"/>
    <n v="1.024"/>
    <x v="5"/>
    <n v="220000"/>
    <n v="1.0213253145455921"/>
    <n v="224691.56920003027"/>
    <n v="12630000"/>
  </r>
  <r>
    <x v="2"/>
    <x v="0"/>
    <x v="14"/>
    <n v="68"/>
    <x v="1"/>
    <n v="5"/>
    <x v="1"/>
    <n v="25.6"/>
    <x v="70"/>
    <n v="53.599999999999994"/>
    <x v="75"/>
    <m/>
    <m/>
    <n v="7.4"/>
    <m/>
    <m/>
    <m/>
    <m/>
    <m/>
    <m/>
    <m/>
    <m/>
    <m/>
    <s v="Кухня-гостиная"/>
    <n v="14.3"/>
    <m/>
    <s v="Комната стандарт"/>
    <n v="13.3"/>
    <m/>
    <m/>
    <s v="Комната стандарт"/>
    <n v="12.3"/>
    <m/>
    <m/>
    <m/>
    <m/>
    <m/>
    <m/>
    <m/>
    <m/>
    <m/>
    <m/>
    <m/>
    <m/>
    <m/>
    <m/>
    <n v="4"/>
    <n v="2.299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С, В"/>
    <m/>
    <s v="Кухня-гостиная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да"/>
    <s v=""/>
    <s v=""/>
    <s v=""/>
    <m/>
    <n v="1.0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7"/>
    <x v="39"/>
    <s v="Кухня-гостиная"/>
    <n v="18"/>
    <n v="5"/>
    <s v="остальные"/>
    <n v="0.995"/>
    <n v="1"/>
    <n v="1"/>
    <n v="1.024"/>
    <x v="15"/>
    <n v="225000"/>
    <n v="1.0264832646399999"/>
    <n v="230958.73454399998"/>
    <n v="12380000"/>
  </r>
  <r>
    <x v="2"/>
    <x v="0"/>
    <x v="14"/>
    <n v="69"/>
    <x v="2"/>
    <n v="5"/>
    <x v="2"/>
    <n v="11.7"/>
    <x v="2"/>
    <n v="37.4"/>
    <x v="2"/>
    <m/>
    <m/>
    <n v="5.7"/>
    <m/>
    <m/>
    <m/>
    <m/>
    <m/>
    <m/>
    <m/>
    <m/>
    <m/>
    <s v="Кухня-столовая"/>
    <n v="12.4"/>
    <m/>
    <s v="Комната стандарт"/>
    <n v="11.7"/>
    <s v="ниша"/>
    <n v="3.6"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8"/>
    <x v="40"/>
    <s v="Кухня-столовая"/>
    <n v="18"/>
    <n v="5"/>
    <s v="остальные"/>
    <n v="0.995"/>
    <n v="1"/>
    <n v="1"/>
    <n v="1.024"/>
    <x v="2"/>
    <n v="250000"/>
    <n v="1.0239744"/>
    <n v="255993.59999999998"/>
    <n v="9570000"/>
  </r>
  <r>
    <x v="2"/>
    <x v="0"/>
    <x v="14"/>
    <n v="70"/>
    <x v="3"/>
    <n v="5"/>
    <x v="2"/>
    <n v="13.6"/>
    <x v="34"/>
    <n v="44.2"/>
    <x v="39"/>
    <m/>
    <m/>
    <n v="6.5"/>
    <s v="ниша"/>
    <m/>
    <m/>
    <m/>
    <m/>
    <m/>
    <m/>
    <m/>
    <m/>
    <s v="Кухня-гостиная"/>
    <n v="17.899999999999999"/>
    <m/>
    <s v="Комната стандарт"/>
    <n v="13.6"/>
    <m/>
    <m/>
    <m/>
    <m/>
    <m/>
    <m/>
    <m/>
    <m/>
    <m/>
    <m/>
    <m/>
    <m/>
    <m/>
    <m/>
    <m/>
    <m/>
    <m/>
    <m/>
    <n v="6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9"/>
    <x v="37"/>
    <s v="Кухня-гостиная"/>
    <n v="18"/>
    <n v="5"/>
    <s v="остальные"/>
    <n v="0.995"/>
    <n v="1"/>
    <n v="1"/>
    <n v="1.024"/>
    <x v="16"/>
    <n v="232500"/>
    <n v="1.0342141440000001"/>
    <n v="240454.78848000002"/>
    <n v="10630000"/>
  </r>
  <r>
    <x v="2"/>
    <x v="0"/>
    <x v="14"/>
    <n v="71"/>
    <x v="4"/>
    <n v="5"/>
    <x v="2"/>
    <n v="12.8"/>
    <x v="69"/>
    <n v="39.9"/>
    <x v="74"/>
    <m/>
    <m/>
    <n v="6.6"/>
    <s v="ниша"/>
    <m/>
    <m/>
    <m/>
    <m/>
    <m/>
    <m/>
    <m/>
    <m/>
    <s v="Кухня-гостиная"/>
    <n v="15.6"/>
    <m/>
    <s v="Комната стандарт"/>
    <n v="12.8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, Крыша др. строения ЖК"/>
    <s v="З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да"/>
    <s v=""/>
    <s v=""/>
    <s v=""/>
    <s v=""/>
    <s v=""/>
    <s v="да"/>
    <s v="да"/>
    <s v=""/>
    <s v=""/>
    <s v="да"/>
    <s v="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0.995"/>
    <n v="1"/>
    <n v="1"/>
    <n v="1"/>
    <n v="1"/>
    <n v="1"/>
    <m/>
    <m/>
    <m/>
    <m/>
    <m/>
    <m/>
    <m/>
    <m/>
    <m/>
    <m/>
    <m/>
    <m/>
    <m/>
    <m/>
    <m/>
    <m/>
    <m/>
    <m/>
    <x v="50"/>
    <x v="37"/>
    <s v="Кухня-гостиная"/>
    <n v="18"/>
    <n v="5"/>
    <s v="остальные"/>
    <n v="0.995"/>
    <n v="1"/>
    <n v="1"/>
    <n v="1.024"/>
    <x v="19"/>
    <n v="240000"/>
    <n v="1.0238978579136002"/>
    <n v="245735.48589926405"/>
    <n v="9800000"/>
  </r>
  <r>
    <x v="2"/>
    <x v="0"/>
    <x v="15"/>
    <n v="72"/>
    <x v="0"/>
    <n v="5"/>
    <x v="1"/>
    <n v="23.5"/>
    <x v="65"/>
    <n v="56.20000000000001"/>
    <x v="70"/>
    <m/>
    <m/>
    <n v="6.8"/>
    <m/>
    <m/>
    <m/>
    <m/>
    <m/>
    <m/>
    <m/>
    <m/>
    <m/>
    <s v="Кухня-столовая"/>
    <n v="13.9"/>
    <m/>
    <s v="Комната стандарт"/>
    <n v="12.5"/>
    <s v="гардероб"/>
    <n v="2"/>
    <s v="Комната стандарт"/>
    <n v="11"/>
    <m/>
    <m/>
    <m/>
    <m/>
    <m/>
    <m/>
    <m/>
    <m/>
    <m/>
    <m/>
    <m/>
    <m/>
    <m/>
    <m/>
    <n v="4.0999999999999996"/>
    <n v="3.2"/>
    <m/>
    <m/>
    <m/>
    <m/>
    <m/>
    <m/>
    <m/>
    <m/>
    <m/>
    <m/>
    <m/>
    <m/>
    <m/>
    <m/>
    <m/>
    <m/>
    <m/>
    <n v="2.7"/>
    <n v="2.7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s v="кухня, с/у"/>
    <m/>
    <m/>
    <m/>
    <m/>
    <m/>
    <m/>
    <s v="Свой ЖК, Двор, Крыша др. строения ЖК, Частный сектор"/>
    <s v="С, З"/>
    <m/>
    <s v="Кухня-столовая"/>
    <s v=""/>
    <s v=""/>
    <s v=""/>
    <s v=""/>
    <s v=""/>
    <n v="1"/>
    <s v="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да"/>
    <s v=""/>
    <s v=""/>
    <s v=""/>
    <m/>
    <n v="1"/>
    <n v="1"/>
    <n v="1"/>
    <m/>
    <m/>
    <n v="1"/>
    <n v="1.01"/>
    <n v="1"/>
    <n v="1"/>
    <n v="1"/>
    <n v="1"/>
    <n v="1"/>
    <m/>
    <m/>
    <m/>
    <n v="1.0049999999999999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0.995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6"/>
    <x v="38"/>
    <s v="Кухня-столовая"/>
    <n v="18"/>
    <n v="5"/>
    <s v="остальные"/>
    <n v="0.995"/>
    <n v="1"/>
    <n v="1"/>
    <n v="1.026"/>
    <x v="5"/>
    <n v="220000"/>
    <n v="1.0233200905505639"/>
    <n v="225130.41992112406"/>
    <n v="12650000"/>
  </r>
  <r>
    <x v="2"/>
    <x v="0"/>
    <x v="15"/>
    <n v="73"/>
    <x v="1"/>
    <n v="5"/>
    <x v="1"/>
    <n v="25.6"/>
    <x v="70"/>
    <n v="53.599999999999994"/>
    <x v="75"/>
    <m/>
    <m/>
    <n v="7.4"/>
    <m/>
    <m/>
    <m/>
    <m/>
    <m/>
    <m/>
    <m/>
    <m/>
    <m/>
    <s v="Кухня-гостиная"/>
    <n v="14.3"/>
    <m/>
    <s v="Комната стандарт"/>
    <n v="13.3"/>
    <m/>
    <m/>
    <s v="Комната стандарт"/>
    <n v="12.3"/>
    <m/>
    <m/>
    <m/>
    <m/>
    <m/>
    <m/>
    <m/>
    <m/>
    <m/>
    <m/>
    <m/>
    <m/>
    <m/>
    <m/>
    <n v="4"/>
    <n v="2.299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С, В"/>
    <m/>
    <s v="Кухня-гостиная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да"/>
    <s v=""/>
    <s v=""/>
    <s v=""/>
    <m/>
    <n v="1.0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7"/>
    <x v="39"/>
    <s v="Кухня-гостиная"/>
    <n v="18"/>
    <n v="5"/>
    <s v="остальные"/>
    <n v="0.995"/>
    <n v="1"/>
    <n v="1"/>
    <n v="1.026"/>
    <x v="15"/>
    <n v="225000"/>
    <n v="1.0284881147662501"/>
    <n v="231409.82582240627"/>
    <n v="12400000"/>
  </r>
  <r>
    <x v="2"/>
    <x v="0"/>
    <x v="15"/>
    <n v="74"/>
    <x v="2"/>
    <n v="5"/>
    <x v="2"/>
    <n v="11.7"/>
    <x v="2"/>
    <n v="37.4"/>
    <x v="2"/>
    <m/>
    <m/>
    <n v="5.7"/>
    <m/>
    <m/>
    <m/>
    <m/>
    <m/>
    <m/>
    <m/>
    <m/>
    <m/>
    <s v="Кухня-столовая"/>
    <n v="12.4"/>
    <m/>
    <s v="Комната стандарт"/>
    <n v="11.7"/>
    <s v="ниша"/>
    <n v="3.6"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8"/>
    <x v="40"/>
    <s v="Кухня-столовая"/>
    <n v="18"/>
    <n v="5"/>
    <s v="остальные"/>
    <n v="0.995"/>
    <n v="1"/>
    <n v="1"/>
    <n v="1.026"/>
    <x v="2"/>
    <n v="250000"/>
    <n v="1.0259743499999998"/>
    <n v="256493.58749999997"/>
    <n v="9590000"/>
  </r>
  <r>
    <x v="2"/>
    <x v="0"/>
    <x v="15"/>
    <n v="75"/>
    <x v="3"/>
    <n v="5"/>
    <x v="2"/>
    <n v="13.6"/>
    <x v="34"/>
    <n v="44.2"/>
    <x v="39"/>
    <m/>
    <m/>
    <n v="6.5"/>
    <s v="ниша"/>
    <m/>
    <m/>
    <m/>
    <m/>
    <m/>
    <m/>
    <m/>
    <m/>
    <s v="Кухня-гостиная"/>
    <n v="17.899999999999999"/>
    <m/>
    <s v="Комната стандарт"/>
    <n v="13.6"/>
    <m/>
    <m/>
    <m/>
    <m/>
    <m/>
    <m/>
    <m/>
    <m/>
    <m/>
    <m/>
    <m/>
    <m/>
    <m/>
    <m/>
    <m/>
    <m/>
    <m/>
    <m/>
    <n v="6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9"/>
    <x v="37"/>
    <s v="Кухня-гостиная"/>
    <n v="18"/>
    <n v="5"/>
    <s v="остальные"/>
    <n v="0.995"/>
    <n v="1"/>
    <n v="1"/>
    <n v="1.026"/>
    <x v="16"/>
    <n v="232500"/>
    <n v="1.0362340935000001"/>
    <n v="240924.42673875001"/>
    <n v="10650000"/>
  </r>
  <r>
    <x v="2"/>
    <x v="0"/>
    <x v="15"/>
    <n v="76"/>
    <x v="4"/>
    <n v="5"/>
    <x v="2"/>
    <n v="12.8"/>
    <x v="69"/>
    <n v="39.9"/>
    <x v="74"/>
    <m/>
    <m/>
    <n v="6.6"/>
    <s v="ниша"/>
    <m/>
    <m/>
    <m/>
    <m/>
    <m/>
    <m/>
    <m/>
    <m/>
    <s v="Кухня-гостиная"/>
    <n v="15.6"/>
    <m/>
    <s v="Комната стандарт"/>
    <n v="12.8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, Крыша др. строения ЖК"/>
    <s v="З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да"/>
    <s v=""/>
    <s v=""/>
    <s v=""/>
    <s v=""/>
    <s v=""/>
    <s v="да"/>
    <s v="да"/>
    <s v=""/>
    <s v=""/>
    <s v="да"/>
    <s v="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0.995"/>
    <n v="1"/>
    <n v="1"/>
    <n v="1"/>
    <n v="1"/>
    <n v="1"/>
    <m/>
    <m/>
    <m/>
    <m/>
    <m/>
    <m/>
    <m/>
    <m/>
    <m/>
    <m/>
    <m/>
    <m/>
    <m/>
    <m/>
    <m/>
    <m/>
    <m/>
    <m/>
    <x v="50"/>
    <x v="37"/>
    <s v="Кухня-гостиная"/>
    <n v="18"/>
    <n v="5"/>
    <s v="остальные"/>
    <n v="0.995"/>
    <n v="1"/>
    <n v="1"/>
    <n v="1.026"/>
    <x v="19"/>
    <n v="240000"/>
    <n v="1.0258976584173376"/>
    <n v="246215.43802016103"/>
    <n v="9820000"/>
  </r>
  <r>
    <x v="2"/>
    <x v="0"/>
    <x v="16"/>
    <n v="77"/>
    <x v="0"/>
    <n v="5"/>
    <x v="1"/>
    <n v="23.5"/>
    <x v="65"/>
    <n v="56.20000000000001"/>
    <x v="70"/>
    <m/>
    <m/>
    <n v="6.8"/>
    <m/>
    <m/>
    <m/>
    <m/>
    <m/>
    <m/>
    <m/>
    <m/>
    <m/>
    <s v="Кухня-столовая"/>
    <n v="13.9"/>
    <m/>
    <s v="Комната стандарт"/>
    <n v="12.5"/>
    <s v="гардероб"/>
    <n v="2"/>
    <s v="Комната стандарт"/>
    <n v="11"/>
    <m/>
    <m/>
    <m/>
    <m/>
    <m/>
    <m/>
    <m/>
    <m/>
    <m/>
    <m/>
    <m/>
    <m/>
    <m/>
    <m/>
    <n v="4.0999999999999996"/>
    <n v="3.2"/>
    <m/>
    <m/>
    <m/>
    <m/>
    <m/>
    <m/>
    <m/>
    <m/>
    <m/>
    <m/>
    <m/>
    <m/>
    <m/>
    <m/>
    <m/>
    <m/>
    <m/>
    <n v="2.7"/>
    <n v="2.7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s v="кухня, с/у"/>
    <m/>
    <m/>
    <m/>
    <m/>
    <m/>
    <m/>
    <s v="Свой ЖК, Двор, Крыша др. строения ЖК, Частный сектор"/>
    <s v="С, З"/>
    <m/>
    <s v="Кухня-столовая"/>
    <s v=""/>
    <s v=""/>
    <s v=""/>
    <s v=""/>
    <s v=""/>
    <n v="1"/>
    <s v="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да"/>
    <s v=""/>
    <s v=""/>
    <s v=""/>
    <m/>
    <n v="1"/>
    <n v="1"/>
    <n v="1"/>
    <m/>
    <m/>
    <n v="1"/>
    <n v="1.01"/>
    <n v="1"/>
    <n v="1"/>
    <n v="1"/>
    <n v="1"/>
    <n v="1"/>
    <m/>
    <m/>
    <m/>
    <n v="1.0049999999999999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0.995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6"/>
    <x v="38"/>
    <s v="Кухня-столовая"/>
    <n v="18"/>
    <n v="5"/>
    <s v="остальные"/>
    <n v="0.995"/>
    <n v="1"/>
    <n v="1"/>
    <n v="1.028"/>
    <x v="5"/>
    <n v="220000"/>
    <n v="1.0253148665555358"/>
    <n v="225569.27064221789"/>
    <n v="12680000"/>
  </r>
  <r>
    <x v="2"/>
    <x v="0"/>
    <x v="16"/>
    <n v="78"/>
    <x v="1"/>
    <n v="5"/>
    <x v="1"/>
    <n v="25.6"/>
    <x v="70"/>
    <n v="53.599999999999994"/>
    <x v="75"/>
    <m/>
    <m/>
    <n v="7.4"/>
    <m/>
    <m/>
    <m/>
    <m/>
    <m/>
    <m/>
    <m/>
    <m/>
    <m/>
    <s v="Кухня-гостиная"/>
    <n v="14.3"/>
    <m/>
    <s v="Комната стандарт"/>
    <n v="13.3"/>
    <m/>
    <m/>
    <s v="Комната стандарт"/>
    <n v="12.3"/>
    <m/>
    <m/>
    <m/>
    <m/>
    <m/>
    <m/>
    <m/>
    <m/>
    <m/>
    <m/>
    <m/>
    <m/>
    <m/>
    <m/>
    <n v="4"/>
    <n v="2.299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С, В"/>
    <m/>
    <s v="Кухня-гостиная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да"/>
    <s v=""/>
    <s v=""/>
    <s v=""/>
    <m/>
    <n v="1.0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7"/>
    <x v="39"/>
    <s v="Кухня-гостиная"/>
    <n v="18"/>
    <n v="5"/>
    <s v="остальные"/>
    <n v="0.995"/>
    <n v="1"/>
    <n v="1"/>
    <n v="1.028"/>
    <x v="15"/>
    <n v="225000"/>
    <n v="1.0304929648925001"/>
    <n v="231860.91710081251"/>
    <n v="12430000"/>
  </r>
  <r>
    <x v="2"/>
    <x v="0"/>
    <x v="16"/>
    <n v="79"/>
    <x v="2"/>
    <n v="5"/>
    <x v="2"/>
    <n v="11.7"/>
    <x v="2"/>
    <n v="37.4"/>
    <x v="2"/>
    <m/>
    <m/>
    <n v="5.7"/>
    <m/>
    <m/>
    <m/>
    <m/>
    <m/>
    <m/>
    <m/>
    <m/>
    <m/>
    <s v="Кухня-столовая"/>
    <n v="12.4"/>
    <m/>
    <s v="Комната стандарт"/>
    <n v="11.7"/>
    <s v="ниша"/>
    <n v="3.6"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8"/>
    <x v="40"/>
    <s v="Кухня-столовая"/>
    <n v="18"/>
    <n v="5"/>
    <s v="остальные"/>
    <n v="0.995"/>
    <n v="1"/>
    <n v="1"/>
    <n v="1.028"/>
    <x v="2"/>
    <n v="250000"/>
    <n v="1.0279742999999999"/>
    <n v="256993.57499999998"/>
    <n v="9610000"/>
  </r>
  <r>
    <x v="2"/>
    <x v="0"/>
    <x v="16"/>
    <n v="80"/>
    <x v="3"/>
    <n v="5"/>
    <x v="2"/>
    <n v="13.6"/>
    <x v="34"/>
    <n v="44.2"/>
    <x v="39"/>
    <m/>
    <m/>
    <n v="6.5"/>
    <s v="ниша"/>
    <m/>
    <m/>
    <m/>
    <m/>
    <m/>
    <m/>
    <m/>
    <m/>
    <s v="Кухня-гостиная"/>
    <n v="17.899999999999999"/>
    <m/>
    <s v="Комната стандарт"/>
    <n v="13.6"/>
    <m/>
    <m/>
    <m/>
    <m/>
    <m/>
    <m/>
    <m/>
    <m/>
    <m/>
    <m/>
    <m/>
    <m/>
    <m/>
    <m/>
    <m/>
    <m/>
    <m/>
    <m/>
    <n v="6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9"/>
    <x v="37"/>
    <s v="Кухня-гостиная"/>
    <n v="18"/>
    <n v="5"/>
    <s v="остальные"/>
    <n v="0.995"/>
    <n v="1"/>
    <n v="1"/>
    <n v="1.028"/>
    <x v="16"/>
    <n v="232500"/>
    <n v="1.038254043"/>
    <n v="241394.06499750001"/>
    <n v="10670000"/>
  </r>
  <r>
    <x v="2"/>
    <x v="0"/>
    <x v="16"/>
    <n v="81"/>
    <x v="4"/>
    <n v="5"/>
    <x v="2"/>
    <n v="12.8"/>
    <x v="69"/>
    <n v="39.9"/>
    <x v="74"/>
    <m/>
    <m/>
    <n v="6.6"/>
    <s v="ниша"/>
    <m/>
    <m/>
    <m/>
    <m/>
    <m/>
    <m/>
    <m/>
    <m/>
    <s v="Кухня-гостиная"/>
    <n v="15.6"/>
    <m/>
    <s v="Комната стандарт"/>
    <n v="12.8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, Крыша др. строения ЖК"/>
    <s v="З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да"/>
    <s v=""/>
    <s v=""/>
    <s v=""/>
    <s v=""/>
    <s v=""/>
    <s v="да"/>
    <s v="да"/>
    <s v=""/>
    <s v=""/>
    <s v="да"/>
    <s v="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0.995"/>
    <n v="1"/>
    <n v="1"/>
    <n v="1"/>
    <n v="1"/>
    <n v="1"/>
    <m/>
    <m/>
    <m/>
    <m/>
    <m/>
    <m/>
    <m/>
    <m/>
    <m/>
    <m/>
    <m/>
    <m/>
    <m/>
    <m/>
    <m/>
    <m/>
    <m/>
    <m/>
    <x v="50"/>
    <x v="37"/>
    <s v="Кухня-гостиная"/>
    <n v="18"/>
    <n v="5"/>
    <s v="остальные"/>
    <n v="0.995"/>
    <n v="1"/>
    <n v="1"/>
    <n v="1.028"/>
    <x v="19"/>
    <n v="240000"/>
    <n v="1.0278974589210752"/>
    <n v="246695.39014105804"/>
    <n v="9840000"/>
  </r>
  <r>
    <x v="2"/>
    <x v="0"/>
    <x v="17"/>
    <n v="82"/>
    <x v="0"/>
    <n v="5"/>
    <x v="1"/>
    <n v="23.5"/>
    <x v="65"/>
    <n v="56.20000000000001"/>
    <x v="70"/>
    <m/>
    <m/>
    <n v="6.8"/>
    <m/>
    <m/>
    <m/>
    <m/>
    <m/>
    <m/>
    <m/>
    <m/>
    <m/>
    <s v="Кухня-столовая"/>
    <n v="13.9"/>
    <m/>
    <s v="Комната стандарт"/>
    <n v="12.5"/>
    <s v="гардероб"/>
    <n v="2"/>
    <s v="Комната стандарт"/>
    <n v="11"/>
    <m/>
    <m/>
    <m/>
    <m/>
    <m/>
    <m/>
    <m/>
    <m/>
    <m/>
    <m/>
    <m/>
    <m/>
    <m/>
    <m/>
    <n v="4.0999999999999996"/>
    <n v="3.2"/>
    <m/>
    <m/>
    <m/>
    <m/>
    <m/>
    <m/>
    <m/>
    <m/>
    <m/>
    <m/>
    <m/>
    <m/>
    <m/>
    <m/>
    <m/>
    <m/>
    <m/>
    <n v="2.7"/>
    <n v="2.7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3"/>
    <m/>
    <m/>
    <s v="да"/>
    <m/>
    <m/>
    <m/>
    <n v="2"/>
    <m/>
    <m/>
    <m/>
    <s v="кухня, с/у"/>
    <m/>
    <m/>
    <m/>
    <m/>
    <m/>
    <m/>
    <s v="Свой ЖК, Двор, Крыша др. строения ЖК, Частный сектор"/>
    <s v="С, З"/>
    <m/>
    <s v="Кухня-столовая"/>
    <s v=""/>
    <s v=""/>
    <s v=""/>
    <s v=""/>
    <s v=""/>
    <n v="1"/>
    <s v=""/>
    <n v="2"/>
    <s v=""/>
    <s v=""/>
    <s v=""/>
    <s v=""/>
    <s v=""/>
    <s v=""/>
    <n v="1"/>
    <s v=""/>
    <n v="1"/>
    <s v=""/>
    <s v=""/>
    <s v=""/>
    <n v="1"/>
    <s v=""/>
    <s v=""/>
    <s v=""/>
    <n v="3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да"/>
    <s v=""/>
    <s v=""/>
    <s v=""/>
    <m/>
    <n v="1"/>
    <n v="1"/>
    <n v="1"/>
    <m/>
    <m/>
    <n v="1"/>
    <n v="1.01"/>
    <n v="1"/>
    <n v="1"/>
    <n v="1"/>
    <n v="1"/>
    <n v="1"/>
    <m/>
    <m/>
    <m/>
    <n v="1.0049999999999999"/>
    <m/>
    <m/>
    <m/>
    <m/>
    <m/>
    <m/>
    <m/>
    <m/>
    <m/>
    <n v="1.0024999999999999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0.995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6"/>
    <x v="38"/>
    <s v="Кухня-столовая"/>
    <n v="18"/>
    <n v="5"/>
    <s v="остальные"/>
    <n v="0.995"/>
    <n v="1"/>
    <n v="1"/>
    <n v="1.03"/>
    <x v="5"/>
    <n v="220000"/>
    <n v="1.0298779166669088"/>
    <n v="226573.14166671992"/>
    <n v="12730000"/>
  </r>
  <r>
    <x v="2"/>
    <x v="0"/>
    <x v="17"/>
    <n v="83"/>
    <x v="1"/>
    <n v="5"/>
    <x v="1"/>
    <n v="25.6"/>
    <x v="70"/>
    <n v="53.599999999999994"/>
    <x v="75"/>
    <m/>
    <m/>
    <n v="7.4"/>
    <m/>
    <m/>
    <m/>
    <m/>
    <m/>
    <m/>
    <m/>
    <m/>
    <m/>
    <s v="Кухня-гостиная"/>
    <n v="14.3"/>
    <m/>
    <s v="Комната стандарт"/>
    <n v="13.3"/>
    <m/>
    <m/>
    <s v="Комната стандарт"/>
    <n v="12.3"/>
    <m/>
    <m/>
    <m/>
    <m/>
    <m/>
    <m/>
    <m/>
    <m/>
    <m/>
    <m/>
    <m/>
    <m/>
    <m/>
    <m/>
    <n v="4"/>
    <n v="2.299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m/>
    <n v="2"/>
    <m/>
    <m/>
    <m/>
    <m/>
    <m/>
    <m/>
    <m/>
    <m/>
    <m/>
    <m/>
    <s v="Свой ЖК, Частный сектор"/>
    <s v="С, В"/>
    <m/>
    <s v="Кухня-гостиная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3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да"/>
    <s v=""/>
    <s v=""/>
    <s v=""/>
    <m/>
    <n v="1.0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.0024999999999999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7"/>
    <x v="39"/>
    <s v="Кухня-гостиная"/>
    <n v="18"/>
    <n v="5"/>
    <s v="остальные"/>
    <n v="0.995"/>
    <n v="1"/>
    <n v="1"/>
    <n v="1.03"/>
    <x v="15"/>
    <n v="225000"/>
    <n v="1.0350790595562966"/>
    <n v="232892.78840016676"/>
    <n v="12480000"/>
  </r>
  <r>
    <x v="2"/>
    <x v="0"/>
    <x v="17"/>
    <n v="84"/>
    <x v="2"/>
    <n v="5"/>
    <x v="2"/>
    <n v="11.7"/>
    <x v="2"/>
    <n v="37.4"/>
    <x v="2"/>
    <m/>
    <m/>
    <n v="5.7"/>
    <m/>
    <m/>
    <m/>
    <m/>
    <m/>
    <m/>
    <m/>
    <m/>
    <m/>
    <s v="Кухня-столовая"/>
    <n v="12.4"/>
    <m/>
    <s v="Комната стандарт"/>
    <n v="11.7"/>
    <s v="ниша"/>
    <n v="3.6"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3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.0024999999999999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8"/>
    <x v="40"/>
    <s v="Кухня-столовая"/>
    <n v="18"/>
    <n v="5"/>
    <s v="остальные"/>
    <n v="0.995"/>
    <n v="1"/>
    <n v="1"/>
    <n v="1.03"/>
    <x v="2"/>
    <n v="250000"/>
    <n v="1.0325491856249998"/>
    <n v="258137.29640624995"/>
    <n v="9650000"/>
  </r>
  <r>
    <x v="2"/>
    <x v="0"/>
    <x v="17"/>
    <n v="85"/>
    <x v="3"/>
    <n v="5"/>
    <x v="2"/>
    <n v="13.6"/>
    <x v="34"/>
    <n v="44.2"/>
    <x v="39"/>
    <m/>
    <m/>
    <n v="6.5"/>
    <s v="ниша"/>
    <m/>
    <m/>
    <m/>
    <m/>
    <m/>
    <m/>
    <m/>
    <m/>
    <s v="Кухня-гостиная"/>
    <n v="17.899999999999999"/>
    <m/>
    <s v="Комната стандарт"/>
    <n v="13.6"/>
    <m/>
    <m/>
    <m/>
    <m/>
    <m/>
    <m/>
    <m/>
    <m/>
    <m/>
    <m/>
    <m/>
    <m/>
    <m/>
    <m/>
    <m/>
    <m/>
    <m/>
    <m/>
    <n v="6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Частный сектор"/>
    <s v="В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3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.0024999999999999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9"/>
    <x v="37"/>
    <s v="Кухня-гостиная"/>
    <n v="18"/>
    <n v="5"/>
    <s v="остальные"/>
    <n v="0.995"/>
    <n v="1"/>
    <n v="1"/>
    <n v="1.03"/>
    <x v="16"/>
    <n v="232500"/>
    <n v="1.0428746774812501"/>
    <n v="242468.36251439064"/>
    <n v="10720000"/>
  </r>
  <r>
    <x v="2"/>
    <x v="0"/>
    <x v="17"/>
    <n v="86"/>
    <x v="4"/>
    <n v="5"/>
    <x v="2"/>
    <n v="12.8"/>
    <x v="69"/>
    <n v="39.9"/>
    <x v="74"/>
    <m/>
    <m/>
    <n v="6.6"/>
    <s v="ниша"/>
    <m/>
    <m/>
    <m/>
    <m/>
    <m/>
    <m/>
    <m/>
    <m/>
    <s v="Кухня-гостиная"/>
    <n v="15.6"/>
    <m/>
    <s v="Комната стандарт"/>
    <n v="12.8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s v="сбоку"/>
    <s v="коридор, комната"/>
    <m/>
    <s v="Свой ЖК, Двор, Крыша др. строения ЖК"/>
    <s v="З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3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да"/>
    <s v=""/>
    <s v=""/>
    <s v=""/>
    <s v=""/>
    <s v=""/>
    <s v="да"/>
    <s v="да"/>
    <s v=""/>
    <s v=""/>
    <s v="да"/>
    <s v="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.0024999999999999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0.995"/>
    <n v="1"/>
    <n v="1"/>
    <n v="1"/>
    <n v="1"/>
    <n v="1"/>
    <m/>
    <m/>
    <m/>
    <m/>
    <m/>
    <m/>
    <m/>
    <m/>
    <m/>
    <m/>
    <m/>
    <m/>
    <m/>
    <m/>
    <m/>
    <m/>
    <m/>
    <m/>
    <x v="50"/>
    <x v="37"/>
    <s v="Кухня-гостиная"/>
    <n v="18"/>
    <n v="5"/>
    <s v="остальные"/>
    <n v="0.995"/>
    <n v="1"/>
    <n v="1"/>
    <n v="1.03"/>
    <x v="19"/>
    <n v="240000"/>
    <n v="1.0324720025733745"/>
    <n v="247793.28061760988"/>
    <n v="9890000"/>
  </r>
  <r>
    <x v="2"/>
    <x v="1"/>
    <x v="0"/>
    <n v="87"/>
    <x v="5"/>
    <m/>
    <x v="2"/>
    <n v="16.2"/>
    <x v="34"/>
    <n v="44.2"/>
    <x v="39"/>
    <m/>
    <m/>
    <n v="6.9"/>
    <s v="ниша"/>
    <m/>
    <m/>
    <m/>
    <m/>
    <m/>
    <m/>
    <m/>
    <m/>
    <s v="Кухня-гостиная"/>
    <n v="16.8"/>
    <m/>
    <s v="Комната стандарт"/>
    <n v="16.2"/>
    <m/>
    <m/>
    <m/>
    <m/>
    <m/>
    <m/>
    <m/>
    <m/>
    <m/>
    <m/>
    <m/>
    <m/>
    <m/>
    <m/>
    <m/>
    <m/>
    <m/>
    <m/>
    <n v="4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9"/>
    <m/>
    <m/>
    <m/>
    <m/>
    <m/>
    <m/>
    <n v="1"/>
    <m/>
    <m/>
    <m/>
    <s v="кухня, коридор"/>
    <m/>
    <s v="сбоку"/>
    <s v="коридор, комната"/>
    <m/>
    <m/>
    <m/>
    <s v="Свой ЖК, Двор"/>
    <s v="З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3.9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да"/>
    <s v="да"/>
    <s v=""/>
    <s v=""/>
    <s v=""/>
    <s v="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.01"/>
    <m/>
    <m/>
    <n v="1"/>
    <n v="1"/>
    <n v="1"/>
    <n v="1"/>
    <n v="1"/>
    <m/>
    <m/>
    <m/>
    <m/>
    <n v="1"/>
    <m/>
    <m/>
    <m/>
    <m/>
    <m/>
    <m/>
    <m/>
    <m/>
    <m/>
    <m/>
    <m/>
    <m/>
    <n v="0.995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0.995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1"/>
    <x v="37"/>
    <s v="Кухня-гостиная"/>
    <n v="20"/>
    <n v="7"/>
    <s v="наличие студий"/>
    <n v="0.99250000000000005"/>
    <n v="0.995"/>
    <n v="0.998"/>
    <n v="0.99000000000000021"/>
    <x v="16"/>
    <n v="232500"/>
    <n v="0.98043874272528642"/>
    <n v="227952.00768362908"/>
    <n v="10080000"/>
  </r>
  <r>
    <x v="2"/>
    <x v="1"/>
    <x v="1"/>
    <n v="88"/>
    <x v="5"/>
    <m/>
    <x v="1"/>
    <n v="30.1"/>
    <x v="71"/>
    <n v="63.79999999999999"/>
    <x v="76"/>
    <m/>
    <m/>
    <n v="6.1"/>
    <s v="ниша"/>
    <m/>
    <m/>
    <m/>
    <m/>
    <m/>
    <m/>
    <m/>
    <m/>
    <s v="Кухня-гостиная"/>
    <n v="16.8"/>
    <m/>
    <s v="Комната стандарт"/>
    <n v="16.2"/>
    <m/>
    <m/>
    <s v="Мастер-спальня"/>
    <n v="13.9"/>
    <s v="ниша"/>
    <m/>
    <m/>
    <m/>
    <m/>
    <m/>
    <m/>
    <m/>
    <m/>
    <m/>
    <m/>
    <m/>
    <m/>
    <m/>
    <n v="4.5"/>
    <n v="2.9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, коридор"/>
    <m/>
    <s v="снизу"/>
    <s v="коридор, с/у, комната"/>
    <m/>
    <m/>
    <m/>
    <s v="Свой ЖК, Двор, Частный сектор"/>
    <s v="З, В"/>
    <m/>
    <s v="Кухня-гостиная"/>
    <s v=""/>
    <s v="ниша"/>
    <s v=""/>
    <s v=""/>
    <n v="1"/>
    <s v=""/>
    <n v="1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да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да"/>
    <s v="да"/>
    <s v=""/>
    <s v=""/>
    <s v=""/>
    <s v="да"/>
    <s v=""/>
    <s v=""/>
    <s v=""/>
    <m/>
    <n v="1.01"/>
    <n v="1"/>
    <n v="1.0049999999999999"/>
    <m/>
    <m/>
    <n v="1.0049999999999999"/>
    <n v="1"/>
    <n v="1.01"/>
    <n v="1"/>
    <n v="1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0.995"/>
    <n v="0.995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2"/>
    <x v="41"/>
    <s v="Кухня-гостиная, Мастер-спальня"/>
    <n v="20"/>
    <n v="7"/>
    <s v="наличие студий"/>
    <n v="0.99250000000000005"/>
    <n v="0.995"/>
    <n v="0.998"/>
    <n v="0.99500000000000022"/>
    <x v="20"/>
    <n v="215000"/>
    <n v="0.99773222139691764"/>
    <n v="214512.42760033728"/>
    <n v="13690000"/>
  </r>
  <r>
    <x v="2"/>
    <x v="1"/>
    <x v="1"/>
    <n v="89"/>
    <x v="6"/>
    <m/>
    <x v="2"/>
    <n v="12.4"/>
    <x v="72"/>
    <n v="34.499999999999993"/>
    <x v="77"/>
    <m/>
    <m/>
    <n v="3.3"/>
    <s v="ниша"/>
    <m/>
    <m/>
    <m/>
    <m/>
    <m/>
    <m/>
    <m/>
    <m/>
    <s v="Кухня-столовая"/>
    <n v="11.6"/>
    <m/>
    <s v="Комната стандарт"/>
    <n v="12.4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3.3"/>
    <n v="3.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s v="снизу"/>
    <s v="кухня, коридор, с/у, комната"/>
    <m/>
    <m/>
    <m/>
    <s v="Частный сектор"/>
    <s v="В"/>
    <m/>
    <s v="Кухня-столовая"/>
    <s v=""/>
    <s v="ниша"/>
    <s v=""/>
    <s v=""/>
    <n v="1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да"/>
    <s v="да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.0049999999999999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0.995"/>
    <n v="0.995"/>
    <n v="0.995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3"/>
    <x v="42"/>
    <s v="Кухня-столовая"/>
    <n v="20"/>
    <n v="7"/>
    <s v="наличие студий"/>
    <n v="0.99250000000000005"/>
    <n v="0.995"/>
    <n v="0.998"/>
    <n v="0.99500000000000022"/>
    <x v="3"/>
    <n v="256666.66666666666"/>
    <n v="0.97565826178212034"/>
    <n v="250418.95385741087"/>
    <n v="8640000"/>
  </r>
  <r>
    <x v="2"/>
    <x v="1"/>
    <x v="1"/>
    <n v="90"/>
    <x v="7"/>
    <m/>
    <x v="2"/>
    <n v="15.5"/>
    <x v="40"/>
    <n v="34.4"/>
    <x v="45"/>
    <m/>
    <m/>
    <n v="3.4"/>
    <s v="ниша"/>
    <m/>
    <m/>
    <m/>
    <m/>
    <m/>
    <m/>
    <m/>
    <m/>
    <s v="Кухня-столовая"/>
    <n v="11.6"/>
    <m/>
    <s v="Комната стандарт"/>
    <n v="15.5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низу"/>
    <s v="кухня, коридор, с/у, комната"/>
    <m/>
    <s v="Частный сектор"/>
    <s v="В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да"/>
    <s v="да"/>
    <s v=""/>
    <s v=""/>
    <s v=""/>
    <s v=""/>
    <s v=""/>
    <s v=""/>
    <s v=""/>
    <s v=""/>
    <s v="да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0.995"/>
    <n v="0.995"/>
    <n v="0.995"/>
    <n v="1"/>
    <n v="1"/>
    <n v="1"/>
    <n v="1"/>
    <n v="1"/>
    <m/>
    <m/>
    <m/>
    <m/>
    <m/>
    <m/>
    <m/>
    <m/>
    <m/>
    <m/>
    <m/>
    <m/>
    <m/>
    <m/>
    <m/>
    <m/>
    <m/>
    <m/>
    <x v="54"/>
    <x v="22"/>
    <s v="Кухня-столовая"/>
    <n v="20"/>
    <n v="7"/>
    <s v="наличие студий"/>
    <n v="0.99250000000000005"/>
    <n v="0.995"/>
    <n v="0.998"/>
    <n v="0.99500000000000022"/>
    <x v="3"/>
    <n v="256666.66666666666"/>
    <n v="0.97080424057922432"/>
    <n v="249173.08841533423"/>
    <n v="8570000"/>
  </r>
  <r>
    <x v="2"/>
    <x v="1"/>
    <x v="1"/>
    <n v="91"/>
    <x v="8"/>
    <m/>
    <x v="3"/>
    <n v="12.5"/>
    <x v="73"/>
    <n v="28.5"/>
    <x v="78"/>
    <m/>
    <m/>
    <n v="5.8"/>
    <m/>
    <m/>
    <m/>
    <m/>
    <m/>
    <m/>
    <m/>
    <m/>
    <m/>
    <s v="Студия"/>
    <n v="5.3"/>
    <m/>
    <s v="Студия"/>
    <n v="12.5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s v="комната"/>
    <n v="1"/>
    <m/>
    <m/>
    <m/>
    <m/>
    <m/>
    <s v="снизу"/>
    <s v="кухня, коридор, с/у, комната"/>
    <m/>
    <m/>
    <m/>
    <s v="Частный сектор"/>
    <s v="В"/>
    <m/>
    <s v="Студия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да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да"/>
    <s v="да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.0049999999999999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0.995"/>
    <n v="0.995"/>
    <n v="0.995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5"/>
    <x v="43"/>
    <s v="Студия"/>
    <n v="20"/>
    <n v="7"/>
    <s v="наличие студий"/>
    <n v="0.99250000000000005"/>
    <n v="0.995"/>
    <n v="0.998"/>
    <n v="0.99500000000000022"/>
    <x v="13"/>
    <n v="270000"/>
    <n v="0.96597436873554665"/>
    <n v="260813.07955859759"/>
    <n v="7430000"/>
  </r>
  <r>
    <x v="2"/>
    <x v="1"/>
    <x v="1"/>
    <n v="92"/>
    <x v="9"/>
    <m/>
    <x v="1"/>
    <n v="22"/>
    <x v="74"/>
    <n v="49.300000000000004"/>
    <x v="79"/>
    <m/>
    <m/>
    <n v="2.9"/>
    <s v="ниша"/>
    <n v="3.9"/>
    <m/>
    <m/>
    <m/>
    <m/>
    <m/>
    <m/>
    <m/>
    <s v="Кухня-столовая"/>
    <n v="13.8"/>
    <m/>
    <s v="Комната стандарт"/>
    <n v="11.9"/>
    <m/>
    <m/>
    <s v="Комната стандарт"/>
    <n v="10.1"/>
    <m/>
    <m/>
    <m/>
    <m/>
    <m/>
    <m/>
    <m/>
    <m/>
    <m/>
    <m/>
    <m/>
    <m/>
    <m/>
    <m/>
    <n v="4.2"/>
    <n v="2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s v="снизу"/>
    <s v="кухня, коридор, с/у, две комнаты"/>
    <m/>
    <m/>
    <m/>
    <s v="Свой ЖК, Частный сектор"/>
    <s v="Ю, В"/>
    <m/>
    <s v="Кухня-столовая"/>
    <s v=""/>
    <s v="ниш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да"/>
    <s v=""/>
    <s v="да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да"/>
    <s v=""/>
    <s v=""/>
    <s v=""/>
    <s v=""/>
    <s v="да"/>
    <s v=""/>
    <s v=""/>
    <s v=""/>
    <m/>
    <n v="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0.995"/>
    <n v="0.995"/>
    <n v="1"/>
    <n v="0.99450000000000005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6"/>
    <x v="44"/>
    <s v="Кухня-столовая"/>
    <n v="20"/>
    <n v="7"/>
    <s v="наличие студий"/>
    <n v="0.99250000000000005"/>
    <n v="0.995"/>
    <n v="0.998"/>
    <n v="0.99500000000000022"/>
    <x v="1"/>
    <n v="230000"/>
    <n v="0.96306316348176979"/>
    <n v="221504.52760080705"/>
    <n v="10920000"/>
  </r>
  <r>
    <x v="2"/>
    <x v="1"/>
    <x v="1"/>
    <n v="93"/>
    <x v="29"/>
    <m/>
    <x v="2"/>
    <n v="10.6"/>
    <x v="53"/>
    <n v="39.099999999999994"/>
    <x v="58"/>
    <m/>
    <m/>
    <n v="3.4"/>
    <s v="ниша"/>
    <n v="3.3"/>
    <m/>
    <m/>
    <m/>
    <m/>
    <m/>
    <m/>
    <m/>
    <s v="Кухня-гостиная"/>
    <n v="18.5"/>
    <m/>
    <s v="Комната стандарт"/>
    <n v="10.6"/>
    <m/>
    <m/>
    <m/>
    <m/>
    <m/>
    <m/>
    <m/>
    <m/>
    <m/>
    <m/>
    <m/>
    <m/>
    <m/>
    <m/>
    <m/>
    <m/>
    <m/>
    <m/>
    <n v="3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s v="кухня"/>
    <n v="2"/>
    <m/>
    <m/>
    <m/>
    <m/>
    <m/>
    <s v="снизу"/>
    <s v="кухня, коридор, с/у, комната"/>
    <m/>
    <m/>
    <m/>
    <s v="Свой ЖК, Двор"/>
    <s v="Ю, З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д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да"/>
    <s v="да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да"/>
    <s v="да"/>
    <s v=""/>
    <s v=""/>
    <s v=""/>
    <s v="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.0049999999999999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0.995"/>
    <n v="0.995"/>
    <n v="0.995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7"/>
    <x v="45"/>
    <s v="Кухня-гостиная"/>
    <n v="20"/>
    <n v="7"/>
    <s v="наличие студий"/>
    <n v="0.99250000000000005"/>
    <n v="0.995"/>
    <n v="0.998"/>
    <n v="0.99500000000000022"/>
    <x v="19"/>
    <n v="240000"/>
    <n v="0.97804874587401702"/>
    <n v="234731.6990097641"/>
    <n v="9180000"/>
  </r>
  <r>
    <x v="2"/>
    <x v="1"/>
    <x v="1"/>
    <n v="94"/>
    <x v="30"/>
    <m/>
    <x v="2"/>
    <n v="14.4"/>
    <x v="75"/>
    <n v="37.599999999999994"/>
    <x v="80"/>
    <m/>
    <m/>
    <n v="6"/>
    <s v="ниша"/>
    <m/>
    <m/>
    <m/>
    <m/>
    <m/>
    <m/>
    <m/>
    <m/>
    <s v="Кухня-столовая"/>
    <n v="13.4"/>
    <m/>
    <s v="Комната стандарт"/>
    <n v="14.4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низу"/>
    <s v="кухня, коридор, с/у, комната"/>
    <m/>
    <s v="Свой ЖК, Двор"/>
    <s v="З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да"/>
    <s v="да"/>
    <s v=""/>
    <s v=""/>
    <s v=""/>
    <s v=""/>
    <s v=""/>
    <s v=""/>
    <s v=""/>
    <s v=""/>
    <s v="да"/>
    <s v=""/>
    <s v=""/>
    <s v=""/>
    <s v=""/>
    <s v="да"/>
    <s v="да"/>
    <s v=""/>
    <s v=""/>
    <s v=""/>
    <s v="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0.995"/>
    <n v="0.995"/>
    <n v="0.995"/>
    <n v="1"/>
    <n v="1"/>
    <n v="1"/>
    <n v="1"/>
    <n v="1"/>
    <m/>
    <m/>
    <m/>
    <m/>
    <m/>
    <m/>
    <m/>
    <m/>
    <m/>
    <m/>
    <m/>
    <m/>
    <m/>
    <m/>
    <m/>
    <m/>
    <m/>
    <m/>
    <x v="58"/>
    <x v="22"/>
    <s v="Кухня-столовая"/>
    <n v="20"/>
    <n v="7"/>
    <s v="наличие студий"/>
    <n v="0.99250000000000005"/>
    <n v="0.995"/>
    <n v="0.998"/>
    <n v="0.99500000000000022"/>
    <x v="2"/>
    <n v="250000"/>
    <n v="0.97080424057922432"/>
    <n v="242701.06014480608"/>
    <n v="9130000"/>
  </r>
  <r>
    <x v="2"/>
    <x v="1"/>
    <x v="2"/>
    <n v="95"/>
    <x v="5"/>
    <m/>
    <x v="1"/>
    <n v="30.1"/>
    <x v="71"/>
    <n v="63.79999999999999"/>
    <x v="76"/>
    <m/>
    <m/>
    <n v="6.1"/>
    <s v="ниша"/>
    <m/>
    <m/>
    <m/>
    <m/>
    <m/>
    <m/>
    <m/>
    <m/>
    <s v="Кухня-гостиная"/>
    <n v="16.8"/>
    <m/>
    <s v="Комната стандарт"/>
    <n v="16.2"/>
    <m/>
    <m/>
    <s v="Мастер-спальня"/>
    <n v="13.9"/>
    <s v="ниша"/>
    <m/>
    <m/>
    <m/>
    <m/>
    <m/>
    <m/>
    <m/>
    <m/>
    <m/>
    <m/>
    <m/>
    <m/>
    <m/>
    <n v="4.5"/>
    <n v="2.9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, коридор"/>
    <m/>
    <m/>
    <m/>
    <m/>
    <m/>
    <m/>
    <s v="Свой ЖК, Двор, Частный сектор"/>
    <s v="З, В"/>
    <m/>
    <s v="Кухня-гостиная"/>
    <s v=""/>
    <s v="ниша"/>
    <s v=""/>
    <s v=""/>
    <n v="1"/>
    <s v=""/>
    <n v="1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"/>
    <n v="1.0049999999999999"/>
    <m/>
    <m/>
    <n v="1.0049999999999999"/>
    <n v="1"/>
    <n v="1.01"/>
    <n v="1"/>
    <n v="1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2"/>
    <x v="41"/>
    <s v="Кухня-гостиная, Мастер-спальня"/>
    <n v="20"/>
    <n v="7"/>
    <s v="наличие студий"/>
    <n v="0.99250000000000005"/>
    <n v="0.995"/>
    <n v="0.998"/>
    <n v="1.0000000000000002"/>
    <x v="20"/>
    <n v="215000"/>
    <n v="1.017938815212073"/>
    <n v="218856.84527059569"/>
    <n v="13960000"/>
  </r>
  <r>
    <x v="2"/>
    <x v="1"/>
    <x v="2"/>
    <n v="96"/>
    <x v="6"/>
    <m/>
    <x v="2"/>
    <n v="12.4"/>
    <x v="72"/>
    <n v="34.499999999999993"/>
    <x v="77"/>
    <m/>
    <m/>
    <n v="3.3"/>
    <s v="ниша"/>
    <m/>
    <m/>
    <m/>
    <m/>
    <m/>
    <m/>
    <m/>
    <m/>
    <s v="Кухня-столовая"/>
    <n v="11.6"/>
    <m/>
    <s v="Комната стандарт"/>
    <n v="12.4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3.3"/>
    <n v="3.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ниша"/>
    <s v=""/>
    <s v=""/>
    <n v="1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.0049999999999999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3"/>
    <x v="42"/>
    <s v="Кухня-столовая"/>
    <n v="20"/>
    <n v="7"/>
    <s v="наличие студий"/>
    <n v="0.99250000000000005"/>
    <n v="0.995"/>
    <n v="0.998"/>
    <n v="1.0000000000000002"/>
    <x v="3"/>
    <n v="256666.66666666666"/>
    <n v="1.000419901752178"/>
    <n v="256774.44144972568"/>
    <n v="8860000"/>
  </r>
  <r>
    <x v="2"/>
    <x v="1"/>
    <x v="2"/>
    <n v="97"/>
    <x v="7"/>
    <m/>
    <x v="2"/>
    <n v="15.5"/>
    <x v="40"/>
    <n v="34.4"/>
    <x v="45"/>
    <m/>
    <m/>
    <n v="3.4"/>
    <s v="ниша"/>
    <m/>
    <m/>
    <m/>
    <m/>
    <m/>
    <m/>
    <m/>
    <m/>
    <s v="Кухня-столовая"/>
    <n v="11.6"/>
    <m/>
    <s v="Комната стандарт"/>
    <n v="15.5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4"/>
    <x v="22"/>
    <s v="Кухня-столовая"/>
    <n v="20"/>
    <n v="7"/>
    <s v="наличие студий"/>
    <n v="0.99250000000000005"/>
    <n v="0.995"/>
    <n v="0.998"/>
    <n v="1.0000000000000002"/>
    <x v="3"/>
    <n v="256666.66666666666"/>
    <n v="0.9954426883106251"/>
    <n v="255496.95666639376"/>
    <n v="8790000"/>
  </r>
  <r>
    <x v="2"/>
    <x v="1"/>
    <x v="2"/>
    <n v="98"/>
    <x v="8"/>
    <m/>
    <x v="3"/>
    <n v="12.5"/>
    <x v="73"/>
    <n v="28.5"/>
    <x v="78"/>
    <m/>
    <m/>
    <n v="5.8"/>
    <m/>
    <m/>
    <m/>
    <m/>
    <m/>
    <m/>
    <m/>
    <m/>
    <m/>
    <s v="Студия"/>
    <n v="5.3"/>
    <m/>
    <s v="Студия"/>
    <n v="12.5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s v="комната"/>
    <n v="1"/>
    <m/>
    <m/>
    <m/>
    <m/>
    <m/>
    <m/>
    <m/>
    <m/>
    <m/>
    <m/>
    <s v="Частный сектор"/>
    <s v="В"/>
    <m/>
    <s v="Студия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да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.0049999999999999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5"/>
    <x v="43"/>
    <s v="Студия"/>
    <n v="20"/>
    <n v="7"/>
    <s v="наличие студий"/>
    <n v="0.99250000000000005"/>
    <n v="0.995"/>
    <n v="0.998"/>
    <n v="1.0000000000000002"/>
    <x v="13"/>
    <n v="270000"/>
    <n v="0.99049023712500017"/>
    <n v="267432.36402375007"/>
    <n v="7620000"/>
  </r>
  <r>
    <x v="2"/>
    <x v="1"/>
    <x v="2"/>
    <n v="99"/>
    <x v="9"/>
    <m/>
    <x v="1"/>
    <n v="22"/>
    <x v="74"/>
    <n v="49.300000000000004"/>
    <x v="79"/>
    <m/>
    <m/>
    <n v="2.9"/>
    <s v="ниша"/>
    <n v="3.9"/>
    <m/>
    <m/>
    <m/>
    <m/>
    <m/>
    <m/>
    <m/>
    <s v="Кухня-столовая"/>
    <n v="13.8"/>
    <m/>
    <s v="Комната стандарт"/>
    <n v="11.9"/>
    <m/>
    <m/>
    <s v="Комната стандарт"/>
    <n v="10.1"/>
    <m/>
    <m/>
    <m/>
    <m/>
    <m/>
    <m/>
    <m/>
    <m/>
    <m/>
    <m/>
    <m/>
    <m/>
    <m/>
    <m/>
    <n v="4.2"/>
    <n v="2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Ю, В"/>
    <m/>
    <s v="Кухня-столовая"/>
    <s v=""/>
    <s v="ниш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да"/>
    <s v=""/>
    <s v=""/>
    <s v=""/>
    <m/>
    <n v="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6"/>
    <x v="44"/>
    <s v="Кухня-столовая"/>
    <n v="20"/>
    <n v="7"/>
    <s v="наличие студий"/>
    <n v="0.99250000000000005"/>
    <n v="0.995"/>
    <n v="0.998"/>
    <n v="1.0000000000000002"/>
    <x v="1"/>
    <n v="230000"/>
    <n v="0.9880016304042234"/>
    <n v="227240.37499297137"/>
    <n v="11200000"/>
  </r>
  <r>
    <x v="2"/>
    <x v="1"/>
    <x v="2"/>
    <n v="100"/>
    <x v="29"/>
    <m/>
    <x v="2"/>
    <n v="10.6"/>
    <x v="53"/>
    <n v="39.099999999999994"/>
    <x v="58"/>
    <m/>
    <m/>
    <n v="3.4"/>
    <s v="ниша"/>
    <n v="3.3"/>
    <m/>
    <m/>
    <m/>
    <m/>
    <m/>
    <m/>
    <m/>
    <s v="Кухня-гостиная"/>
    <n v="18.5"/>
    <m/>
    <s v="Комната стандарт"/>
    <n v="10.6"/>
    <m/>
    <m/>
    <m/>
    <m/>
    <m/>
    <m/>
    <m/>
    <m/>
    <m/>
    <m/>
    <m/>
    <m/>
    <m/>
    <m/>
    <m/>
    <m/>
    <m/>
    <m/>
    <n v="3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s v="кухня"/>
    <n v="2"/>
    <m/>
    <m/>
    <m/>
    <m/>
    <m/>
    <m/>
    <m/>
    <m/>
    <m/>
    <m/>
    <s v="Свой ЖК, Двор"/>
    <s v="Ю, З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д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.0049999999999999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7"/>
    <x v="45"/>
    <s v="Кухня-гостиная"/>
    <n v="20"/>
    <n v="7"/>
    <s v="наличие студий"/>
    <n v="0.99250000000000005"/>
    <n v="0.995"/>
    <n v="0.998"/>
    <n v="1.0000000000000002"/>
    <x v="19"/>
    <n v="240000"/>
    <n v="1.0028710549418074"/>
    <n v="240689.05318603377"/>
    <n v="9410000"/>
  </r>
  <r>
    <x v="2"/>
    <x v="1"/>
    <x v="2"/>
    <n v="101"/>
    <x v="30"/>
    <m/>
    <x v="2"/>
    <n v="14.4"/>
    <x v="75"/>
    <n v="37.599999999999994"/>
    <x v="80"/>
    <m/>
    <m/>
    <n v="6"/>
    <s v="ниша"/>
    <m/>
    <m/>
    <m/>
    <m/>
    <m/>
    <m/>
    <m/>
    <m/>
    <s v="Кухня-столовая"/>
    <n v="13.4"/>
    <m/>
    <s v="Комната стандарт"/>
    <n v="14.4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"/>
    <s v="З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да"/>
    <s v=""/>
    <s v=""/>
    <s v=""/>
    <s v=""/>
    <s v=""/>
    <s v="да"/>
    <s v="да"/>
    <s v=""/>
    <s v=""/>
    <s v=""/>
    <s v="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0.995"/>
    <n v="1"/>
    <n v="1"/>
    <n v="1"/>
    <n v="1"/>
    <n v="1"/>
    <m/>
    <m/>
    <m/>
    <m/>
    <m/>
    <m/>
    <m/>
    <m/>
    <m/>
    <m/>
    <m/>
    <m/>
    <m/>
    <m/>
    <m/>
    <m/>
    <m/>
    <m/>
    <x v="58"/>
    <x v="22"/>
    <s v="Кухня-столовая"/>
    <n v="20"/>
    <n v="7"/>
    <s v="наличие студий"/>
    <n v="0.99250000000000005"/>
    <n v="0.995"/>
    <n v="0.998"/>
    <n v="1.0000000000000002"/>
    <x v="2"/>
    <n v="250000"/>
    <n v="0.98551314749472652"/>
    <n v="246378.28687368162"/>
    <n v="9260000"/>
  </r>
  <r>
    <x v="2"/>
    <x v="1"/>
    <x v="3"/>
    <n v="102"/>
    <x v="5"/>
    <m/>
    <x v="1"/>
    <n v="30.1"/>
    <x v="76"/>
    <n v="63.699999999999989"/>
    <x v="81"/>
    <m/>
    <m/>
    <n v="6.1"/>
    <s v="ниша"/>
    <m/>
    <m/>
    <m/>
    <m/>
    <m/>
    <m/>
    <m/>
    <m/>
    <s v="Кухня-гостиная"/>
    <n v="16.8"/>
    <m/>
    <s v="Комната стандарт"/>
    <n v="16.2"/>
    <m/>
    <m/>
    <s v="Мастер-спальня"/>
    <n v="13.9"/>
    <s v="ниша"/>
    <m/>
    <m/>
    <m/>
    <m/>
    <m/>
    <m/>
    <m/>
    <m/>
    <m/>
    <m/>
    <m/>
    <m/>
    <m/>
    <n v="4.4000000000000004"/>
    <n v="2.9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, коридор"/>
    <m/>
    <m/>
    <m/>
    <m/>
    <m/>
    <m/>
    <s v="Свой ЖК, Двор, Частный сектор"/>
    <s v="З, В"/>
    <m/>
    <s v="Кухня-гостиная"/>
    <s v=""/>
    <s v="ниша"/>
    <s v=""/>
    <s v=""/>
    <n v="1"/>
    <s v=""/>
    <n v="1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"/>
    <n v="1.0049999999999999"/>
    <m/>
    <m/>
    <n v="1.0049999999999999"/>
    <n v="1"/>
    <n v="1.01"/>
    <n v="1"/>
    <n v="1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2"/>
    <x v="41"/>
    <s v="Кухня-гостиная, Мастер-спальня"/>
    <n v="20"/>
    <n v="7"/>
    <s v="наличие студий"/>
    <n v="0.99250000000000005"/>
    <n v="0.995"/>
    <n v="0.998"/>
    <n v="1.0017647058823531"/>
    <x v="20"/>
    <n v="215000"/>
    <n v="1.0197351778271531"/>
    <n v="219243.06323283791"/>
    <n v="13970000"/>
  </r>
  <r>
    <x v="2"/>
    <x v="1"/>
    <x v="3"/>
    <n v="103"/>
    <x v="6"/>
    <m/>
    <x v="2"/>
    <n v="12.4"/>
    <x v="72"/>
    <n v="34.499999999999993"/>
    <x v="77"/>
    <m/>
    <m/>
    <n v="3.3"/>
    <s v="ниша"/>
    <m/>
    <m/>
    <m/>
    <m/>
    <m/>
    <m/>
    <m/>
    <m/>
    <s v="Кухня-столовая"/>
    <n v="11.6"/>
    <m/>
    <s v="Комната стандарт"/>
    <n v="12.4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3.3"/>
    <n v="3.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ниша"/>
    <s v=""/>
    <s v=""/>
    <n v="1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.0049999999999999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3"/>
    <x v="42"/>
    <s v="Кухня-столовая"/>
    <n v="20"/>
    <n v="7"/>
    <s v="наличие студий"/>
    <n v="0.99250000000000005"/>
    <n v="0.995"/>
    <n v="0.998"/>
    <n v="1.0017647058823531"/>
    <x v="3"/>
    <n v="256666.66666666666"/>
    <n v="1.0021853486376229"/>
    <n v="257227.57281698985"/>
    <n v="8870000"/>
  </r>
  <r>
    <x v="2"/>
    <x v="1"/>
    <x v="3"/>
    <n v="104"/>
    <x v="7"/>
    <m/>
    <x v="2"/>
    <n v="15.5"/>
    <x v="40"/>
    <n v="34.4"/>
    <x v="45"/>
    <m/>
    <m/>
    <n v="3.4"/>
    <s v="ниша"/>
    <m/>
    <m/>
    <m/>
    <m/>
    <m/>
    <m/>
    <m/>
    <m/>
    <s v="Кухня-столовая"/>
    <n v="11.6"/>
    <m/>
    <s v="Комната стандарт"/>
    <n v="15.5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4"/>
    <x v="22"/>
    <s v="Кухня-столовая"/>
    <n v="20"/>
    <n v="7"/>
    <s v="наличие студий"/>
    <n v="0.99250000000000005"/>
    <n v="0.995"/>
    <n v="0.998"/>
    <n v="1.0017647058823531"/>
    <x v="3"/>
    <n v="256666.66666666666"/>
    <n v="0.99719935187823205"/>
    <n v="255947.83364874622"/>
    <n v="8800000"/>
  </r>
  <r>
    <x v="2"/>
    <x v="1"/>
    <x v="3"/>
    <n v="105"/>
    <x v="8"/>
    <m/>
    <x v="3"/>
    <n v="12.5"/>
    <x v="73"/>
    <n v="28.5"/>
    <x v="78"/>
    <m/>
    <m/>
    <n v="5.8"/>
    <m/>
    <m/>
    <m/>
    <m/>
    <m/>
    <m/>
    <m/>
    <m/>
    <m/>
    <s v="Студия"/>
    <n v="5.3"/>
    <m/>
    <s v="Студия"/>
    <n v="12.5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s v="комната"/>
    <n v="1"/>
    <m/>
    <m/>
    <m/>
    <m/>
    <m/>
    <m/>
    <m/>
    <m/>
    <m/>
    <m/>
    <s v="Частный сектор"/>
    <s v="В"/>
    <m/>
    <s v="Студия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да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.0049999999999999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5"/>
    <x v="43"/>
    <s v="Студия"/>
    <n v="20"/>
    <n v="7"/>
    <s v="наличие студий"/>
    <n v="0.99250000000000005"/>
    <n v="0.995"/>
    <n v="0.998"/>
    <n v="1.0017647058823531"/>
    <x v="13"/>
    <n v="270000"/>
    <n v="0.99223816107286777"/>
    <n v="267904.30348967429"/>
    <n v="7640000"/>
  </r>
  <r>
    <x v="2"/>
    <x v="1"/>
    <x v="3"/>
    <n v="106"/>
    <x v="9"/>
    <m/>
    <x v="1"/>
    <n v="22"/>
    <x v="77"/>
    <n v="49.1"/>
    <x v="82"/>
    <m/>
    <m/>
    <n v="2.9"/>
    <s v="ниша"/>
    <n v="3.9"/>
    <m/>
    <m/>
    <m/>
    <m/>
    <m/>
    <m/>
    <m/>
    <s v="Кухня-столовая"/>
    <n v="13.8"/>
    <m/>
    <s v="Комната стандарт"/>
    <n v="11.9"/>
    <m/>
    <m/>
    <s v="Комната стандарт"/>
    <n v="10.1"/>
    <m/>
    <m/>
    <m/>
    <m/>
    <m/>
    <m/>
    <m/>
    <m/>
    <m/>
    <m/>
    <m/>
    <m/>
    <m/>
    <m/>
    <n v="4"/>
    <n v="2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Ю, В"/>
    <m/>
    <s v="Кухня-столовая"/>
    <s v=""/>
    <s v="ниш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да"/>
    <s v=""/>
    <s v=""/>
    <s v=""/>
    <m/>
    <n v="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6"/>
    <x v="44"/>
    <s v="Кухня-столовая"/>
    <n v="20"/>
    <n v="7"/>
    <s v="наличие студий"/>
    <n v="0.99250000000000005"/>
    <n v="0.995"/>
    <n v="0.998"/>
    <n v="1.0017647058823531"/>
    <x v="1"/>
    <n v="230000"/>
    <n v="0.98974516269317192"/>
    <n v="227641.38741942955"/>
    <n v="11180000"/>
  </r>
  <r>
    <x v="2"/>
    <x v="1"/>
    <x v="3"/>
    <n v="107"/>
    <x v="29"/>
    <m/>
    <x v="2"/>
    <n v="10.6"/>
    <x v="53"/>
    <n v="39.099999999999994"/>
    <x v="58"/>
    <m/>
    <m/>
    <n v="3.4"/>
    <s v="ниша"/>
    <n v="3.3"/>
    <m/>
    <m/>
    <m/>
    <m/>
    <m/>
    <m/>
    <m/>
    <s v="Кухня-гостиная"/>
    <n v="18.5"/>
    <m/>
    <s v="Комната стандарт"/>
    <n v="10.6"/>
    <m/>
    <m/>
    <m/>
    <m/>
    <m/>
    <m/>
    <m/>
    <m/>
    <m/>
    <m/>
    <m/>
    <m/>
    <m/>
    <m/>
    <m/>
    <m/>
    <m/>
    <m/>
    <n v="3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s v="кухня"/>
    <n v="2"/>
    <m/>
    <m/>
    <m/>
    <m/>
    <m/>
    <m/>
    <m/>
    <m/>
    <m/>
    <m/>
    <s v="Свой ЖК, Двор"/>
    <s v="Ю, З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д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.0049999999999999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7"/>
    <x v="45"/>
    <s v="Кухня-гостиная"/>
    <n v="20"/>
    <n v="7"/>
    <s v="наличие студий"/>
    <n v="0.99250000000000005"/>
    <n v="0.995"/>
    <n v="0.998"/>
    <n v="1.0017647058823531"/>
    <x v="19"/>
    <n v="240000"/>
    <n v="1.0046408273917047"/>
    <n v="241113.79857400912"/>
    <n v="9430000"/>
  </r>
  <r>
    <x v="2"/>
    <x v="1"/>
    <x v="3"/>
    <n v="108"/>
    <x v="30"/>
    <m/>
    <x v="2"/>
    <n v="14.4"/>
    <x v="75"/>
    <n v="37.599999999999994"/>
    <x v="80"/>
    <m/>
    <m/>
    <n v="6"/>
    <s v="ниша"/>
    <m/>
    <m/>
    <m/>
    <m/>
    <m/>
    <m/>
    <m/>
    <m/>
    <s v="Кухня-столовая"/>
    <n v="13.4"/>
    <m/>
    <s v="Комната стандарт"/>
    <n v="14.4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"/>
    <s v="З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да"/>
    <s v=""/>
    <s v=""/>
    <s v=""/>
    <s v=""/>
    <s v=""/>
    <s v="да"/>
    <s v="да"/>
    <s v=""/>
    <s v=""/>
    <s v=""/>
    <s v="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0.995"/>
    <n v="1"/>
    <n v="1"/>
    <n v="1"/>
    <n v="1"/>
    <n v="1"/>
    <m/>
    <m/>
    <m/>
    <m/>
    <m/>
    <m/>
    <m/>
    <m/>
    <m/>
    <m/>
    <m/>
    <m/>
    <m/>
    <m/>
    <m/>
    <m/>
    <m/>
    <m/>
    <x v="58"/>
    <x v="22"/>
    <s v="Кухня-столовая"/>
    <n v="20"/>
    <n v="7"/>
    <s v="наличие студий"/>
    <n v="0.99250000000000005"/>
    <n v="0.995"/>
    <n v="0.998"/>
    <n v="1.0017647058823531"/>
    <x v="2"/>
    <n v="250000"/>
    <n v="0.98725228834324652"/>
    <n v="246813.07208581164"/>
    <n v="9280000"/>
  </r>
  <r>
    <x v="2"/>
    <x v="1"/>
    <x v="4"/>
    <n v="109"/>
    <x v="5"/>
    <m/>
    <x v="1"/>
    <n v="30.1"/>
    <x v="76"/>
    <n v="63.699999999999989"/>
    <x v="81"/>
    <m/>
    <m/>
    <n v="6.1"/>
    <s v="ниша"/>
    <m/>
    <m/>
    <m/>
    <m/>
    <m/>
    <m/>
    <m/>
    <m/>
    <s v="Кухня-гостиная"/>
    <n v="16.8"/>
    <m/>
    <s v="Комната стандарт"/>
    <n v="16.2"/>
    <m/>
    <m/>
    <s v="Мастер-спальня"/>
    <n v="13.9"/>
    <s v="ниша"/>
    <m/>
    <m/>
    <m/>
    <m/>
    <m/>
    <m/>
    <m/>
    <m/>
    <m/>
    <m/>
    <m/>
    <m/>
    <m/>
    <n v="4.4000000000000004"/>
    <n v="2.9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, коридор"/>
    <m/>
    <m/>
    <m/>
    <m/>
    <m/>
    <m/>
    <s v="Свой ЖК, Двор, Частный сектор"/>
    <s v="З, В"/>
    <m/>
    <s v="Кухня-гостиная"/>
    <s v=""/>
    <s v="ниша"/>
    <s v=""/>
    <s v=""/>
    <n v="1"/>
    <s v=""/>
    <n v="1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"/>
    <n v="1.0049999999999999"/>
    <m/>
    <m/>
    <n v="1.0049999999999999"/>
    <n v="1"/>
    <n v="1.01"/>
    <n v="1"/>
    <n v="1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2"/>
    <x v="41"/>
    <s v="Кухня-гостиная, Мастер-спальня"/>
    <n v="20"/>
    <n v="7"/>
    <s v="наличие студий"/>
    <n v="0.99250000000000005"/>
    <n v="0.995"/>
    <n v="0.998"/>
    <n v="1.003529411764706"/>
    <x v="20"/>
    <n v="215000"/>
    <n v="1.0215315404422332"/>
    <n v="219629.28119508014"/>
    <n v="13990000"/>
  </r>
  <r>
    <x v="2"/>
    <x v="1"/>
    <x v="4"/>
    <n v="110"/>
    <x v="6"/>
    <m/>
    <x v="2"/>
    <n v="12.4"/>
    <x v="72"/>
    <n v="34.499999999999993"/>
    <x v="77"/>
    <m/>
    <m/>
    <n v="3.3"/>
    <s v="ниша"/>
    <m/>
    <m/>
    <m/>
    <m/>
    <m/>
    <m/>
    <m/>
    <m/>
    <s v="Кухня-столовая"/>
    <n v="11.6"/>
    <m/>
    <s v="Комната стандарт"/>
    <n v="12.4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3.3"/>
    <n v="3.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ниша"/>
    <s v=""/>
    <s v=""/>
    <n v="1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.0049999999999999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3"/>
    <x v="42"/>
    <s v="Кухня-столовая"/>
    <n v="20"/>
    <n v="7"/>
    <s v="наличие студий"/>
    <n v="0.99250000000000005"/>
    <n v="0.995"/>
    <n v="0.998"/>
    <n v="1.003529411764706"/>
    <x v="3"/>
    <n v="256666.66666666666"/>
    <n v="1.003950795523068"/>
    <n v="257680.70418425411"/>
    <n v="8890000"/>
  </r>
  <r>
    <x v="2"/>
    <x v="1"/>
    <x v="4"/>
    <n v="111"/>
    <x v="7"/>
    <m/>
    <x v="2"/>
    <n v="15.5"/>
    <x v="40"/>
    <n v="34.4"/>
    <x v="45"/>
    <m/>
    <m/>
    <n v="3.4"/>
    <s v="ниша"/>
    <m/>
    <m/>
    <m/>
    <m/>
    <m/>
    <m/>
    <m/>
    <m/>
    <s v="Кухня-столовая"/>
    <n v="11.6"/>
    <m/>
    <s v="Комната стандарт"/>
    <n v="15.5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4"/>
    <x v="22"/>
    <s v="Кухня-столовая"/>
    <n v="20"/>
    <n v="7"/>
    <s v="наличие студий"/>
    <n v="0.99250000000000005"/>
    <n v="0.995"/>
    <n v="0.998"/>
    <n v="1.003529411764706"/>
    <x v="3"/>
    <n v="256666.66666666666"/>
    <n v="0.99895601544583901"/>
    <n v="256398.71063109866"/>
    <n v="8820000"/>
  </r>
  <r>
    <x v="2"/>
    <x v="1"/>
    <x v="4"/>
    <n v="112"/>
    <x v="8"/>
    <m/>
    <x v="3"/>
    <n v="12.5"/>
    <x v="73"/>
    <n v="28.5"/>
    <x v="78"/>
    <m/>
    <m/>
    <n v="5.8"/>
    <m/>
    <m/>
    <m/>
    <m/>
    <m/>
    <m/>
    <m/>
    <m/>
    <m/>
    <s v="Студия"/>
    <n v="5.3"/>
    <m/>
    <s v="Студия"/>
    <n v="12.5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s v="комната"/>
    <n v="1"/>
    <m/>
    <m/>
    <m/>
    <m/>
    <m/>
    <m/>
    <m/>
    <m/>
    <m/>
    <m/>
    <s v="Частный сектор"/>
    <s v="В"/>
    <m/>
    <s v="Студия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да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.0049999999999999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5"/>
    <x v="43"/>
    <s v="Студия"/>
    <n v="20"/>
    <n v="7"/>
    <s v="наличие студий"/>
    <n v="0.99250000000000005"/>
    <n v="0.995"/>
    <n v="0.998"/>
    <n v="1.003529411764706"/>
    <x v="13"/>
    <n v="270000"/>
    <n v="0.99398608502073538"/>
    <n v="268376.24295559857"/>
    <n v="7650000"/>
  </r>
  <r>
    <x v="2"/>
    <x v="1"/>
    <x v="4"/>
    <n v="113"/>
    <x v="9"/>
    <m/>
    <x v="1"/>
    <n v="22"/>
    <x v="77"/>
    <n v="49.1"/>
    <x v="82"/>
    <m/>
    <m/>
    <n v="2.9"/>
    <s v="ниша"/>
    <n v="3.9"/>
    <m/>
    <m/>
    <m/>
    <m/>
    <m/>
    <m/>
    <m/>
    <s v="Кухня-столовая"/>
    <n v="13.8"/>
    <m/>
    <s v="Комната стандарт"/>
    <n v="11.9"/>
    <m/>
    <m/>
    <s v="Комната стандарт"/>
    <n v="10.1"/>
    <m/>
    <m/>
    <m/>
    <m/>
    <m/>
    <m/>
    <m/>
    <m/>
    <m/>
    <m/>
    <m/>
    <m/>
    <m/>
    <m/>
    <n v="4"/>
    <n v="2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Ю, В"/>
    <m/>
    <s v="Кухня-столовая"/>
    <s v=""/>
    <s v="ниш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да"/>
    <s v=""/>
    <s v=""/>
    <s v=""/>
    <m/>
    <n v="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6"/>
    <x v="44"/>
    <s v="Кухня-столовая"/>
    <n v="20"/>
    <n v="7"/>
    <s v="наличие студий"/>
    <n v="0.99250000000000005"/>
    <n v="0.995"/>
    <n v="0.998"/>
    <n v="1.003529411764706"/>
    <x v="1"/>
    <n v="230000"/>
    <n v="0.99148869498212056"/>
    <n v="228042.39984588773"/>
    <n v="11200000"/>
  </r>
  <r>
    <x v="2"/>
    <x v="1"/>
    <x v="4"/>
    <n v="114"/>
    <x v="29"/>
    <m/>
    <x v="2"/>
    <n v="10.6"/>
    <x v="53"/>
    <n v="39.099999999999994"/>
    <x v="58"/>
    <m/>
    <m/>
    <n v="3.4"/>
    <s v="ниша"/>
    <n v="3.3"/>
    <m/>
    <m/>
    <m/>
    <m/>
    <m/>
    <m/>
    <m/>
    <s v="Кухня-гостиная"/>
    <n v="18.5"/>
    <m/>
    <s v="Комната стандарт"/>
    <n v="10.6"/>
    <m/>
    <m/>
    <m/>
    <m/>
    <m/>
    <m/>
    <m/>
    <m/>
    <m/>
    <m/>
    <m/>
    <m/>
    <m/>
    <m/>
    <m/>
    <m/>
    <m/>
    <m/>
    <n v="3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s v="кухня"/>
    <n v="2"/>
    <m/>
    <m/>
    <m/>
    <m/>
    <m/>
    <m/>
    <m/>
    <m/>
    <m/>
    <m/>
    <s v="Свой ЖК, Двор"/>
    <s v="Ю, З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д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.0049999999999999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7"/>
    <x v="45"/>
    <s v="Кухня-гостиная"/>
    <n v="20"/>
    <n v="7"/>
    <s v="наличие студий"/>
    <n v="0.99250000000000005"/>
    <n v="0.995"/>
    <n v="0.998"/>
    <n v="1.003529411764706"/>
    <x v="19"/>
    <n v="240000"/>
    <n v="1.006410599841602"/>
    <n v="241538.54396198448"/>
    <n v="9440000"/>
  </r>
  <r>
    <x v="2"/>
    <x v="1"/>
    <x v="4"/>
    <n v="115"/>
    <x v="30"/>
    <m/>
    <x v="2"/>
    <n v="14.4"/>
    <x v="75"/>
    <n v="37.599999999999994"/>
    <x v="80"/>
    <m/>
    <m/>
    <n v="6"/>
    <s v="ниша"/>
    <m/>
    <m/>
    <m/>
    <m/>
    <m/>
    <m/>
    <m/>
    <m/>
    <s v="Кухня-столовая"/>
    <n v="13.4"/>
    <m/>
    <s v="Комната стандарт"/>
    <n v="14.4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"/>
    <s v="З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да"/>
    <s v=""/>
    <s v=""/>
    <s v=""/>
    <s v=""/>
    <s v=""/>
    <s v="да"/>
    <s v="да"/>
    <s v=""/>
    <s v=""/>
    <s v=""/>
    <s v="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0.995"/>
    <n v="1"/>
    <n v="1"/>
    <n v="1"/>
    <n v="1"/>
    <n v="1"/>
    <m/>
    <m/>
    <m/>
    <m/>
    <m/>
    <m/>
    <m/>
    <m/>
    <m/>
    <m/>
    <m/>
    <m/>
    <m/>
    <m/>
    <m/>
    <m/>
    <m/>
    <m/>
    <x v="58"/>
    <x v="22"/>
    <s v="Кухня-столовая"/>
    <n v="20"/>
    <n v="7"/>
    <s v="наличие студий"/>
    <n v="0.99250000000000005"/>
    <n v="0.995"/>
    <n v="0.998"/>
    <n v="1.003529411764706"/>
    <x v="2"/>
    <n v="250000"/>
    <n v="0.98899142919176664"/>
    <n v="247247.85729794166"/>
    <n v="9300000"/>
  </r>
  <r>
    <x v="2"/>
    <x v="1"/>
    <x v="5"/>
    <n v="116"/>
    <x v="5"/>
    <m/>
    <x v="1"/>
    <n v="30.1"/>
    <x v="76"/>
    <n v="63.699999999999989"/>
    <x v="81"/>
    <m/>
    <m/>
    <n v="6.1"/>
    <s v="ниша"/>
    <m/>
    <m/>
    <m/>
    <m/>
    <m/>
    <m/>
    <m/>
    <m/>
    <s v="Кухня-гостиная"/>
    <n v="16.8"/>
    <m/>
    <s v="Комната стандарт"/>
    <n v="16.2"/>
    <m/>
    <m/>
    <s v="Мастер-спальня"/>
    <n v="13.9"/>
    <s v="ниша"/>
    <m/>
    <m/>
    <m/>
    <m/>
    <m/>
    <m/>
    <m/>
    <m/>
    <m/>
    <m/>
    <m/>
    <m/>
    <m/>
    <n v="4.4000000000000004"/>
    <n v="2.9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, коридор"/>
    <m/>
    <m/>
    <m/>
    <m/>
    <m/>
    <m/>
    <s v="Свой ЖК, Двор, Частный сектор"/>
    <s v="З, В"/>
    <m/>
    <s v="Кухня-гостиная"/>
    <s v=""/>
    <s v="ниша"/>
    <s v=""/>
    <s v=""/>
    <n v="1"/>
    <s v=""/>
    <n v="1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"/>
    <n v="1.0049999999999999"/>
    <m/>
    <m/>
    <n v="1.0049999999999999"/>
    <n v="1"/>
    <n v="1.01"/>
    <n v="1"/>
    <n v="1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2"/>
    <x v="41"/>
    <s v="Кухня-гостиная, Мастер-спальня"/>
    <n v="20"/>
    <n v="7"/>
    <s v="наличие студий"/>
    <n v="0.99250000000000005"/>
    <n v="0.995"/>
    <n v="0.998"/>
    <n v="1.0052941176470589"/>
    <x v="20"/>
    <n v="215000"/>
    <n v="1.0233279030573132"/>
    <n v="220015.49915732234"/>
    <n v="14010000"/>
  </r>
  <r>
    <x v="2"/>
    <x v="1"/>
    <x v="5"/>
    <n v="117"/>
    <x v="6"/>
    <m/>
    <x v="2"/>
    <n v="12.4"/>
    <x v="72"/>
    <n v="34.499999999999993"/>
    <x v="77"/>
    <m/>
    <m/>
    <n v="3.3"/>
    <s v="ниша"/>
    <m/>
    <m/>
    <m/>
    <m/>
    <m/>
    <m/>
    <m/>
    <m/>
    <s v="Кухня-столовая"/>
    <n v="11.6"/>
    <m/>
    <s v="Комната стандарт"/>
    <n v="12.4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3.3"/>
    <n v="3.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ниша"/>
    <s v=""/>
    <s v=""/>
    <n v="1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.0049999999999999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3"/>
    <x v="42"/>
    <s v="Кухня-столовая"/>
    <n v="20"/>
    <n v="7"/>
    <s v="наличие студий"/>
    <n v="0.99250000000000005"/>
    <n v="0.995"/>
    <n v="0.998"/>
    <n v="1.0052941176470589"/>
    <x v="3"/>
    <n v="256666.66666666666"/>
    <n v="1.0057162424085129"/>
    <n v="258133.83555151831"/>
    <n v="8910000"/>
  </r>
  <r>
    <x v="2"/>
    <x v="1"/>
    <x v="5"/>
    <n v="118"/>
    <x v="7"/>
    <m/>
    <x v="2"/>
    <n v="15.5"/>
    <x v="40"/>
    <n v="34.4"/>
    <x v="45"/>
    <m/>
    <m/>
    <n v="3.4"/>
    <s v="ниша"/>
    <m/>
    <m/>
    <m/>
    <m/>
    <m/>
    <m/>
    <m/>
    <m/>
    <s v="Кухня-столовая"/>
    <n v="11.6"/>
    <m/>
    <s v="Комната стандарт"/>
    <n v="15.5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4"/>
    <x v="22"/>
    <s v="Кухня-столовая"/>
    <n v="20"/>
    <n v="7"/>
    <s v="наличие студий"/>
    <n v="0.99250000000000005"/>
    <n v="0.995"/>
    <n v="0.998"/>
    <n v="1.0052941176470589"/>
    <x v="3"/>
    <n v="256666.66666666666"/>
    <n v="1.000712679013446"/>
    <n v="256849.58761345112"/>
    <n v="8840000"/>
  </r>
  <r>
    <x v="2"/>
    <x v="1"/>
    <x v="5"/>
    <n v="119"/>
    <x v="8"/>
    <m/>
    <x v="3"/>
    <n v="12.5"/>
    <x v="73"/>
    <n v="28.5"/>
    <x v="78"/>
    <m/>
    <m/>
    <n v="5.8"/>
    <m/>
    <m/>
    <m/>
    <m/>
    <m/>
    <m/>
    <m/>
    <m/>
    <m/>
    <s v="Студия"/>
    <n v="5.3"/>
    <m/>
    <s v="Студия"/>
    <n v="12.5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s v="комната"/>
    <n v="1"/>
    <m/>
    <m/>
    <m/>
    <m/>
    <m/>
    <m/>
    <m/>
    <m/>
    <m/>
    <m/>
    <s v="Частный сектор"/>
    <s v="В"/>
    <m/>
    <s v="Студия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да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.0049999999999999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5"/>
    <x v="43"/>
    <s v="Студия"/>
    <n v="20"/>
    <n v="7"/>
    <s v="наличие студий"/>
    <n v="0.99250000000000005"/>
    <n v="0.995"/>
    <n v="0.998"/>
    <n v="1.0052941176470589"/>
    <x v="13"/>
    <n v="270000"/>
    <n v="0.99573400896860298"/>
    <n v="268848.1824215228"/>
    <n v="7660000"/>
  </r>
  <r>
    <x v="2"/>
    <x v="1"/>
    <x v="5"/>
    <n v="120"/>
    <x v="9"/>
    <m/>
    <x v="1"/>
    <n v="22"/>
    <x v="77"/>
    <n v="49.1"/>
    <x v="82"/>
    <m/>
    <m/>
    <n v="2.9"/>
    <s v="ниша"/>
    <n v="3.9"/>
    <m/>
    <m/>
    <m/>
    <m/>
    <m/>
    <m/>
    <m/>
    <s v="Кухня-столовая"/>
    <n v="13.8"/>
    <m/>
    <s v="Комната стандарт"/>
    <n v="11.9"/>
    <m/>
    <m/>
    <s v="Комната стандарт"/>
    <n v="10.1"/>
    <m/>
    <m/>
    <m/>
    <m/>
    <m/>
    <m/>
    <m/>
    <m/>
    <m/>
    <m/>
    <m/>
    <m/>
    <m/>
    <m/>
    <n v="4"/>
    <n v="2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Ю, В"/>
    <m/>
    <s v="Кухня-столовая"/>
    <s v=""/>
    <s v="ниш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да"/>
    <s v=""/>
    <s v=""/>
    <s v=""/>
    <m/>
    <n v="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6"/>
    <x v="44"/>
    <s v="Кухня-столовая"/>
    <n v="20"/>
    <n v="7"/>
    <s v="наличие студий"/>
    <n v="0.99250000000000005"/>
    <n v="0.995"/>
    <n v="0.998"/>
    <n v="1.0052941176470589"/>
    <x v="1"/>
    <n v="230000"/>
    <n v="0.99323222727106908"/>
    <n v="228443.41227234589"/>
    <n v="11220000"/>
  </r>
  <r>
    <x v="2"/>
    <x v="1"/>
    <x v="5"/>
    <n v="121"/>
    <x v="29"/>
    <m/>
    <x v="2"/>
    <n v="10.6"/>
    <x v="53"/>
    <n v="39.099999999999994"/>
    <x v="58"/>
    <m/>
    <m/>
    <n v="3.4"/>
    <s v="ниша"/>
    <n v="3.3"/>
    <m/>
    <m/>
    <m/>
    <m/>
    <m/>
    <m/>
    <m/>
    <s v="Кухня-гостиная"/>
    <n v="18.5"/>
    <m/>
    <s v="Комната стандарт"/>
    <n v="10.6"/>
    <m/>
    <m/>
    <m/>
    <m/>
    <m/>
    <m/>
    <m/>
    <m/>
    <m/>
    <m/>
    <m/>
    <m/>
    <m/>
    <m/>
    <m/>
    <m/>
    <m/>
    <m/>
    <n v="3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s v="кухня"/>
    <n v="2"/>
    <m/>
    <m/>
    <m/>
    <m/>
    <m/>
    <m/>
    <m/>
    <m/>
    <m/>
    <m/>
    <s v="Свой ЖК, Двор"/>
    <s v="Ю, З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д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.0049999999999999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7"/>
    <x v="45"/>
    <s v="Кухня-гостиная"/>
    <n v="20"/>
    <n v="7"/>
    <s v="наличие студий"/>
    <n v="0.99250000000000005"/>
    <n v="0.995"/>
    <n v="0.998"/>
    <n v="1.0052941176470589"/>
    <x v="19"/>
    <n v="240000"/>
    <n v="1.0081803722914993"/>
    <n v="241963.28934995981"/>
    <n v="9460000"/>
  </r>
  <r>
    <x v="2"/>
    <x v="1"/>
    <x v="5"/>
    <n v="122"/>
    <x v="30"/>
    <m/>
    <x v="2"/>
    <n v="14.4"/>
    <x v="75"/>
    <n v="37.599999999999994"/>
    <x v="80"/>
    <m/>
    <m/>
    <n v="6"/>
    <s v="ниша"/>
    <m/>
    <m/>
    <m/>
    <m/>
    <m/>
    <m/>
    <m/>
    <m/>
    <s v="Кухня-столовая"/>
    <n v="13.4"/>
    <m/>
    <s v="Комната стандарт"/>
    <n v="14.4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"/>
    <s v="З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да"/>
    <s v=""/>
    <s v=""/>
    <s v=""/>
    <s v=""/>
    <s v=""/>
    <s v="да"/>
    <s v="да"/>
    <s v=""/>
    <s v=""/>
    <s v=""/>
    <s v="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0.995"/>
    <n v="1"/>
    <n v="1"/>
    <n v="1"/>
    <n v="1"/>
    <n v="1"/>
    <m/>
    <m/>
    <m/>
    <m/>
    <m/>
    <m/>
    <m/>
    <m/>
    <m/>
    <m/>
    <m/>
    <m/>
    <m/>
    <m/>
    <m/>
    <m/>
    <m/>
    <m/>
    <x v="58"/>
    <x v="22"/>
    <s v="Кухня-столовая"/>
    <n v="20"/>
    <n v="7"/>
    <s v="наличие студий"/>
    <n v="0.99250000000000005"/>
    <n v="0.995"/>
    <n v="0.998"/>
    <n v="1.0052941176470589"/>
    <x v="2"/>
    <n v="250000"/>
    <n v="0.99073057004028664"/>
    <n v="247682.64251007166"/>
    <n v="9310000"/>
  </r>
  <r>
    <x v="2"/>
    <x v="1"/>
    <x v="6"/>
    <n v="123"/>
    <x v="5"/>
    <m/>
    <x v="1"/>
    <n v="30.1"/>
    <x v="78"/>
    <n v="63.599999999999994"/>
    <x v="83"/>
    <m/>
    <m/>
    <n v="6.1"/>
    <s v="ниша"/>
    <m/>
    <m/>
    <m/>
    <m/>
    <m/>
    <m/>
    <m/>
    <m/>
    <s v="Кухня-гостиная"/>
    <n v="16.7"/>
    <m/>
    <s v="Комната стандарт"/>
    <n v="16.2"/>
    <m/>
    <m/>
    <s v="Мастер-спальня"/>
    <n v="13.9"/>
    <s v="ниша"/>
    <m/>
    <m/>
    <m/>
    <m/>
    <m/>
    <m/>
    <m/>
    <m/>
    <m/>
    <m/>
    <m/>
    <m/>
    <m/>
    <n v="4.4000000000000004"/>
    <n v="2.9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, коридор"/>
    <m/>
    <m/>
    <m/>
    <m/>
    <m/>
    <m/>
    <s v="Свой ЖК, Двор, Частный сектор"/>
    <s v="З, В"/>
    <m/>
    <s v="Кухня-гостиная"/>
    <s v=""/>
    <s v="ниша"/>
    <s v=""/>
    <s v=""/>
    <n v="1"/>
    <s v=""/>
    <n v="1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"/>
    <n v="1.0049999999999999"/>
    <m/>
    <m/>
    <n v="1.0049999999999999"/>
    <n v="1"/>
    <n v="1.01"/>
    <n v="1"/>
    <n v="1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2"/>
    <x v="41"/>
    <s v="Кухня-гостиная, Мастер-спальня"/>
    <n v="20"/>
    <n v="7"/>
    <s v="наличие студий"/>
    <n v="0.99250000000000005"/>
    <n v="0.995"/>
    <n v="0.998"/>
    <n v="1.007058823529412"/>
    <x v="20"/>
    <n v="215000"/>
    <n v="1.0251242656723936"/>
    <n v="220401.71711956462"/>
    <n v="14020000"/>
  </r>
  <r>
    <x v="2"/>
    <x v="1"/>
    <x v="6"/>
    <n v="124"/>
    <x v="6"/>
    <m/>
    <x v="2"/>
    <n v="12.4"/>
    <x v="72"/>
    <n v="34.499999999999993"/>
    <x v="77"/>
    <m/>
    <m/>
    <n v="3.3"/>
    <s v="ниша"/>
    <m/>
    <m/>
    <m/>
    <m/>
    <m/>
    <m/>
    <m/>
    <m/>
    <s v="Кухня-столовая"/>
    <n v="11.6"/>
    <m/>
    <s v="Комната стандарт"/>
    <n v="12.4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3.3"/>
    <n v="3.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ниша"/>
    <s v=""/>
    <s v=""/>
    <n v="1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.0049999999999999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3"/>
    <x v="42"/>
    <s v="Кухня-столовая"/>
    <n v="20"/>
    <n v="7"/>
    <s v="наличие студий"/>
    <n v="0.99250000000000005"/>
    <n v="0.995"/>
    <n v="0.998"/>
    <n v="1.007058823529412"/>
    <x v="3"/>
    <n v="256666.66666666666"/>
    <n v="1.007481689293958"/>
    <n v="258586.96691878253"/>
    <n v="8920000"/>
  </r>
  <r>
    <x v="2"/>
    <x v="1"/>
    <x v="6"/>
    <n v="125"/>
    <x v="7"/>
    <m/>
    <x v="2"/>
    <n v="15.5"/>
    <x v="40"/>
    <n v="34.4"/>
    <x v="45"/>
    <m/>
    <m/>
    <n v="3.4"/>
    <s v="ниша"/>
    <m/>
    <m/>
    <m/>
    <m/>
    <m/>
    <m/>
    <m/>
    <m/>
    <s v="Кухня-столовая"/>
    <n v="11.6"/>
    <m/>
    <s v="Комната стандарт"/>
    <n v="15.5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4"/>
    <x v="22"/>
    <s v="Кухня-столовая"/>
    <n v="20"/>
    <n v="7"/>
    <s v="наличие студий"/>
    <n v="0.99250000000000005"/>
    <n v="0.995"/>
    <n v="0.998"/>
    <n v="1.007058823529412"/>
    <x v="3"/>
    <n v="256666.66666666666"/>
    <n v="1.0024693425810531"/>
    <n v="257300.46459580364"/>
    <n v="8850000"/>
  </r>
  <r>
    <x v="2"/>
    <x v="1"/>
    <x v="6"/>
    <n v="126"/>
    <x v="8"/>
    <m/>
    <x v="3"/>
    <n v="12.5"/>
    <x v="73"/>
    <n v="28.5"/>
    <x v="78"/>
    <m/>
    <m/>
    <n v="5.8"/>
    <m/>
    <m/>
    <m/>
    <m/>
    <m/>
    <m/>
    <m/>
    <m/>
    <m/>
    <s v="Студия"/>
    <n v="5.3"/>
    <m/>
    <s v="Студия"/>
    <n v="12.5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s v="комната"/>
    <n v="1"/>
    <m/>
    <m/>
    <m/>
    <m/>
    <m/>
    <m/>
    <m/>
    <m/>
    <m/>
    <m/>
    <s v="Частный сектор"/>
    <s v="В"/>
    <m/>
    <s v="Студия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да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.0049999999999999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5"/>
    <x v="43"/>
    <s v="Студия"/>
    <n v="20"/>
    <n v="7"/>
    <s v="наличие студий"/>
    <n v="0.99250000000000005"/>
    <n v="0.995"/>
    <n v="0.998"/>
    <n v="1.007058823529412"/>
    <x v="13"/>
    <n v="270000"/>
    <n v="0.9974819329164708"/>
    <n v="269320.12188744714"/>
    <n v="7680000"/>
  </r>
  <r>
    <x v="2"/>
    <x v="1"/>
    <x v="6"/>
    <n v="127"/>
    <x v="9"/>
    <m/>
    <x v="1"/>
    <n v="22"/>
    <x v="79"/>
    <n v="49"/>
    <x v="84"/>
    <m/>
    <m/>
    <n v="2.9"/>
    <s v="ниша"/>
    <n v="3.9"/>
    <m/>
    <m/>
    <m/>
    <m/>
    <m/>
    <m/>
    <m/>
    <s v="Кухня-столовая"/>
    <n v="13.8"/>
    <m/>
    <s v="Комната стандарт"/>
    <n v="11.9"/>
    <m/>
    <m/>
    <s v="Комната стандарт"/>
    <n v="10.1"/>
    <m/>
    <m/>
    <m/>
    <m/>
    <m/>
    <m/>
    <m/>
    <m/>
    <m/>
    <m/>
    <m/>
    <m/>
    <m/>
    <m/>
    <n v="4"/>
    <n v="2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Ю, В"/>
    <m/>
    <s v="Кухня-столовая"/>
    <s v=""/>
    <s v="ниш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да"/>
    <s v=""/>
    <s v=""/>
    <s v=""/>
    <m/>
    <n v="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6"/>
    <x v="44"/>
    <s v="Кухня-столовая"/>
    <n v="20"/>
    <n v="7"/>
    <s v="наличие студий"/>
    <n v="0.99250000000000005"/>
    <n v="0.995"/>
    <n v="0.998"/>
    <n v="1.007058823529412"/>
    <x v="1"/>
    <n v="230000"/>
    <n v="0.99497575956001794"/>
    <n v="228844.42469880413"/>
    <n v="11210000"/>
  </r>
  <r>
    <x v="2"/>
    <x v="1"/>
    <x v="6"/>
    <n v="128"/>
    <x v="29"/>
    <m/>
    <x v="2"/>
    <n v="10.6"/>
    <x v="53"/>
    <n v="39.099999999999994"/>
    <x v="58"/>
    <m/>
    <m/>
    <n v="3.4"/>
    <s v="ниша"/>
    <n v="3.3"/>
    <m/>
    <m/>
    <m/>
    <m/>
    <m/>
    <m/>
    <m/>
    <s v="Кухня-гостиная"/>
    <n v="18.5"/>
    <m/>
    <s v="Комната стандарт"/>
    <n v="10.6"/>
    <m/>
    <m/>
    <m/>
    <m/>
    <m/>
    <m/>
    <m/>
    <m/>
    <m/>
    <m/>
    <m/>
    <m/>
    <m/>
    <m/>
    <m/>
    <m/>
    <m/>
    <m/>
    <n v="3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s v="кухня"/>
    <n v="2"/>
    <m/>
    <m/>
    <m/>
    <m/>
    <m/>
    <m/>
    <m/>
    <m/>
    <m/>
    <m/>
    <s v="Свой ЖК, Двор"/>
    <s v="Ю, З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д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.0049999999999999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7"/>
    <x v="45"/>
    <s v="Кухня-гостиная"/>
    <n v="20"/>
    <n v="7"/>
    <s v="наличие студий"/>
    <n v="0.99250000000000005"/>
    <n v="0.995"/>
    <n v="0.998"/>
    <n v="1.007058823529412"/>
    <x v="19"/>
    <n v="240000"/>
    <n v="1.0099501447413965"/>
    <n v="242388.03473793517"/>
    <n v="9480000"/>
  </r>
  <r>
    <x v="2"/>
    <x v="1"/>
    <x v="6"/>
    <n v="129"/>
    <x v="30"/>
    <m/>
    <x v="2"/>
    <n v="14.4"/>
    <x v="75"/>
    <n v="37.599999999999994"/>
    <x v="80"/>
    <m/>
    <m/>
    <n v="6"/>
    <s v="ниша"/>
    <m/>
    <m/>
    <m/>
    <m/>
    <m/>
    <m/>
    <m/>
    <m/>
    <s v="Кухня-столовая"/>
    <n v="13.4"/>
    <m/>
    <s v="Комната стандарт"/>
    <n v="14.4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"/>
    <s v="З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да"/>
    <s v=""/>
    <s v=""/>
    <s v=""/>
    <s v=""/>
    <s v=""/>
    <s v="да"/>
    <s v="да"/>
    <s v=""/>
    <s v=""/>
    <s v=""/>
    <s v="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0.995"/>
    <n v="1"/>
    <n v="1"/>
    <n v="1"/>
    <n v="1"/>
    <n v="1"/>
    <m/>
    <m/>
    <m/>
    <m/>
    <m/>
    <m/>
    <m/>
    <m/>
    <m/>
    <m/>
    <m/>
    <m/>
    <m/>
    <m/>
    <m/>
    <m/>
    <m/>
    <m/>
    <x v="58"/>
    <x v="22"/>
    <s v="Кухня-столовая"/>
    <n v="20"/>
    <n v="7"/>
    <s v="наличие студий"/>
    <n v="0.99250000000000005"/>
    <n v="0.995"/>
    <n v="0.998"/>
    <n v="1.007058823529412"/>
    <x v="2"/>
    <n v="250000"/>
    <n v="0.99246971088880698"/>
    <n v="248117.42772220174"/>
    <n v="9330000"/>
  </r>
  <r>
    <x v="2"/>
    <x v="1"/>
    <x v="7"/>
    <n v="130"/>
    <x v="5"/>
    <m/>
    <x v="1"/>
    <n v="30.6"/>
    <x v="80"/>
    <n v="63.499999999999993"/>
    <x v="85"/>
    <m/>
    <m/>
    <n v="6.1"/>
    <s v="ниша"/>
    <m/>
    <m/>
    <m/>
    <m/>
    <m/>
    <m/>
    <m/>
    <m/>
    <s v="Кухня-гостиная"/>
    <n v="16.7"/>
    <m/>
    <s v="Комната стандарт"/>
    <n v="16.2"/>
    <m/>
    <m/>
    <s v="Мастер-спальня"/>
    <n v="14.4"/>
    <s v="ниша"/>
    <m/>
    <m/>
    <m/>
    <m/>
    <m/>
    <m/>
    <m/>
    <m/>
    <m/>
    <m/>
    <m/>
    <m/>
    <m/>
    <n v="3.9"/>
    <n v="2.8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, коридор"/>
    <m/>
    <m/>
    <m/>
    <m/>
    <m/>
    <m/>
    <s v="Свой ЖК, Двор, Частный сектор"/>
    <s v="З, В"/>
    <m/>
    <s v="Кухня-гостиная"/>
    <s v=""/>
    <s v="ниша"/>
    <s v=""/>
    <s v=""/>
    <n v="1"/>
    <s v=""/>
    <n v="1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"/>
    <n v="1.0049999999999999"/>
    <m/>
    <m/>
    <n v="1.0049999999999999"/>
    <n v="1"/>
    <n v="1.01"/>
    <n v="1"/>
    <n v="1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2"/>
    <x v="41"/>
    <s v="Кухня-гостиная, Мастер-спальня"/>
    <n v="20"/>
    <n v="7"/>
    <s v="наличие студий"/>
    <n v="0.99250000000000005"/>
    <n v="0.995"/>
    <n v="0.998"/>
    <n v="1.0088235294117649"/>
    <x v="20"/>
    <n v="215000"/>
    <n v="1.0269206282874737"/>
    <n v="220787.93508180685"/>
    <n v="14020000"/>
  </r>
  <r>
    <x v="2"/>
    <x v="1"/>
    <x v="7"/>
    <n v="131"/>
    <x v="6"/>
    <m/>
    <x v="2"/>
    <n v="12.4"/>
    <x v="81"/>
    <n v="34.4"/>
    <x v="45"/>
    <m/>
    <m/>
    <n v="3.3"/>
    <s v="ниша"/>
    <m/>
    <m/>
    <m/>
    <m/>
    <m/>
    <m/>
    <m/>
    <m/>
    <s v="Кухня-столовая"/>
    <n v="11.5"/>
    <m/>
    <s v="Комната стандарт"/>
    <n v="12.4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3.3"/>
    <n v="3.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ниша"/>
    <s v=""/>
    <s v=""/>
    <n v="1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.0049999999999999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3"/>
    <x v="42"/>
    <s v="Кухня-столовая"/>
    <n v="20"/>
    <n v="7"/>
    <s v="наличие студий"/>
    <n v="0.99250000000000005"/>
    <n v="0.995"/>
    <n v="0.998"/>
    <n v="1.0088235294117649"/>
    <x v="3"/>
    <n v="256666.66666666666"/>
    <n v="1.0092471361794031"/>
    <n v="259040.09828604679"/>
    <n v="8910000"/>
  </r>
  <r>
    <x v="2"/>
    <x v="1"/>
    <x v="7"/>
    <n v="132"/>
    <x v="7"/>
    <m/>
    <x v="2"/>
    <n v="15.5"/>
    <x v="82"/>
    <n v="34.299999999999997"/>
    <x v="86"/>
    <m/>
    <m/>
    <n v="3.4"/>
    <s v="ниша"/>
    <m/>
    <m/>
    <m/>
    <m/>
    <m/>
    <m/>
    <m/>
    <m/>
    <s v="Кухня-столовая"/>
    <n v="11.5"/>
    <m/>
    <s v="Комната стандарт"/>
    <n v="15.5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4"/>
    <x v="22"/>
    <s v="Кухня-столовая"/>
    <n v="20"/>
    <n v="7"/>
    <s v="наличие студий"/>
    <n v="0.99250000000000005"/>
    <n v="0.995"/>
    <n v="0.998"/>
    <n v="1.0088235294117649"/>
    <x v="3"/>
    <n v="256666.66666666666"/>
    <n v="1.0042260061486601"/>
    <n v="257751.34157815608"/>
    <n v="8840000"/>
  </r>
  <r>
    <x v="2"/>
    <x v="1"/>
    <x v="7"/>
    <n v="133"/>
    <x v="8"/>
    <m/>
    <x v="3"/>
    <n v="12.4"/>
    <x v="73"/>
    <n v="28.5"/>
    <x v="78"/>
    <m/>
    <m/>
    <n v="5.8"/>
    <m/>
    <m/>
    <m/>
    <m/>
    <m/>
    <m/>
    <m/>
    <m/>
    <m/>
    <s v="Студия"/>
    <n v="5.4"/>
    <m/>
    <s v="Студия"/>
    <n v="12.4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s v="комната"/>
    <n v="1"/>
    <m/>
    <m/>
    <m/>
    <m/>
    <m/>
    <m/>
    <m/>
    <m/>
    <m/>
    <m/>
    <s v="Частный сектор"/>
    <s v="В"/>
    <m/>
    <s v="Студия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да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.0049999999999999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5"/>
    <x v="43"/>
    <s v="Студия"/>
    <n v="20"/>
    <n v="7"/>
    <s v="наличие студий"/>
    <n v="0.99250000000000005"/>
    <n v="0.995"/>
    <n v="0.998"/>
    <n v="1.0088235294117649"/>
    <x v="13"/>
    <n v="270000"/>
    <n v="0.99922985686433841"/>
    <n v="269792.06135337136"/>
    <n v="7690000"/>
  </r>
  <r>
    <x v="2"/>
    <x v="1"/>
    <x v="7"/>
    <n v="134"/>
    <x v="9"/>
    <m/>
    <x v="1"/>
    <n v="22"/>
    <x v="79"/>
    <n v="49"/>
    <x v="84"/>
    <m/>
    <m/>
    <n v="2.9"/>
    <s v="ниша"/>
    <n v="3.9"/>
    <m/>
    <m/>
    <m/>
    <m/>
    <m/>
    <m/>
    <m/>
    <s v="Кухня-столовая"/>
    <n v="13.8"/>
    <m/>
    <s v="Комната стандарт"/>
    <n v="11.9"/>
    <m/>
    <m/>
    <s v="Комната стандарт"/>
    <n v="10.1"/>
    <m/>
    <m/>
    <m/>
    <m/>
    <m/>
    <m/>
    <m/>
    <m/>
    <m/>
    <m/>
    <m/>
    <m/>
    <m/>
    <m/>
    <n v="4"/>
    <n v="2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Ю, В"/>
    <m/>
    <s v="Кухня-столовая"/>
    <s v=""/>
    <s v="ниш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да"/>
    <s v=""/>
    <s v=""/>
    <s v=""/>
    <m/>
    <n v="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6"/>
    <x v="44"/>
    <s v="Кухня-столовая"/>
    <n v="20"/>
    <n v="7"/>
    <s v="наличие студий"/>
    <n v="0.99250000000000005"/>
    <n v="0.995"/>
    <n v="0.998"/>
    <n v="1.0088235294117649"/>
    <x v="1"/>
    <n v="230000"/>
    <n v="0.99671929184896646"/>
    <n v="229245.43712526228"/>
    <n v="11230000"/>
  </r>
  <r>
    <x v="2"/>
    <x v="1"/>
    <x v="7"/>
    <n v="135"/>
    <x v="29"/>
    <m/>
    <x v="2"/>
    <n v="10.6"/>
    <x v="53"/>
    <n v="39.099999999999994"/>
    <x v="58"/>
    <m/>
    <m/>
    <n v="3.4"/>
    <s v="ниша"/>
    <n v="3.3"/>
    <m/>
    <m/>
    <m/>
    <m/>
    <m/>
    <m/>
    <m/>
    <s v="Кухня-гостиная"/>
    <n v="18.5"/>
    <m/>
    <s v="Комната стандарт"/>
    <n v="10.6"/>
    <m/>
    <m/>
    <m/>
    <m/>
    <m/>
    <m/>
    <m/>
    <m/>
    <m/>
    <m/>
    <m/>
    <m/>
    <m/>
    <m/>
    <m/>
    <m/>
    <m/>
    <m/>
    <n v="3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s v="кухня"/>
    <n v="2"/>
    <m/>
    <m/>
    <m/>
    <m/>
    <m/>
    <m/>
    <m/>
    <m/>
    <m/>
    <m/>
    <s v="Свой ЖК, Двор"/>
    <s v="Ю, З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д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.0049999999999999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7"/>
    <x v="45"/>
    <s v="Кухня-гостиная"/>
    <n v="20"/>
    <n v="7"/>
    <s v="наличие студий"/>
    <n v="0.99250000000000005"/>
    <n v="0.995"/>
    <n v="0.998"/>
    <n v="1.0088235294117649"/>
    <x v="19"/>
    <n v="240000"/>
    <n v="1.0117199171912938"/>
    <n v="242812.78012591053"/>
    <n v="9490000"/>
  </r>
  <r>
    <x v="2"/>
    <x v="1"/>
    <x v="7"/>
    <n v="136"/>
    <x v="30"/>
    <m/>
    <x v="2"/>
    <n v="14.4"/>
    <x v="75"/>
    <n v="37.599999999999994"/>
    <x v="80"/>
    <m/>
    <m/>
    <n v="6"/>
    <s v="ниша"/>
    <m/>
    <m/>
    <m/>
    <m/>
    <m/>
    <m/>
    <m/>
    <m/>
    <s v="Кухня-столовая"/>
    <n v="13.4"/>
    <m/>
    <s v="Комната стандарт"/>
    <n v="14.4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"/>
    <s v="З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да"/>
    <s v=""/>
    <s v=""/>
    <s v=""/>
    <s v=""/>
    <s v=""/>
    <s v="да"/>
    <s v="да"/>
    <s v=""/>
    <s v=""/>
    <s v=""/>
    <s v="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0.995"/>
    <n v="1"/>
    <n v="1"/>
    <n v="1"/>
    <n v="1"/>
    <n v="1"/>
    <m/>
    <m/>
    <m/>
    <m/>
    <m/>
    <m/>
    <m/>
    <m/>
    <m/>
    <m/>
    <m/>
    <m/>
    <m/>
    <m/>
    <m/>
    <m/>
    <m/>
    <m/>
    <x v="58"/>
    <x v="22"/>
    <s v="Кухня-столовая"/>
    <n v="20"/>
    <n v="7"/>
    <s v="наличие студий"/>
    <n v="0.99250000000000005"/>
    <n v="0.995"/>
    <n v="0.998"/>
    <n v="1.0088235294117649"/>
    <x v="2"/>
    <n v="250000"/>
    <n v="0.99420885173732698"/>
    <n v="248552.21293433174"/>
    <n v="9350000"/>
  </r>
  <r>
    <x v="2"/>
    <x v="1"/>
    <x v="8"/>
    <n v="137"/>
    <x v="5"/>
    <m/>
    <x v="1"/>
    <n v="30.6"/>
    <x v="80"/>
    <n v="63.499999999999993"/>
    <x v="85"/>
    <m/>
    <m/>
    <n v="6.1"/>
    <s v="ниша"/>
    <m/>
    <m/>
    <m/>
    <m/>
    <m/>
    <m/>
    <m/>
    <m/>
    <s v="Кухня-гостиная"/>
    <n v="16.7"/>
    <m/>
    <s v="Комната стандарт"/>
    <n v="16.2"/>
    <m/>
    <m/>
    <s v="Мастер-спальня"/>
    <n v="14.4"/>
    <s v="ниша"/>
    <m/>
    <m/>
    <m/>
    <m/>
    <m/>
    <m/>
    <m/>
    <m/>
    <m/>
    <m/>
    <m/>
    <m/>
    <m/>
    <n v="3.9"/>
    <n v="2.8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, коридор"/>
    <m/>
    <m/>
    <m/>
    <m/>
    <m/>
    <m/>
    <s v="Свой ЖК, Двор, Частный сектор"/>
    <s v="З, В"/>
    <m/>
    <s v="Кухня-гостиная"/>
    <s v=""/>
    <s v="ниша"/>
    <s v=""/>
    <s v=""/>
    <n v="1"/>
    <s v=""/>
    <n v="1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"/>
    <n v="1.0049999999999999"/>
    <m/>
    <m/>
    <n v="1.0049999999999999"/>
    <n v="1"/>
    <n v="1.01"/>
    <n v="1"/>
    <n v="1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2"/>
    <x v="41"/>
    <s v="Кухня-гостиная, Мастер-спальня"/>
    <n v="20"/>
    <n v="7"/>
    <s v="наличие студий"/>
    <n v="0.99250000000000005"/>
    <n v="0.995"/>
    <n v="0.998"/>
    <n v="1.0105882352941178"/>
    <x v="20"/>
    <n v="215000"/>
    <n v="1.0287169909025538"/>
    <n v="221174.15304404905"/>
    <n v="14040000"/>
  </r>
  <r>
    <x v="2"/>
    <x v="1"/>
    <x v="8"/>
    <n v="138"/>
    <x v="6"/>
    <m/>
    <x v="2"/>
    <n v="12.4"/>
    <x v="81"/>
    <n v="34.4"/>
    <x v="45"/>
    <m/>
    <m/>
    <n v="3.3"/>
    <s v="ниша"/>
    <m/>
    <m/>
    <m/>
    <m/>
    <m/>
    <m/>
    <m/>
    <m/>
    <s v="Кухня-столовая"/>
    <n v="11.5"/>
    <m/>
    <s v="Комната стандарт"/>
    <n v="12.4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3.3"/>
    <n v="3.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ниша"/>
    <s v=""/>
    <s v=""/>
    <n v="1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.0049999999999999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3"/>
    <x v="42"/>
    <s v="Кухня-столовая"/>
    <n v="20"/>
    <n v="7"/>
    <s v="наличие студий"/>
    <n v="0.99250000000000005"/>
    <n v="0.995"/>
    <n v="0.998"/>
    <n v="1.0105882352941178"/>
    <x v="3"/>
    <n v="256666.66666666666"/>
    <n v="1.011012583064848"/>
    <n v="259493.22965331096"/>
    <n v="8930000"/>
  </r>
  <r>
    <x v="2"/>
    <x v="1"/>
    <x v="8"/>
    <n v="139"/>
    <x v="7"/>
    <m/>
    <x v="2"/>
    <n v="15.5"/>
    <x v="82"/>
    <n v="34.299999999999997"/>
    <x v="86"/>
    <m/>
    <m/>
    <n v="3.4"/>
    <s v="ниша"/>
    <m/>
    <m/>
    <m/>
    <m/>
    <m/>
    <m/>
    <m/>
    <m/>
    <s v="Кухня-столовая"/>
    <n v="11.5"/>
    <m/>
    <s v="Комната стандарт"/>
    <n v="15.5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4"/>
    <x v="22"/>
    <s v="Кухня-столовая"/>
    <n v="20"/>
    <n v="7"/>
    <s v="наличие студий"/>
    <n v="0.99250000000000005"/>
    <n v="0.995"/>
    <n v="0.998"/>
    <n v="1.0105882352941178"/>
    <x v="3"/>
    <n v="256666.66666666666"/>
    <n v="1.0059826697162668"/>
    <n v="258202.21856050848"/>
    <n v="8860000"/>
  </r>
  <r>
    <x v="2"/>
    <x v="1"/>
    <x v="8"/>
    <n v="140"/>
    <x v="8"/>
    <m/>
    <x v="3"/>
    <n v="12.4"/>
    <x v="73"/>
    <n v="28.5"/>
    <x v="78"/>
    <m/>
    <m/>
    <n v="5.8"/>
    <m/>
    <m/>
    <m/>
    <m/>
    <m/>
    <m/>
    <m/>
    <m/>
    <m/>
    <s v="Студия"/>
    <n v="5.4"/>
    <m/>
    <s v="Студия"/>
    <n v="12.4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s v="комната"/>
    <n v="1"/>
    <m/>
    <m/>
    <m/>
    <m/>
    <m/>
    <m/>
    <m/>
    <m/>
    <m/>
    <m/>
    <s v="Частный сектор"/>
    <s v="В"/>
    <m/>
    <s v="Студия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да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.0049999999999999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5"/>
    <x v="43"/>
    <s v="Студия"/>
    <n v="20"/>
    <n v="7"/>
    <s v="наличие студий"/>
    <n v="0.99250000000000005"/>
    <n v="0.995"/>
    <n v="0.998"/>
    <n v="1.0105882352941178"/>
    <x v="13"/>
    <n v="270000"/>
    <n v="1.000977780812206"/>
    <n v="270264.00081929564"/>
    <n v="7700000"/>
  </r>
  <r>
    <x v="2"/>
    <x v="1"/>
    <x v="8"/>
    <n v="141"/>
    <x v="9"/>
    <m/>
    <x v="1"/>
    <n v="22"/>
    <x v="79"/>
    <n v="49"/>
    <x v="84"/>
    <m/>
    <m/>
    <n v="2.9"/>
    <s v="ниша"/>
    <n v="3.9"/>
    <m/>
    <m/>
    <m/>
    <m/>
    <m/>
    <m/>
    <m/>
    <s v="Кухня-столовая"/>
    <n v="13.8"/>
    <m/>
    <s v="Комната стандарт"/>
    <n v="11.9"/>
    <m/>
    <m/>
    <s v="Комната стандарт"/>
    <n v="10.1"/>
    <m/>
    <m/>
    <m/>
    <m/>
    <m/>
    <m/>
    <m/>
    <m/>
    <m/>
    <m/>
    <m/>
    <m/>
    <m/>
    <m/>
    <n v="4"/>
    <n v="2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Ю, В"/>
    <m/>
    <s v="Кухня-столовая"/>
    <s v=""/>
    <s v="ниш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да"/>
    <s v=""/>
    <s v=""/>
    <s v=""/>
    <m/>
    <n v="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6"/>
    <x v="44"/>
    <s v="Кухня-столовая"/>
    <n v="20"/>
    <n v="7"/>
    <s v="наличие студий"/>
    <n v="0.99250000000000005"/>
    <n v="0.995"/>
    <n v="0.998"/>
    <n v="1.0105882352941178"/>
    <x v="1"/>
    <n v="230000"/>
    <n v="0.99846282413791509"/>
    <n v="229646.44955172046"/>
    <n v="11250000"/>
  </r>
  <r>
    <x v="2"/>
    <x v="1"/>
    <x v="8"/>
    <n v="142"/>
    <x v="29"/>
    <m/>
    <x v="2"/>
    <n v="10.6"/>
    <x v="53"/>
    <n v="39.099999999999994"/>
    <x v="58"/>
    <m/>
    <m/>
    <n v="3.4"/>
    <s v="ниша"/>
    <n v="3.3"/>
    <m/>
    <m/>
    <m/>
    <m/>
    <m/>
    <m/>
    <m/>
    <s v="Кухня-гостиная"/>
    <n v="18.5"/>
    <m/>
    <s v="Комната стандарт"/>
    <n v="10.6"/>
    <m/>
    <m/>
    <m/>
    <m/>
    <m/>
    <m/>
    <m/>
    <m/>
    <m/>
    <m/>
    <m/>
    <m/>
    <m/>
    <m/>
    <m/>
    <m/>
    <m/>
    <m/>
    <n v="3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s v="кухня"/>
    <n v="2"/>
    <m/>
    <m/>
    <m/>
    <m/>
    <m/>
    <m/>
    <m/>
    <m/>
    <m/>
    <m/>
    <s v="Свой ЖК, Двор"/>
    <s v="Ю, З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д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.0049999999999999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7"/>
    <x v="45"/>
    <s v="Кухня-гостиная"/>
    <n v="20"/>
    <n v="7"/>
    <s v="наличие студий"/>
    <n v="0.99250000000000005"/>
    <n v="0.995"/>
    <n v="0.998"/>
    <n v="1.0105882352941178"/>
    <x v="19"/>
    <n v="240000"/>
    <n v="1.0134896896411911"/>
    <n v="243237.52551388586"/>
    <n v="9510000"/>
  </r>
  <r>
    <x v="2"/>
    <x v="1"/>
    <x v="8"/>
    <n v="143"/>
    <x v="30"/>
    <m/>
    <x v="2"/>
    <n v="14.4"/>
    <x v="75"/>
    <n v="37.599999999999994"/>
    <x v="80"/>
    <m/>
    <m/>
    <n v="6"/>
    <s v="ниша"/>
    <m/>
    <m/>
    <m/>
    <m/>
    <m/>
    <m/>
    <m/>
    <m/>
    <s v="Кухня-столовая"/>
    <n v="13.4"/>
    <m/>
    <s v="Комната стандарт"/>
    <n v="14.4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"/>
    <s v="З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да"/>
    <s v=""/>
    <s v=""/>
    <s v=""/>
    <s v=""/>
    <s v=""/>
    <s v="да"/>
    <s v="да"/>
    <s v=""/>
    <s v=""/>
    <s v=""/>
    <s v="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0.995"/>
    <n v="1"/>
    <n v="1"/>
    <n v="1"/>
    <n v="1"/>
    <n v="1"/>
    <m/>
    <m/>
    <m/>
    <m/>
    <m/>
    <m/>
    <m/>
    <m/>
    <m/>
    <m/>
    <m/>
    <m/>
    <m/>
    <m/>
    <m/>
    <m/>
    <m/>
    <m/>
    <x v="58"/>
    <x v="22"/>
    <s v="Кухня-столовая"/>
    <n v="20"/>
    <n v="7"/>
    <s v="наличие студий"/>
    <n v="0.99250000000000005"/>
    <n v="0.995"/>
    <n v="0.998"/>
    <n v="1.0105882352941178"/>
    <x v="2"/>
    <n v="250000"/>
    <n v="0.9959479925858471"/>
    <n v="248986.99814646179"/>
    <n v="9360000"/>
  </r>
  <r>
    <x v="2"/>
    <x v="1"/>
    <x v="9"/>
    <n v="144"/>
    <x v="5"/>
    <m/>
    <x v="1"/>
    <n v="30.6"/>
    <x v="83"/>
    <n v="63.4"/>
    <x v="87"/>
    <m/>
    <m/>
    <n v="6.1"/>
    <s v="ниша"/>
    <m/>
    <m/>
    <m/>
    <m/>
    <m/>
    <m/>
    <m/>
    <m/>
    <s v="Кухня-гостиная"/>
    <n v="16.600000000000001"/>
    <m/>
    <s v="Комната стандарт"/>
    <n v="16.2"/>
    <m/>
    <m/>
    <s v="Мастер-спальня"/>
    <n v="14.4"/>
    <s v="ниша"/>
    <m/>
    <m/>
    <m/>
    <m/>
    <m/>
    <m/>
    <m/>
    <m/>
    <m/>
    <m/>
    <m/>
    <m/>
    <m/>
    <n v="3.9"/>
    <n v="2.8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, коридор"/>
    <m/>
    <m/>
    <m/>
    <m/>
    <m/>
    <m/>
    <s v="Свой ЖК, Двор, Крыша др. строения ЖК, Частный сектор"/>
    <s v="З, В"/>
    <m/>
    <s v="Кухня-гостиная"/>
    <s v=""/>
    <s v="ниша"/>
    <s v=""/>
    <s v=""/>
    <n v="1"/>
    <s v=""/>
    <n v="1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да"/>
    <s v=""/>
    <s v=""/>
    <s v=""/>
    <m/>
    <n v="1.01"/>
    <n v="1"/>
    <n v="1.0049999999999999"/>
    <m/>
    <m/>
    <n v="1.0049999999999999"/>
    <n v="1"/>
    <n v="1.01"/>
    <n v="1"/>
    <n v="1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2"/>
    <x v="41"/>
    <s v="Кухня-гостиная, Мастер-спальня"/>
    <n v="20"/>
    <n v="7"/>
    <s v="наличие студий"/>
    <n v="0.99250000000000005"/>
    <n v="0.995"/>
    <n v="0.998"/>
    <n v="1.0123529411764707"/>
    <x v="20"/>
    <n v="215000"/>
    <n v="1.0305133535176338"/>
    <n v="221560.37100629127"/>
    <n v="14050000"/>
  </r>
  <r>
    <x v="2"/>
    <x v="1"/>
    <x v="9"/>
    <n v="145"/>
    <x v="6"/>
    <m/>
    <x v="2"/>
    <n v="12.4"/>
    <x v="81"/>
    <n v="34.4"/>
    <x v="45"/>
    <m/>
    <m/>
    <n v="3.3"/>
    <s v="ниша"/>
    <m/>
    <m/>
    <m/>
    <m/>
    <m/>
    <m/>
    <m/>
    <m/>
    <s v="Кухня-столовая"/>
    <n v="11.5"/>
    <m/>
    <s v="Комната стандарт"/>
    <n v="12.4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3.3"/>
    <n v="3.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ниша"/>
    <s v=""/>
    <s v=""/>
    <n v="1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.0049999999999999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3"/>
    <x v="42"/>
    <s v="Кухня-столовая"/>
    <n v="20"/>
    <n v="7"/>
    <s v="наличие студий"/>
    <n v="0.99250000000000005"/>
    <n v="0.995"/>
    <n v="0.998"/>
    <n v="1.0123529411764707"/>
    <x v="3"/>
    <n v="256666.66666666666"/>
    <n v="1.0127780299502931"/>
    <n v="259946.36102057522"/>
    <n v="8940000"/>
  </r>
  <r>
    <x v="2"/>
    <x v="1"/>
    <x v="9"/>
    <n v="146"/>
    <x v="7"/>
    <m/>
    <x v="2"/>
    <n v="15.5"/>
    <x v="82"/>
    <n v="34.299999999999997"/>
    <x v="86"/>
    <m/>
    <m/>
    <n v="3.4"/>
    <s v="ниша"/>
    <m/>
    <m/>
    <m/>
    <m/>
    <m/>
    <m/>
    <m/>
    <m/>
    <s v="Кухня-столовая"/>
    <n v="11.5"/>
    <m/>
    <s v="Комната стандарт"/>
    <n v="15.5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4"/>
    <x v="22"/>
    <s v="Кухня-столовая"/>
    <n v="20"/>
    <n v="7"/>
    <s v="наличие студий"/>
    <n v="0.99250000000000005"/>
    <n v="0.995"/>
    <n v="0.998"/>
    <n v="1.0123529411764707"/>
    <x v="3"/>
    <n v="256666.66666666666"/>
    <n v="1.0077393332838738"/>
    <n v="258653.09554286092"/>
    <n v="8870000"/>
  </r>
  <r>
    <x v="2"/>
    <x v="1"/>
    <x v="9"/>
    <n v="147"/>
    <x v="8"/>
    <m/>
    <x v="3"/>
    <n v="12.4"/>
    <x v="73"/>
    <n v="28.5"/>
    <x v="78"/>
    <m/>
    <m/>
    <n v="5.8"/>
    <m/>
    <m/>
    <m/>
    <m/>
    <m/>
    <m/>
    <m/>
    <m/>
    <m/>
    <s v="Студия"/>
    <n v="5.4"/>
    <m/>
    <s v="Студия"/>
    <n v="12.4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s v="комната"/>
    <n v="1"/>
    <m/>
    <m/>
    <m/>
    <m/>
    <m/>
    <m/>
    <m/>
    <m/>
    <m/>
    <m/>
    <s v="Частный сектор"/>
    <s v="В"/>
    <m/>
    <s v="Студия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да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.0049999999999999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5"/>
    <x v="43"/>
    <s v="Студия"/>
    <n v="20"/>
    <n v="7"/>
    <s v="наличие студий"/>
    <n v="0.99250000000000005"/>
    <n v="0.995"/>
    <n v="0.998"/>
    <n v="1.0123529411764707"/>
    <x v="13"/>
    <n v="270000"/>
    <n v="1.0027257047600735"/>
    <n v="270735.94028521987"/>
    <n v="7720000"/>
  </r>
  <r>
    <x v="2"/>
    <x v="1"/>
    <x v="9"/>
    <n v="148"/>
    <x v="9"/>
    <m/>
    <x v="1"/>
    <n v="22"/>
    <x v="79"/>
    <n v="49"/>
    <x v="84"/>
    <m/>
    <m/>
    <n v="2.9"/>
    <s v="ниша"/>
    <n v="3.9"/>
    <m/>
    <m/>
    <m/>
    <m/>
    <m/>
    <m/>
    <m/>
    <s v="Кухня-столовая"/>
    <n v="13.8"/>
    <m/>
    <s v="Комната стандарт"/>
    <n v="11.9"/>
    <m/>
    <m/>
    <s v="Комната стандарт"/>
    <n v="10.1"/>
    <m/>
    <m/>
    <m/>
    <m/>
    <m/>
    <m/>
    <m/>
    <m/>
    <m/>
    <m/>
    <m/>
    <m/>
    <m/>
    <m/>
    <n v="4"/>
    <n v="2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Ю, В"/>
    <m/>
    <s v="Кухня-столовая"/>
    <s v=""/>
    <s v="ниш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да"/>
    <s v=""/>
    <s v=""/>
    <s v=""/>
    <m/>
    <n v="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6"/>
    <x v="44"/>
    <s v="Кухня-столовая"/>
    <n v="20"/>
    <n v="7"/>
    <s v="наличие студий"/>
    <n v="0.99250000000000005"/>
    <n v="0.995"/>
    <n v="0.998"/>
    <n v="1.0123529411764707"/>
    <x v="1"/>
    <n v="230000"/>
    <n v="1.0002063564268637"/>
    <n v="230047.46197817865"/>
    <n v="11270000"/>
  </r>
  <r>
    <x v="2"/>
    <x v="1"/>
    <x v="9"/>
    <n v="149"/>
    <x v="29"/>
    <m/>
    <x v="2"/>
    <n v="10.6"/>
    <x v="53"/>
    <n v="39.099999999999994"/>
    <x v="58"/>
    <m/>
    <m/>
    <n v="3.4"/>
    <s v="ниша"/>
    <n v="3.3"/>
    <m/>
    <m/>
    <m/>
    <m/>
    <m/>
    <m/>
    <m/>
    <s v="Кухня-гостиная"/>
    <n v="18.5"/>
    <m/>
    <s v="Комната стандарт"/>
    <n v="10.6"/>
    <m/>
    <m/>
    <m/>
    <m/>
    <m/>
    <m/>
    <m/>
    <m/>
    <m/>
    <m/>
    <m/>
    <m/>
    <m/>
    <m/>
    <m/>
    <m/>
    <m/>
    <m/>
    <n v="3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s v="кухня"/>
    <n v="2"/>
    <m/>
    <m/>
    <m/>
    <m/>
    <m/>
    <m/>
    <m/>
    <m/>
    <m/>
    <m/>
    <s v="Свой ЖК, Двор, Крыша др. строения ЖК"/>
    <s v="Ю, З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д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.0049999999999999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7"/>
    <x v="45"/>
    <s v="Кухня-гостиная"/>
    <n v="20"/>
    <n v="7"/>
    <s v="наличие студий"/>
    <n v="0.99250000000000005"/>
    <n v="0.995"/>
    <n v="0.998"/>
    <n v="1.0123529411764707"/>
    <x v="19"/>
    <n v="240000"/>
    <n v="1.0152594620910884"/>
    <n v="243662.27090186122"/>
    <n v="9530000"/>
  </r>
  <r>
    <x v="2"/>
    <x v="1"/>
    <x v="9"/>
    <n v="150"/>
    <x v="30"/>
    <m/>
    <x v="2"/>
    <n v="14.4"/>
    <x v="75"/>
    <n v="37.599999999999994"/>
    <x v="80"/>
    <m/>
    <m/>
    <n v="6"/>
    <s v="ниша"/>
    <m/>
    <m/>
    <m/>
    <m/>
    <m/>
    <m/>
    <m/>
    <m/>
    <s v="Кухня-столовая"/>
    <n v="13.4"/>
    <m/>
    <s v="Комната стандарт"/>
    <n v="14.4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, Крыша др. строения ЖК"/>
    <s v="З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да"/>
    <s v=""/>
    <s v=""/>
    <s v=""/>
    <s v=""/>
    <s v=""/>
    <s v="да"/>
    <s v="да"/>
    <s v=""/>
    <s v=""/>
    <s v="да"/>
    <s v="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0.995"/>
    <n v="1"/>
    <n v="1"/>
    <n v="1"/>
    <n v="1"/>
    <n v="1"/>
    <m/>
    <m/>
    <m/>
    <m/>
    <m/>
    <m/>
    <m/>
    <m/>
    <m/>
    <m/>
    <m/>
    <m/>
    <m/>
    <m/>
    <m/>
    <m/>
    <m/>
    <m/>
    <x v="58"/>
    <x v="22"/>
    <s v="Кухня-столовая"/>
    <n v="20"/>
    <n v="7"/>
    <s v="наличие студий"/>
    <n v="0.99250000000000005"/>
    <n v="0.995"/>
    <n v="0.998"/>
    <n v="1.0123529411764707"/>
    <x v="2"/>
    <n v="250000"/>
    <n v="0.9976871334343671"/>
    <n v="249421.78335859178"/>
    <n v="9380000"/>
  </r>
  <r>
    <x v="2"/>
    <x v="1"/>
    <x v="10"/>
    <n v="151"/>
    <x v="5"/>
    <m/>
    <x v="1"/>
    <n v="30.299999999999997"/>
    <x v="84"/>
    <n v="63.1"/>
    <x v="88"/>
    <m/>
    <m/>
    <n v="6.1"/>
    <s v="ниша"/>
    <m/>
    <m/>
    <m/>
    <m/>
    <m/>
    <m/>
    <m/>
    <m/>
    <s v="Кухня-гостиная"/>
    <n v="16.600000000000001"/>
    <m/>
    <s v="Комната стандарт"/>
    <n v="16.2"/>
    <m/>
    <m/>
    <s v="Мастер-спальня"/>
    <n v="14.1"/>
    <s v="ниша"/>
    <m/>
    <m/>
    <m/>
    <m/>
    <m/>
    <m/>
    <m/>
    <m/>
    <m/>
    <m/>
    <m/>
    <m/>
    <m/>
    <n v="3.9"/>
    <n v="2.8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, коридор"/>
    <m/>
    <m/>
    <m/>
    <m/>
    <m/>
    <m/>
    <s v="Свой ЖК, Двор, Крыша др. строения ЖК, Частный сектор"/>
    <s v="З, В"/>
    <m/>
    <s v="Кухня-гостиная"/>
    <s v=""/>
    <s v="ниша"/>
    <s v=""/>
    <s v=""/>
    <n v="1"/>
    <s v=""/>
    <n v="1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да"/>
    <s v=""/>
    <s v=""/>
    <s v=""/>
    <m/>
    <n v="1.01"/>
    <n v="1"/>
    <n v="1.0049999999999999"/>
    <m/>
    <m/>
    <n v="1.0049999999999999"/>
    <n v="1"/>
    <n v="1.01"/>
    <n v="1"/>
    <n v="1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2"/>
    <x v="41"/>
    <s v="Кухня-гостиная, Мастер-спальня"/>
    <n v="20"/>
    <n v="7"/>
    <s v="наличие студий"/>
    <n v="0.99250000000000005"/>
    <n v="0.995"/>
    <n v="0.998"/>
    <n v="1.0141176470588238"/>
    <x v="20"/>
    <n v="215000"/>
    <n v="1.0323097161327139"/>
    <n v="221946.5889685335"/>
    <n v="14000000"/>
  </r>
  <r>
    <x v="2"/>
    <x v="1"/>
    <x v="10"/>
    <n v="152"/>
    <x v="6"/>
    <m/>
    <x v="2"/>
    <n v="12.4"/>
    <x v="81"/>
    <n v="34.4"/>
    <x v="45"/>
    <m/>
    <m/>
    <n v="3.3"/>
    <s v="ниша"/>
    <m/>
    <m/>
    <m/>
    <m/>
    <m/>
    <m/>
    <m/>
    <m/>
    <s v="Кухня-столовая"/>
    <n v="11.5"/>
    <m/>
    <s v="Комната стандарт"/>
    <n v="12.4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3.3"/>
    <n v="3.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ниша"/>
    <s v=""/>
    <s v=""/>
    <n v="1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.0049999999999999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3"/>
    <x v="42"/>
    <s v="Кухня-столовая"/>
    <n v="20"/>
    <n v="7"/>
    <s v="наличие студий"/>
    <n v="0.99250000000000005"/>
    <n v="0.995"/>
    <n v="0.998"/>
    <n v="1.0141176470588238"/>
    <x v="3"/>
    <n v="256666.66666666666"/>
    <n v="1.0145434768357382"/>
    <n v="260399.49238783945"/>
    <n v="8960000"/>
  </r>
  <r>
    <x v="2"/>
    <x v="1"/>
    <x v="10"/>
    <n v="153"/>
    <x v="7"/>
    <m/>
    <x v="2"/>
    <n v="15.5"/>
    <x v="82"/>
    <n v="34.299999999999997"/>
    <x v="86"/>
    <m/>
    <m/>
    <n v="3.4"/>
    <s v="ниша"/>
    <m/>
    <m/>
    <m/>
    <m/>
    <m/>
    <m/>
    <m/>
    <m/>
    <s v="Кухня-столовая"/>
    <n v="11.5"/>
    <m/>
    <s v="Комната стандарт"/>
    <n v="15.5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4"/>
    <x v="22"/>
    <s v="Кухня-столовая"/>
    <n v="20"/>
    <n v="7"/>
    <s v="наличие студий"/>
    <n v="0.99250000000000005"/>
    <n v="0.995"/>
    <n v="0.998"/>
    <n v="1.0141176470588238"/>
    <x v="3"/>
    <n v="256666.66666666666"/>
    <n v="1.0094959968514809"/>
    <n v="259103.97252521344"/>
    <n v="8890000"/>
  </r>
  <r>
    <x v="2"/>
    <x v="1"/>
    <x v="10"/>
    <n v="154"/>
    <x v="8"/>
    <m/>
    <x v="3"/>
    <n v="12.4"/>
    <x v="73"/>
    <n v="28.5"/>
    <x v="78"/>
    <m/>
    <m/>
    <n v="5.8"/>
    <m/>
    <m/>
    <m/>
    <m/>
    <m/>
    <m/>
    <m/>
    <m/>
    <m/>
    <s v="Студия"/>
    <n v="5.4"/>
    <m/>
    <s v="Студия"/>
    <n v="12.4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s v="комната"/>
    <n v="1"/>
    <m/>
    <m/>
    <m/>
    <m/>
    <m/>
    <m/>
    <m/>
    <m/>
    <m/>
    <m/>
    <s v="Частный сектор"/>
    <s v="В"/>
    <m/>
    <s v="Студия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да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.0049999999999999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5"/>
    <x v="43"/>
    <s v="Студия"/>
    <n v="20"/>
    <n v="7"/>
    <s v="наличие студий"/>
    <n v="0.99250000000000005"/>
    <n v="0.995"/>
    <n v="0.998"/>
    <n v="1.0141176470588238"/>
    <x v="13"/>
    <n v="270000"/>
    <n v="1.0044736287079414"/>
    <n v="271207.87975114421"/>
    <n v="7730000"/>
  </r>
  <r>
    <x v="2"/>
    <x v="1"/>
    <x v="10"/>
    <n v="155"/>
    <x v="9"/>
    <m/>
    <x v="1"/>
    <n v="22"/>
    <x v="79"/>
    <n v="49"/>
    <x v="84"/>
    <m/>
    <m/>
    <n v="2.9"/>
    <s v="ниша"/>
    <n v="3.9"/>
    <m/>
    <m/>
    <m/>
    <m/>
    <m/>
    <m/>
    <m/>
    <s v="Кухня-столовая"/>
    <n v="13.8"/>
    <m/>
    <s v="Комната стандарт"/>
    <n v="11.9"/>
    <m/>
    <m/>
    <s v="Комната стандарт"/>
    <n v="10.1"/>
    <m/>
    <m/>
    <m/>
    <m/>
    <m/>
    <m/>
    <m/>
    <m/>
    <m/>
    <m/>
    <m/>
    <m/>
    <m/>
    <m/>
    <n v="4"/>
    <n v="2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Ю, В"/>
    <m/>
    <s v="Кухня-столовая"/>
    <s v=""/>
    <s v="ниш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да"/>
    <s v=""/>
    <s v=""/>
    <s v=""/>
    <m/>
    <n v="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6"/>
    <x v="44"/>
    <s v="Кухня-столовая"/>
    <n v="20"/>
    <n v="7"/>
    <s v="наличие студий"/>
    <n v="0.99250000000000005"/>
    <n v="0.995"/>
    <n v="0.998"/>
    <n v="1.0141176470588238"/>
    <x v="1"/>
    <n v="230000"/>
    <n v="1.0019498887158125"/>
    <n v="230448.47440463686"/>
    <n v="11290000"/>
  </r>
  <r>
    <x v="2"/>
    <x v="1"/>
    <x v="10"/>
    <n v="156"/>
    <x v="29"/>
    <m/>
    <x v="2"/>
    <n v="10.6"/>
    <x v="53"/>
    <n v="39.099999999999994"/>
    <x v="58"/>
    <m/>
    <m/>
    <n v="3.4"/>
    <s v="ниша"/>
    <n v="3.3"/>
    <m/>
    <m/>
    <m/>
    <m/>
    <m/>
    <m/>
    <m/>
    <s v="Кухня-гостиная"/>
    <n v="18.5"/>
    <m/>
    <s v="Комната стандарт"/>
    <n v="10.6"/>
    <m/>
    <m/>
    <m/>
    <m/>
    <m/>
    <m/>
    <m/>
    <m/>
    <m/>
    <m/>
    <m/>
    <m/>
    <m/>
    <m/>
    <m/>
    <m/>
    <m/>
    <m/>
    <n v="3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s v="кухня"/>
    <n v="2"/>
    <m/>
    <m/>
    <m/>
    <m/>
    <m/>
    <m/>
    <m/>
    <m/>
    <m/>
    <m/>
    <s v="Свой ЖК, Двор, Крыша др. строения ЖК"/>
    <s v="Ю, З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д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.0049999999999999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7"/>
    <x v="45"/>
    <s v="Кухня-гостиная"/>
    <n v="20"/>
    <n v="7"/>
    <s v="наличие студий"/>
    <n v="0.99250000000000005"/>
    <n v="0.995"/>
    <n v="0.998"/>
    <n v="1.0141176470588238"/>
    <x v="19"/>
    <n v="240000"/>
    <n v="1.0170292345409859"/>
    <n v="244087.01628983661"/>
    <n v="9540000"/>
  </r>
  <r>
    <x v="2"/>
    <x v="1"/>
    <x v="10"/>
    <n v="157"/>
    <x v="30"/>
    <m/>
    <x v="2"/>
    <n v="14.4"/>
    <x v="75"/>
    <n v="37.599999999999994"/>
    <x v="80"/>
    <m/>
    <m/>
    <n v="6"/>
    <s v="ниша"/>
    <m/>
    <m/>
    <m/>
    <m/>
    <m/>
    <m/>
    <m/>
    <m/>
    <s v="Кухня-столовая"/>
    <n v="13.4"/>
    <m/>
    <s v="Комната стандарт"/>
    <n v="14.4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, Крыша др. строения ЖК"/>
    <s v="З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да"/>
    <s v=""/>
    <s v=""/>
    <s v=""/>
    <s v=""/>
    <s v=""/>
    <s v="да"/>
    <s v="да"/>
    <s v=""/>
    <s v=""/>
    <s v="да"/>
    <s v="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0.995"/>
    <n v="1"/>
    <n v="1"/>
    <n v="1"/>
    <n v="1"/>
    <n v="1"/>
    <m/>
    <m/>
    <m/>
    <m/>
    <m/>
    <m/>
    <m/>
    <m/>
    <m/>
    <m/>
    <m/>
    <m/>
    <m/>
    <m/>
    <m/>
    <m/>
    <m/>
    <m/>
    <x v="58"/>
    <x v="22"/>
    <s v="Кухня-столовая"/>
    <n v="20"/>
    <n v="7"/>
    <s v="наличие студий"/>
    <n v="0.99250000000000005"/>
    <n v="0.995"/>
    <n v="0.998"/>
    <n v="1.0141176470588238"/>
    <x v="2"/>
    <n v="250000"/>
    <n v="0.99942627428288744"/>
    <n v="249856.56857072187"/>
    <n v="9390000"/>
  </r>
  <r>
    <x v="2"/>
    <x v="1"/>
    <x v="11"/>
    <n v="158"/>
    <x v="5"/>
    <m/>
    <x v="1"/>
    <n v="30.299999999999997"/>
    <x v="84"/>
    <n v="63.1"/>
    <x v="88"/>
    <m/>
    <m/>
    <n v="6.1"/>
    <s v="ниша"/>
    <m/>
    <m/>
    <m/>
    <m/>
    <m/>
    <m/>
    <m/>
    <m/>
    <s v="Кухня-гостиная"/>
    <n v="16.600000000000001"/>
    <m/>
    <s v="Комната стандарт"/>
    <n v="16.2"/>
    <m/>
    <m/>
    <s v="Мастер-спальня"/>
    <n v="14.1"/>
    <s v="ниша"/>
    <m/>
    <m/>
    <m/>
    <m/>
    <m/>
    <m/>
    <m/>
    <m/>
    <m/>
    <m/>
    <m/>
    <m/>
    <m/>
    <n v="3.9"/>
    <n v="2.8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, коридор"/>
    <m/>
    <m/>
    <m/>
    <m/>
    <m/>
    <m/>
    <s v="Свой ЖК, Двор, Крыша др. строения ЖК, Частный сектор"/>
    <s v="З, В"/>
    <m/>
    <s v="Кухня-гостиная"/>
    <s v=""/>
    <s v="ниша"/>
    <s v=""/>
    <s v=""/>
    <n v="1"/>
    <s v=""/>
    <n v="1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да"/>
    <s v=""/>
    <s v=""/>
    <s v=""/>
    <m/>
    <n v="1.01"/>
    <n v="1"/>
    <n v="1.0049999999999999"/>
    <m/>
    <m/>
    <n v="1.0049999999999999"/>
    <n v="1"/>
    <n v="1.01"/>
    <n v="1"/>
    <n v="1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2"/>
    <x v="41"/>
    <s v="Кухня-гостиная, Мастер-спальня"/>
    <n v="20"/>
    <n v="7"/>
    <s v="наличие студий"/>
    <n v="0.99250000000000005"/>
    <n v="0.995"/>
    <n v="0.998"/>
    <n v="1.0158823529411767"/>
    <x v="20"/>
    <n v="215000"/>
    <n v="1.034106078747794"/>
    <n v="222332.80693077573"/>
    <n v="14030000"/>
  </r>
  <r>
    <x v="2"/>
    <x v="1"/>
    <x v="11"/>
    <n v="159"/>
    <x v="6"/>
    <m/>
    <x v="2"/>
    <n v="12.4"/>
    <x v="81"/>
    <n v="34.4"/>
    <x v="45"/>
    <m/>
    <m/>
    <n v="3.3"/>
    <s v="ниша"/>
    <m/>
    <m/>
    <m/>
    <m/>
    <m/>
    <m/>
    <m/>
    <m/>
    <s v="Кухня-столовая"/>
    <n v="11.5"/>
    <m/>
    <s v="Комната стандарт"/>
    <n v="12.4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3.3"/>
    <n v="3.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ниша"/>
    <s v=""/>
    <s v=""/>
    <n v="1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.0049999999999999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3"/>
    <x v="42"/>
    <s v="Кухня-столовая"/>
    <n v="20"/>
    <n v="7"/>
    <s v="наличие студий"/>
    <n v="0.99250000000000005"/>
    <n v="0.995"/>
    <n v="0.998"/>
    <n v="1.0158823529411767"/>
    <x v="3"/>
    <n v="256666.66666666666"/>
    <n v="1.0163089237211831"/>
    <n v="260852.62375510365"/>
    <n v="8970000"/>
  </r>
  <r>
    <x v="2"/>
    <x v="1"/>
    <x v="11"/>
    <n v="160"/>
    <x v="7"/>
    <m/>
    <x v="2"/>
    <n v="15.5"/>
    <x v="82"/>
    <n v="34.299999999999997"/>
    <x v="86"/>
    <m/>
    <m/>
    <n v="3.4"/>
    <s v="ниша"/>
    <m/>
    <m/>
    <m/>
    <m/>
    <m/>
    <m/>
    <m/>
    <m/>
    <s v="Кухня-столовая"/>
    <n v="11.5"/>
    <m/>
    <s v="Комната стандарт"/>
    <n v="15.5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4"/>
    <x v="22"/>
    <s v="Кухня-столовая"/>
    <n v="20"/>
    <n v="7"/>
    <s v="наличие студий"/>
    <n v="0.99250000000000005"/>
    <n v="0.995"/>
    <n v="0.998"/>
    <n v="1.0158823529411767"/>
    <x v="3"/>
    <n v="256666.66666666666"/>
    <n v="1.0112526604190879"/>
    <n v="259554.84950756587"/>
    <n v="8900000"/>
  </r>
  <r>
    <x v="2"/>
    <x v="1"/>
    <x v="11"/>
    <n v="161"/>
    <x v="8"/>
    <m/>
    <x v="3"/>
    <n v="12.4"/>
    <x v="73"/>
    <n v="28.5"/>
    <x v="78"/>
    <m/>
    <m/>
    <n v="5.8"/>
    <m/>
    <m/>
    <m/>
    <m/>
    <m/>
    <m/>
    <m/>
    <m/>
    <m/>
    <s v="Студия"/>
    <n v="5.4"/>
    <m/>
    <s v="Студия"/>
    <n v="12.4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s v="комната"/>
    <n v="1"/>
    <m/>
    <m/>
    <m/>
    <m/>
    <m/>
    <m/>
    <m/>
    <m/>
    <m/>
    <m/>
    <s v="Частный сектор"/>
    <s v="В"/>
    <m/>
    <s v="Студия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да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.0049999999999999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5"/>
    <x v="43"/>
    <s v="Студия"/>
    <n v="20"/>
    <n v="7"/>
    <s v="наличие студий"/>
    <n v="0.99250000000000005"/>
    <n v="0.995"/>
    <n v="0.998"/>
    <n v="1.0158823529411767"/>
    <x v="13"/>
    <n v="270000"/>
    <n v="1.0062215526558089"/>
    <n v="271679.81921706843"/>
    <n v="7740000"/>
  </r>
  <r>
    <x v="2"/>
    <x v="1"/>
    <x v="11"/>
    <n v="162"/>
    <x v="9"/>
    <m/>
    <x v="1"/>
    <n v="22"/>
    <x v="79"/>
    <n v="49"/>
    <x v="84"/>
    <m/>
    <m/>
    <n v="2.9"/>
    <s v="ниша"/>
    <n v="3.9"/>
    <m/>
    <m/>
    <m/>
    <m/>
    <m/>
    <m/>
    <m/>
    <s v="Кухня-столовая"/>
    <n v="13.8"/>
    <m/>
    <s v="Комната стандарт"/>
    <n v="11.9"/>
    <m/>
    <m/>
    <s v="Комната стандарт"/>
    <n v="10.1"/>
    <m/>
    <m/>
    <m/>
    <m/>
    <m/>
    <m/>
    <m/>
    <m/>
    <m/>
    <m/>
    <m/>
    <m/>
    <m/>
    <m/>
    <n v="4"/>
    <n v="2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Ю, В"/>
    <m/>
    <s v="Кухня-столовая"/>
    <s v=""/>
    <s v="ниш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да"/>
    <s v=""/>
    <s v=""/>
    <s v=""/>
    <m/>
    <n v="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6"/>
    <x v="44"/>
    <s v="Кухня-столовая"/>
    <n v="20"/>
    <n v="7"/>
    <s v="наличие студий"/>
    <n v="0.99250000000000005"/>
    <n v="0.995"/>
    <n v="0.998"/>
    <n v="1.0158823529411767"/>
    <x v="1"/>
    <n v="230000"/>
    <n v="1.003693421004761"/>
    <n v="230849.48683109504"/>
    <n v="11310000"/>
  </r>
  <r>
    <x v="2"/>
    <x v="1"/>
    <x v="11"/>
    <n v="163"/>
    <x v="29"/>
    <m/>
    <x v="2"/>
    <n v="10.6"/>
    <x v="53"/>
    <n v="39.099999999999994"/>
    <x v="58"/>
    <m/>
    <m/>
    <n v="3.4"/>
    <s v="ниша"/>
    <n v="3.3"/>
    <m/>
    <m/>
    <m/>
    <m/>
    <m/>
    <m/>
    <m/>
    <s v="Кухня-гостиная"/>
    <n v="18.5"/>
    <m/>
    <s v="Комната стандарт"/>
    <n v="10.6"/>
    <m/>
    <m/>
    <m/>
    <m/>
    <m/>
    <m/>
    <m/>
    <m/>
    <m/>
    <m/>
    <m/>
    <m/>
    <m/>
    <m/>
    <m/>
    <m/>
    <m/>
    <m/>
    <n v="3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s v="кухня"/>
    <n v="2"/>
    <m/>
    <m/>
    <m/>
    <m/>
    <m/>
    <m/>
    <m/>
    <m/>
    <m/>
    <m/>
    <s v="Свой ЖК, Двор, Крыша др. строения ЖК"/>
    <s v="Ю, З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д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.0049999999999999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7"/>
    <x v="45"/>
    <s v="Кухня-гостиная"/>
    <n v="20"/>
    <n v="7"/>
    <s v="наличие студий"/>
    <n v="0.99250000000000005"/>
    <n v="0.995"/>
    <n v="0.998"/>
    <n v="1.0158823529411767"/>
    <x v="19"/>
    <n v="240000"/>
    <n v="1.0187990069908832"/>
    <n v="244511.76167781197"/>
    <n v="9560000"/>
  </r>
  <r>
    <x v="2"/>
    <x v="1"/>
    <x v="11"/>
    <n v="164"/>
    <x v="30"/>
    <m/>
    <x v="2"/>
    <n v="14.4"/>
    <x v="75"/>
    <n v="37.599999999999994"/>
    <x v="80"/>
    <m/>
    <m/>
    <n v="6"/>
    <s v="ниша"/>
    <m/>
    <m/>
    <m/>
    <m/>
    <m/>
    <m/>
    <m/>
    <m/>
    <s v="Кухня-столовая"/>
    <n v="13.4"/>
    <m/>
    <s v="Комната стандарт"/>
    <n v="14.4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, Крыша др. строения ЖК"/>
    <s v="З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да"/>
    <s v=""/>
    <s v=""/>
    <s v=""/>
    <s v=""/>
    <s v=""/>
    <s v="да"/>
    <s v="да"/>
    <s v=""/>
    <s v=""/>
    <s v="да"/>
    <s v="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0.995"/>
    <n v="1"/>
    <n v="1"/>
    <n v="1"/>
    <n v="1"/>
    <n v="1"/>
    <m/>
    <m/>
    <m/>
    <m/>
    <m/>
    <m/>
    <m/>
    <m/>
    <m/>
    <m/>
    <m/>
    <m/>
    <m/>
    <m/>
    <m/>
    <m/>
    <m/>
    <m/>
    <x v="58"/>
    <x v="22"/>
    <s v="Кухня-столовая"/>
    <n v="20"/>
    <n v="7"/>
    <s v="наличие студий"/>
    <n v="0.99250000000000005"/>
    <n v="0.995"/>
    <n v="0.998"/>
    <n v="1.0158823529411767"/>
    <x v="2"/>
    <n v="250000"/>
    <n v="1.0011654151314076"/>
    <n v="250291.35378285189"/>
    <n v="9410000"/>
  </r>
  <r>
    <x v="2"/>
    <x v="1"/>
    <x v="12"/>
    <n v="165"/>
    <x v="5"/>
    <m/>
    <x v="1"/>
    <n v="30.299999999999997"/>
    <x v="85"/>
    <n v="62.999999999999993"/>
    <x v="89"/>
    <m/>
    <m/>
    <n v="6.1"/>
    <s v="ниша"/>
    <m/>
    <m/>
    <m/>
    <m/>
    <m/>
    <m/>
    <m/>
    <m/>
    <s v="Кухня-гостиная"/>
    <n v="16.5"/>
    <m/>
    <s v="Комната стандарт"/>
    <n v="16.2"/>
    <m/>
    <m/>
    <s v="Мастер-спальня"/>
    <n v="14.1"/>
    <s v="ниша"/>
    <m/>
    <m/>
    <m/>
    <m/>
    <m/>
    <m/>
    <m/>
    <m/>
    <m/>
    <m/>
    <m/>
    <m/>
    <m/>
    <n v="3.9"/>
    <n v="2.8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, коридор"/>
    <m/>
    <m/>
    <m/>
    <m/>
    <m/>
    <m/>
    <s v="Свой ЖК, Двор, Крыша др. строения ЖК, Частный сектор"/>
    <s v="З, В"/>
    <m/>
    <s v="Кухня-гостиная"/>
    <s v=""/>
    <s v="ниша"/>
    <s v=""/>
    <s v=""/>
    <n v="1"/>
    <s v=""/>
    <n v="1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да"/>
    <s v=""/>
    <s v=""/>
    <s v=""/>
    <m/>
    <n v="1.01"/>
    <n v="1"/>
    <n v="1.0049999999999999"/>
    <m/>
    <m/>
    <n v="1.0049999999999999"/>
    <n v="1"/>
    <n v="1.01"/>
    <n v="1"/>
    <n v="1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2"/>
    <x v="41"/>
    <s v="Кухня-гостиная, Мастер-спальня"/>
    <n v="20"/>
    <n v="7"/>
    <s v="наличие студий"/>
    <n v="0.99250000000000005"/>
    <n v="0.995"/>
    <n v="0.998"/>
    <n v="1.0176470588235296"/>
    <x v="20"/>
    <n v="215000"/>
    <n v="1.0359024413628741"/>
    <n v="222719.02489301795"/>
    <n v="14030000"/>
  </r>
  <r>
    <x v="2"/>
    <x v="1"/>
    <x v="12"/>
    <n v="166"/>
    <x v="6"/>
    <m/>
    <x v="2"/>
    <n v="12.4"/>
    <x v="81"/>
    <n v="34.4"/>
    <x v="45"/>
    <m/>
    <m/>
    <n v="3.3"/>
    <s v="ниша"/>
    <m/>
    <m/>
    <m/>
    <m/>
    <m/>
    <m/>
    <m/>
    <m/>
    <s v="Кухня-столовая"/>
    <n v="11.5"/>
    <m/>
    <s v="Комната стандарт"/>
    <n v="12.4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3.3"/>
    <n v="3.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ниша"/>
    <s v=""/>
    <s v=""/>
    <n v="1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.0049999999999999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3"/>
    <x v="42"/>
    <s v="Кухня-столовая"/>
    <n v="20"/>
    <n v="7"/>
    <s v="наличие студий"/>
    <n v="0.99250000000000005"/>
    <n v="0.995"/>
    <n v="0.998"/>
    <n v="1.0176470588235296"/>
    <x v="3"/>
    <n v="256666.66666666666"/>
    <n v="1.0180743706066282"/>
    <n v="261305.7551223679"/>
    <n v="8990000"/>
  </r>
  <r>
    <x v="2"/>
    <x v="1"/>
    <x v="12"/>
    <n v="167"/>
    <x v="7"/>
    <m/>
    <x v="2"/>
    <n v="15.5"/>
    <x v="82"/>
    <n v="34.299999999999997"/>
    <x v="86"/>
    <m/>
    <m/>
    <n v="3.4"/>
    <s v="ниша"/>
    <m/>
    <m/>
    <m/>
    <m/>
    <m/>
    <m/>
    <m/>
    <m/>
    <s v="Кухня-столовая"/>
    <n v="11.5"/>
    <m/>
    <s v="Комната стандарт"/>
    <n v="15.5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4"/>
    <x v="22"/>
    <s v="Кухня-столовая"/>
    <n v="20"/>
    <n v="7"/>
    <s v="наличие студий"/>
    <n v="0.99250000000000005"/>
    <n v="0.995"/>
    <n v="0.998"/>
    <n v="1.0176470588235296"/>
    <x v="3"/>
    <n v="256666.66666666666"/>
    <n v="1.0130093239866949"/>
    <n v="260005.72648991834"/>
    <n v="8920000"/>
  </r>
  <r>
    <x v="2"/>
    <x v="1"/>
    <x v="12"/>
    <n v="168"/>
    <x v="8"/>
    <m/>
    <x v="3"/>
    <n v="12.4"/>
    <x v="73"/>
    <n v="28.5"/>
    <x v="78"/>
    <m/>
    <m/>
    <n v="5.8"/>
    <m/>
    <m/>
    <m/>
    <m/>
    <m/>
    <m/>
    <m/>
    <m/>
    <m/>
    <s v="Студия"/>
    <n v="5.4"/>
    <m/>
    <s v="Студия"/>
    <n v="12.4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s v="комната"/>
    <n v="1"/>
    <m/>
    <m/>
    <m/>
    <m/>
    <m/>
    <m/>
    <m/>
    <m/>
    <m/>
    <m/>
    <s v="Частный сектор"/>
    <s v="В"/>
    <m/>
    <s v="Студия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да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.0049999999999999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5"/>
    <x v="43"/>
    <s v="Студия"/>
    <n v="20"/>
    <n v="7"/>
    <s v="наличие студий"/>
    <n v="0.99250000000000005"/>
    <n v="0.995"/>
    <n v="0.998"/>
    <n v="1.0176470588235296"/>
    <x v="13"/>
    <n v="270000"/>
    <n v="1.0079694766036766"/>
    <n v="272151.75868299272"/>
    <n v="7760000"/>
  </r>
  <r>
    <x v="2"/>
    <x v="1"/>
    <x v="12"/>
    <n v="169"/>
    <x v="9"/>
    <m/>
    <x v="1"/>
    <n v="22"/>
    <x v="86"/>
    <n v="48.9"/>
    <x v="90"/>
    <m/>
    <m/>
    <n v="2.9"/>
    <s v="ниша"/>
    <n v="3.9"/>
    <m/>
    <m/>
    <m/>
    <m/>
    <m/>
    <m/>
    <m/>
    <s v="Кухня-столовая"/>
    <n v="13.8"/>
    <m/>
    <s v="Комната стандарт"/>
    <n v="11.9"/>
    <m/>
    <m/>
    <s v="Комната стандарт"/>
    <n v="10.1"/>
    <m/>
    <m/>
    <m/>
    <m/>
    <m/>
    <m/>
    <m/>
    <m/>
    <m/>
    <m/>
    <m/>
    <m/>
    <m/>
    <m/>
    <n v="4"/>
    <n v="2.299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Ю, В"/>
    <m/>
    <s v="Кухня-столовая"/>
    <s v=""/>
    <s v="ниш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да"/>
    <s v=""/>
    <s v=""/>
    <s v=""/>
    <m/>
    <n v="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6"/>
    <x v="44"/>
    <s v="Кухня-столовая"/>
    <n v="20"/>
    <n v="7"/>
    <s v="наличие студий"/>
    <n v="0.99250000000000005"/>
    <n v="0.995"/>
    <n v="0.998"/>
    <n v="1.0176470588235296"/>
    <x v="1"/>
    <n v="230000"/>
    <n v="1.0054369532937095"/>
    <n v="231250.49925755319"/>
    <n v="11310000"/>
  </r>
  <r>
    <x v="2"/>
    <x v="1"/>
    <x v="12"/>
    <n v="170"/>
    <x v="29"/>
    <m/>
    <x v="2"/>
    <n v="10.6"/>
    <x v="53"/>
    <n v="39.099999999999994"/>
    <x v="58"/>
    <m/>
    <m/>
    <n v="3.4"/>
    <s v="ниша"/>
    <n v="3.3"/>
    <m/>
    <m/>
    <m/>
    <m/>
    <m/>
    <m/>
    <m/>
    <s v="Кухня-гостиная"/>
    <n v="18.5"/>
    <m/>
    <s v="Комната стандарт"/>
    <n v="10.6"/>
    <m/>
    <m/>
    <m/>
    <m/>
    <m/>
    <m/>
    <m/>
    <m/>
    <m/>
    <m/>
    <m/>
    <m/>
    <m/>
    <m/>
    <m/>
    <m/>
    <m/>
    <m/>
    <n v="3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s v="кухня"/>
    <n v="2"/>
    <m/>
    <m/>
    <m/>
    <m/>
    <m/>
    <m/>
    <m/>
    <m/>
    <m/>
    <m/>
    <s v="Свой ЖК, Двор, Крыша др. строения ЖК"/>
    <s v="Ю, З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д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.0049999999999999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7"/>
    <x v="45"/>
    <s v="Кухня-гостиная"/>
    <n v="20"/>
    <n v="7"/>
    <s v="наличие студий"/>
    <n v="0.99250000000000005"/>
    <n v="0.995"/>
    <n v="0.998"/>
    <n v="1.0176470588235296"/>
    <x v="19"/>
    <n v="240000"/>
    <n v="1.0205687794407805"/>
    <n v="244936.50706578733"/>
    <n v="9580000"/>
  </r>
  <r>
    <x v="2"/>
    <x v="1"/>
    <x v="12"/>
    <n v="171"/>
    <x v="30"/>
    <m/>
    <x v="2"/>
    <n v="14.4"/>
    <x v="75"/>
    <n v="37.599999999999994"/>
    <x v="80"/>
    <m/>
    <m/>
    <n v="6"/>
    <s v="ниша"/>
    <m/>
    <m/>
    <m/>
    <m/>
    <m/>
    <m/>
    <m/>
    <m/>
    <s v="Кухня-столовая"/>
    <n v="13.4"/>
    <m/>
    <s v="Комната стандарт"/>
    <n v="14.4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, Крыша др. строения ЖК"/>
    <s v="З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да"/>
    <s v=""/>
    <s v=""/>
    <s v=""/>
    <s v=""/>
    <s v=""/>
    <s v="да"/>
    <s v="да"/>
    <s v=""/>
    <s v=""/>
    <s v="да"/>
    <s v="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0.995"/>
    <n v="1"/>
    <n v="1"/>
    <n v="1"/>
    <n v="1"/>
    <n v="1"/>
    <m/>
    <m/>
    <m/>
    <m/>
    <m/>
    <m/>
    <m/>
    <m/>
    <m/>
    <m/>
    <m/>
    <m/>
    <m/>
    <m/>
    <m/>
    <m/>
    <m/>
    <m/>
    <x v="58"/>
    <x v="22"/>
    <s v="Кухня-столовая"/>
    <n v="20"/>
    <n v="7"/>
    <s v="наличие студий"/>
    <n v="0.99250000000000005"/>
    <n v="0.995"/>
    <n v="0.998"/>
    <n v="1.0176470588235296"/>
    <x v="2"/>
    <n v="250000"/>
    <n v="1.0029045559799274"/>
    <n v="250726.13899498185"/>
    <n v="9430000"/>
  </r>
  <r>
    <x v="2"/>
    <x v="1"/>
    <x v="13"/>
    <n v="172"/>
    <x v="5"/>
    <m/>
    <x v="1"/>
    <n v="30.299999999999997"/>
    <x v="85"/>
    <n v="62.999999999999993"/>
    <x v="89"/>
    <m/>
    <m/>
    <n v="6.1"/>
    <s v="ниша"/>
    <m/>
    <m/>
    <m/>
    <m/>
    <m/>
    <m/>
    <m/>
    <m/>
    <s v="Кухня-гостиная"/>
    <n v="16.5"/>
    <m/>
    <s v="Комната стандарт"/>
    <n v="16.2"/>
    <m/>
    <m/>
    <s v="Мастер-спальня"/>
    <n v="14.1"/>
    <s v="ниша"/>
    <m/>
    <m/>
    <m/>
    <m/>
    <m/>
    <m/>
    <m/>
    <m/>
    <m/>
    <m/>
    <m/>
    <m/>
    <m/>
    <n v="3.9"/>
    <n v="2.8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, коридор"/>
    <m/>
    <m/>
    <m/>
    <m/>
    <m/>
    <m/>
    <s v="Свой ЖК, Двор, Крыша др. строения ЖК, Частный сектор"/>
    <s v="З, В"/>
    <m/>
    <s v="Кухня-гостиная"/>
    <s v=""/>
    <s v="ниша"/>
    <s v=""/>
    <s v=""/>
    <n v="1"/>
    <s v=""/>
    <n v="1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да"/>
    <s v=""/>
    <s v=""/>
    <s v=""/>
    <m/>
    <n v="1.01"/>
    <n v="1"/>
    <n v="1.0049999999999999"/>
    <m/>
    <m/>
    <n v="1.0049999999999999"/>
    <n v="1"/>
    <n v="1.01"/>
    <n v="1"/>
    <n v="1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2"/>
    <x v="41"/>
    <s v="Кухня-гостиная, Мастер-спальня"/>
    <n v="20"/>
    <n v="7"/>
    <s v="наличие студий"/>
    <n v="0.99250000000000005"/>
    <n v="0.995"/>
    <n v="0.998"/>
    <n v="1.0194117647058825"/>
    <x v="20"/>
    <n v="215000"/>
    <n v="1.0376988039779542"/>
    <n v="223105.24285526015"/>
    <n v="14060000"/>
  </r>
  <r>
    <x v="2"/>
    <x v="1"/>
    <x v="13"/>
    <n v="173"/>
    <x v="6"/>
    <m/>
    <x v="2"/>
    <n v="12.4"/>
    <x v="87"/>
    <n v="34.299999999999997"/>
    <x v="86"/>
    <m/>
    <m/>
    <n v="3.4"/>
    <s v="ниша"/>
    <m/>
    <m/>
    <m/>
    <m/>
    <m/>
    <m/>
    <m/>
    <m/>
    <s v="Кухня-столовая"/>
    <n v="11.3"/>
    <m/>
    <s v="Комната стандарт"/>
    <n v="12.4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3.3"/>
    <n v="3.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ниша"/>
    <s v=""/>
    <s v=""/>
    <n v="1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.0049999999999999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3"/>
    <x v="42"/>
    <s v="Кухня-столовая"/>
    <n v="20"/>
    <n v="7"/>
    <s v="наличие студий"/>
    <n v="0.99250000000000005"/>
    <n v="0.995"/>
    <n v="0.998"/>
    <n v="1.0194117647058825"/>
    <x v="3"/>
    <n v="256666.66666666666"/>
    <n v="1.0198398174920731"/>
    <n v="261758.88648963207"/>
    <n v="8980000"/>
  </r>
  <r>
    <x v="2"/>
    <x v="1"/>
    <x v="13"/>
    <n v="174"/>
    <x v="7"/>
    <m/>
    <x v="2"/>
    <n v="15.5"/>
    <x v="88"/>
    <n v="34.1"/>
    <x v="91"/>
    <m/>
    <m/>
    <n v="3.4"/>
    <s v="ниша"/>
    <m/>
    <m/>
    <m/>
    <m/>
    <m/>
    <m/>
    <m/>
    <m/>
    <s v="Кухня-столовая"/>
    <n v="11.3"/>
    <m/>
    <s v="Комната стандарт"/>
    <n v="15.5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4"/>
    <x v="22"/>
    <s v="Кухня-столовая"/>
    <n v="20"/>
    <n v="7"/>
    <s v="наличие студий"/>
    <n v="0.99250000000000005"/>
    <n v="0.995"/>
    <n v="0.998"/>
    <n v="1.0194117647058825"/>
    <x v="3"/>
    <n v="256666.66666666666"/>
    <n v="1.0147659875543018"/>
    <n v="260456.6034722708"/>
    <n v="8880000"/>
  </r>
  <r>
    <x v="2"/>
    <x v="1"/>
    <x v="13"/>
    <n v="175"/>
    <x v="8"/>
    <m/>
    <x v="3"/>
    <n v="12.4"/>
    <x v="73"/>
    <n v="28.5"/>
    <x v="78"/>
    <m/>
    <m/>
    <n v="5.8"/>
    <m/>
    <m/>
    <m/>
    <m/>
    <m/>
    <m/>
    <m/>
    <m/>
    <m/>
    <s v="Студия"/>
    <n v="5.4"/>
    <m/>
    <s v="Студия"/>
    <n v="12.4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s v="комната"/>
    <n v="1"/>
    <m/>
    <m/>
    <m/>
    <m/>
    <m/>
    <m/>
    <m/>
    <m/>
    <m/>
    <m/>
    <s v="Частный сектор"/>
    <s v="В"/>
    <m/>
    <s v="Студия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да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.0049999999999999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5"/>
    <x v="43"/>
    <s v="Студия"/>
    <n v="20"/>
    <n v="7"/>
    <s v="наличие студий"/>
    <n v="0.99250000000000005"/>
    <n v="0.995"/>
    <n v="0.998"/>
    <n v="1.0194117647058825"/>
    <x v="13"/>
    <n v="270000"/>
    <n v="1.0097174005515441"/>
    <n v="272623.69814891694"/>
    <n v="7770000"/>
  </r>
  <r>
    <x v="2"/>
    <x v="1"/>
    <x v="13"/>
    <n v="176"/>
    <x v="9"/>
    <m/>
    <x v="1"/>
    <n v="22"/>
    <x v="86"/>
    <n v="48.9"/>
    <x v="90"/>
    <m/>
    <m/>
    <n v="2.9"/>
    <s v="ниша"/>
    <n v="3.9"/>
    <m/>
    <m/>
    <m/>
    <m/>
    <m/>
    <m/>
    <m/>
    <s v="Кухня-столовая"/>
    <n v="13.8"/>
    <m/>
    <s v="Комната стандарт"/>
    <n v="11.9"/>
    <m/>
    <m/>
    <s v="Комната стандарт"/>
    <n v="10.1"/>
    <m/>
    <m/>
    <m/>
    <m/>
    <m/>
    <m/>
    <m/>
    <m/>
    <m/>
    <m/>
    <m/>
    <m/>
    <m/>
    <m/>
    <n v="4"/>
    <n v="2.299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Ю, В"/>
    <m/>
    <s v="Кухня-столовая"/>
    <s v=""/>
    <s v="ниш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да"/>
    <s v=""/>
    <s v=""/>
    <s v=""/>
    <m/>
    <n v="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6"/>
    <x v="44"/>
    <s v="Кухня-столовая"/>
    <n v="20"/>
    <n v="7"/>
    <s v="наличие студий"/>
    <n v="0.99250000000000005"/>
    <n v="0.995"/>
    <n v="0.998"/>
    <n v="1.0194117647058825"/>
    <x v="1"/>
    <n v="230000"/>
    <n v="1.0071804855826583"/>
    <n v="231651.51168401141"/>
    <n v="11330000"/>
  </r>
  <r>
    <x v="2"/>
    <x v="1"/>
    <x v="13"/>
    <n v="177"/>
    <x v="29"/>
    <m/>
    <x v="2"/>
    <n v="10.6"/>
    <x v="53"/>
    <n v="39.099999999999994"/>
    <x v="58"/>
    <m/>
    <m/>
    <n v="3.4"/>
    <s v="ниша"/>
    <n v="3.3"/>
    <m/>
    <m/>
    <m/>
    <m/>
    <m/>
    <m/>
    <m/>
    <s v="Кухня-гостиная"/>
    <n v="18.5"/>
    <m/>
    <s v="Комната стандарт"/>
    <n v="10.6"/>
    <m/>
    <m/>
    <m/>
    <m/>
    <m/>
    <m/>
    <m/>
    <m/>
    <m/>
    <m/>
    <m/>
    <m/>
    <m/>
    <m/>
    <m/>
    <m/>
    <m/>
    <m/>
    <n v="3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s v="кухня"/>
    <n v="2"/>
    <m/>
    <m/>
    <m/>
    <m/>
    <m/>
    <m/>
    <m/>
    <m/>
    <m/>
    <m/>
    <s v="Свой ЖК, Двор, Крыша др. строения ЖК"/>
    <s v="Ю, З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д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.0049999999999999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7"/>
    <x v="45"/>
    <s v="Кухня-гостиная"/>
    <n v="20"/>
    <n v="7"/>
    <s v="наличие студий"/>
    <n v="0.99250000000000005"/>
    <n v="0.995"/>
    <n v="0.998"/>
    <n v="1.0194117647058825"/>
    <x v="19"/>
    <n v="240000"/>
    <n v="1.0223385518906776"/>
    <n v="245361.25245376263"/>
    <n v="9590000"/>
  </r>
  <r>
    <x v="2"/>
    <x v="1"/>
    <x v="13"/>
    <n v="178"/>
    <x v="30"/>
    <m/>
    <x v="2"/>
    <n v="14.4"/>
    <x v="75"/>
    <n v="37.599999999999994"/>
    <x v="80"/>
    <m/>
    <m/>
    <n v="6"/>
    <s v="ниша"/>
    <m/>
    <m/>
    <m/>
    <m/>
    <m/>
    <m/>
    <m/>
    <m/>
    <s v="Кухня-столовая"/>
    <n v="13.4"/>
    <m/>
    <s v="Комната стандарт"/>
    <n v="14.4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, Крыша др. строения ЖК"/>
    <s v="З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да"/>
    <s v=""/>
    <s v=""/>
    <s v=""/>
    <s v=""/>
    <s v=""/>
    <s v="да"/>
    <s v="да"/>
    <s v=""/>
    <s v=""/>
    <s v="да"/>
    <s v="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0.995"/>
    <n v="1"/>
    <n v="1"/>
    <n v="1"/>
    <n v="1"/>
    <n v="1"/>
    <m/>
    <m/>
    <m/>
    <m/>
    <m/>
    <m/>
    <m/>
    <m/>
    <m/>
    <m/>
    <m/>
    <m/>
    <m/>
    <m/>
    <m/>
    <m/>
    <m/>
    <m/>
    <x v="58"/>
    <x v="22"/>
    <s v="Кухня-столовая"/>
    <n v="20"/>
    <n v="7"/>
    <s v="наличие студий"/>
    <n v="0.99250000000000005"/>
    <n v="0.995"/>
    <n v="0.998"/>
    <n v="1.0194117647058825"/>
    <x v="2"/>
    <n v="250000"/>
    <n v="1.0046436968284476"/>
    <n v="251160.92420711188"/>
    <n v="9440000"/>
  </r>
  <r>
    <x v="2"/>
    <x v="1"/>
    <x v="14"/>
    <n v="179"/>
    <x v="5"/>
    <m/>
    <x v="1"/>
    <n v="30.299999999999997"/>
    <x v="85"/>
    <n v="62.999999999999993"/>
    <x v="89"/>
    <m/>
    <m/>
    <n v="6.1"/>
    <s v="ниша"/>
    <m/>
    <m/>
    <m/>
    <m/>
    <m/>
    <m/>
    <m/>
    <m/>
    <s v="Кухня-гостиная"/>
    <n v="16.5"/>
    <m/>
    <s v="Комната стандарт"/>
    <n v="16.2"/>
    <m/>
    <m/>
    <s v="Мастер-спальня"/>
    <n v="14.1"/>
    <s v="ниша"/>
    <m/>
    <m/>
    <m/>
    <m/>
    <m/>
    <m/>
    <m/>
    <m/>
    <m/>
    <m/>
    <m/>
    <m/>
    <m/>
    <n v="3.9"/>
    <n v="2.8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, коридор"/>
    <m/>
    <m/>
    <m/>
    <m/>
    <m/>
    <m/>
    <s v="Свой ЖК, Двор, Крыша др. строения ЖК, Частный сектор"/>
    <s v="З, В"/>
    <m/>
    <s v="Кухня-гостиная"/>
    <s v=""/>
    <s v="ниша"/>
    <s v=""/>
    <s v=""/>
    <n v="1"/>
    <s v=""/>
    <n v="1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да"/>
    <s v=""/>
    <s v=""/>
    <s v=""/>
    <m/>
    <n v="1.01"/>
    <n v="1"/>
    <n v="1.0049999999999999"/>
    <m/>
    <m/>
    <n v="1.0049999999999999"/>
    <n v="1"/>
    <n v="1.01"/>
    <n v="1"/>
    <n v="1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2"/>
    <x v="41"/>
    <s v="Кухня-гостиная, Мастер-спальня"/>
    <n v="20"/>
    <n v="7"/>
    <s v="наличие студий"/>
    <n v="0.99250000000000005"/>
    <n v="0.995"/>
    <n v="0.998"/>
    <n v="1.0211764705882356"/>
    <x v="20"/>
    <n v="215000"/>
    <n v="1.0394951665930345"/>
    <n v="223491.46081750243"/>
    <n v="14080000"/>
  </r>
  <r>
    <x v="2"/>
    <x v="1"/>
    <x v="14"/>
    <n v="180"/>
    <x v="6"/>
    <m/>
    <x v="2"/>
    <n v="12.4"/>
    <x v="87"/>
    <n v="34.299999999999997"/>
    <x v="86"/>
    <m/>
    <m/>
    <n v="3.4"/>
    <s v="ниша"/>
    <m/>
    <m/>
    <m/>
    <m/>
    <m/>
    <m/>
    <m/>
    <m/>
    <s v="Кухня-столовая"/>
    <n v="11.3"/>
    <m/>
    <s v="Комната стандарт"/>
    <n v="12.4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3.3"/>
    <n v="3.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ниша"/>
    <s v=""/>
    <s v=""/>
    <n v="1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.0049999999999999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3"/>
    <x v="42"/>
    <s v="Кухня-столовая"/>
    <n v="20"/>
    <n v="7"/>
    <s v="наличие студий"/>
    <n v="0.99250000000000005"/>
    <n v="0.995"/>
    <n v="0.998"/>
    <n v="1.0211764705882356"/>
    <x v="3"/>
    <n v="256666.66666666666"/>
    <n v="1.0216052643775182"/>
    <n v="262212.01785689633"/>
    <n v="8990000"/>
  </r>
  <r>
    <x v="2"/>
    <x v="1"/>
    <x v="14"/>
    <n v="181"/>
    <x v="7"/>
    <m/>
    <x v="2"/>
    <n v="15.5"/>
    <x v="88"/>
    <n v="34.1"/>
    <x v="91"/>
    <m/>
    <m/>
    <n v="3.4"/>
    <s v="ниша"/>
    <m/>
    <m/>
    <m/>
    <m/>
    <m/>
    <m/>
    <m/>
    <m/>
    <s v="Кухня-столовая"/>
    <n v="11.3"/>
    <m/>
    <s v="Комната стандарт"/>
    <n v="15.5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4"/>
    <x v="22"/>
    <s v="Кухня-столовая"/>
    <n v="20"/>
    <n v="7"/>
    <s v="наличие студий"/>
    <n v="0.99250000000000005"/>
    <n v="0.995"/>
    <n v="0.998"/>
    <n v="1.0211764705882356"/>
    <x v="3"/>
    <n v="256666.66666666666"/>
    <n v="1.016522651121909"/>
    <n v="260907.48045462329"/>
    <n v="8900000"/>
  </r>
  <r>
    <x v="2"/>
    <x v="1"/>
    <x v="14"/>
    <n v="182"/>
    <x v="8"/>
    <m/>
    <x v="3"/>
    <n v="12.4"/>
    <x v="73"/>
    <n v="28.5"/>
    <x v="78"/>
    <m/>
    <m/>
    <n v="5.8"/>
    <m/>
    <m/>
    <m/>
    <m/>
    <m/>
    <m/>
    <m/>
    <m/>
    <m/>
    <s v="Студия"/>
    <n v="5.4"/>
    <m/>
    <s v="Студия"/>
    <n v="12.4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s v="комната"/>
    <n v="1"/>
    <m/>
    <m/>
    <m/>
    <m/>
    <m/>
    <m/>
    <m/>
    <m/>
    <m/>
    <m/>
    <s v="Частный сектор"/>
    <s v="В"/>
    <m/>
    <s v="Студия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да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.0049999999999999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5"/>
    <x v="43"/>
    <s v="Студия"/>
    <n v="20"/>
    <n v="7"/>
    <s v="наличие студий"/>
    <n v="0.99250000000000005"/>
    <n v="0.995"/>
    <n v="0.998"/>
    <n v="1.0211764705882356"/>
    <x v="13"/>
    <n v="270000"/>
    <n v="1.0114653244994121"/>
    <n v="273095.63761484128"/>
    <n v="7780000"/>
  </r>
  <r>
    <x v="2"/>
    <x v="1"/>
    <x v="14"/>
    <n v="183"/>
    <x v="9"/>
    <m/>
    <x v="1"/>
    <n v="22"/>
    <x v="86"/>
    <n v="48.9"/>
    <x v="90"/>
    <m/>
    <m/>
    <n v="2.9"/>
    <s v="ниша"/>
    <n v="3.9"/>
    <m/>
    <m/>
    <m/>
    <m/>
    <m/>
    <m/>
    <m/>
    <s v="Кухня-столовая"/>
    <n v="13.8"/>
    <m/>
    <s v="Комната стандарт"/>
    <n v="11.9"/>
    <m/>
    <m/>
    <s v="Комната стандарт"/>
    <n v="10.1"/>
    <m/>
    <m/>
    <m/>
    <m/>
    <m/>
    <m/>
    <m/>
    <m/>
    <m/>
    <m/>
    <m/>
    <m/>
    <m/>
    <m/>
    <n v="4"/>
    <n v="2.299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Ю, В"/>
    <m/>
    <s v="Кухня-столовая"/>
    <s v=""/>
    <s v="ниш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да"/>
    <s v=""/>
    <s v=""/>
    <s v=""/>
    <m/>
    <n v="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6"/>
    <x v="44"/>
    <s v="Кухня-столовая"/>
    <n v="20"/>
    <n v="7"/>
    <s v="наличие студий"/>
    <n v="0.99250000000000005"/>
    <n v="0.995"/>
    <n v="0.998"/>
    <n v="1.0211764705882356"/>
    <x v="1"/>
    <n v="230000"/>
    <n v="1.008924017871607"/>
    <n v="232052.52411046962"/>
    <n v="11350000"/>
  </r>
  <r>
    <x v="2"/>
    <x v="1"/>
    <x v="14"/>
    <n v="184"/>
    <x v="29"/>
    <m/>
    <x v="2"/>
    <n v="10.6"/>
    <x v="53"/>
    <n v="39.099999999999994"/>
    <x v="58"/>
    <m/>
    <m/>
    <n v="3.4"/>
    <s v="ниша"/>
    <n v="3.3"/>
    <m/>
    <m/>
    <m/>
    <m/>
    <m/>
    <m/>
    <m/>
    <s v="Кухня-гостиная"/>
    <n v="18.5"/>
    <m/>
    <s v="Комната стандарт"/>
    <n v="10.6"/>
    <m/>
    <m/>
    <m/>
    <m/>
    <m/>
    <m/>
    <m/>
    <m/>
    <m/>
    <m/>
    <m/>
    <m/>
    <m/>
    <m/>
    <m/>
    <m/>
    <m/>
    <m/>
    <n v="3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s v="кухня"/>
    <n v="2"/>
    <m/>
    <m/>
    <m/>
    <m/>
    <m/>
    <m/>
    <m/>
    <m/>
    <m/>
    <m/>
    <s v="Свой ЖК, Двор, Крыша др. строения ЖК"/>
    <s v="Ю, З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д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.0049999999999999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7"/>
    <x v="45"/>
    <s v="Кухня-гостиная"/>
    <n v="20"/>
    <n v="7"/>
    <s v="наличие студий"/>
    <n v="0.99250000000000005"/>
    <n v="0.995"/>
    <n v="0.998"/>
    <n v="1.0211764705882356"/>
    <x v="19"/>
    <n v="240000"/>
    <n v="1.0241083243405751"/>
    <n v="245785.99784173802"/>
    <n v="9610000"/>
  </r>
  <r>
    <x v="2"/>
    <x v="1"/>
    <x v="14"/>
    <n v="185"/>
    <x v="30"/>
    <m/>
    <x v="2"/>
    <n v="14.4"/>
    <x v="75"/>
    <n v="37.599999999999994"/>
    <x v="80"/>
    <m/>
    <m/>
    <n v="6"/>
    <s v="ниша"/>
    <m/>
    <m/>
    <m/>
    <m/>
    <m/>
    <m/>
    <m/>
    <m/>
    <s v="Кухня-столовая"/>
    <n v="13.4"/>
    <m/>
    <s v="Комната стандарт"/>
    <n v="14.4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, Крыша др. строения ЖК"/>
    <s v="З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да"/>
    <s v=""/>
    <s v=""/>
    <s v=""/>
    <s v=""/>
    <s v=""/>
    <s v="да"/>
    <s v="да"/>
    <s v=""/>
    <s v=""/>
    <s v="да"/>
    <s v="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0.995"/>
    <n v="1"/>
    <n v="1"/>
    <n v="1"/>
    <n v="1"/>
    <n v="1"/>
    <m/>
    <m/>
    <m/>
    <m/>
    <m/>
    <m/>
    <m/>
    <m/>
    <m/>
    <m/>
    <m/>
    <m/>
    <m/>
    <m/>
    <m/>
    <m/>
    <m/>
    <m/>
    <x v="58"/>
    <x v="22"/>
    <s v="Кухня-столовая"/>
    <n v="20"/>
    <n v="7"/>
    <s v="наличие студий"/>
    <n v="0.99250000000000005"/>
    <n v="0.995"/>
    <n v="0.998"/>
    <n v="1.0211764705882356"/>
    <x v="2"/>
    <n v="250000"/>
    <n v="1.0063828376769679"/>
    <n v="251595.70941924196"/>
    <n v="9460000"/>
  </r>
  <r>
    <x v="2"/>
    <x v="1"/>
    <x v="15"/>
    <n v="186"/>
    <x v="5"/>
    <m/>
    <x v="1"/>
    <n v="30.299999999999997"/>
    <x v="85"/>
    <n v="62.999999999999993"/>
    <x v="89"/>
    <m/>
    <m/>
    <n v="6.1"/>
    <s v="ниша"/>
    <m/>
    <m/>
    <m/>
    <m/>
    <m/>
    <m/>
    <m/>
    <m/>
    <s v="Кухня-гостиная"/>
    <n v="16.5"/>
    <m/>
    <s v="Комната стандарт"/>
    <n v="16.2"/>
    <m/>
    <m/>
    <s v="Мастер-спальня"/>
    <n v="14.1"/>
    <s v="ниша"/>
    <m/>
    <m/>
    <m/>
    <m/>
    <m/>
    <m/>
    <m/>
    <m/>
    <m/>
    <m/>
    <m/>
    <m/>
    <m/>
    <n v="3.9"/>
    <n v="2.8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, коридор"/>
    <m/>
    <m/>
    <m/>
    <m/>
    <m/>
    <m/>
    <s v="Свой ЖК, Двор, Крыша др. строения ЖК, Частный сектор"/>
    <s v="З, В"/>
    <m/>
    <s v="Кухня-гостиная"/>
    <s v=""/>
    <s v="ниша"/>
    <s v=""/>
    <s v=""/>
    <n v="1"/>
    <s v=""/>
    <n v="1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да"/>
    <s v=""/>
    <s v=""/>
    <s v=""/>
    <m/>
    <n v="1.01"/>
    <n v="1"/>
    <n v="1.0049999999999999"/>
    <m/>
    <m/>
    <n v="1.0049999999999999"/>
    <n v="1"/>
    <n v="1.01"/>
    <n v="1"/>
    <n v="1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2"/>
    <x v="41"/>
    <s v="Кухня-гостиная, Мастер-спальня"/>
    <n v="20"/>
    <n v="7"/>
    <s v="наличие студий"/>
    <n v="0.99250000000000005"/>
    <n v="0.995"/>
    <n v="0.998"/>
    <n v="1.0229411764705885"/>
    <x v="20"/>
    <n v="215000"/>
    <n v="1.0412915292081146"/>
    <n v="223877.67877974466"/>
    <n v="14100000"/>
  </r>
  <r>
    <x v="2"/>
    <x v="1"/>
    <x v="15"/>
    <n v="187"/>
    <x v="6"/>
    <m/>
    <x v="2"/>
    <n v="12.4"/>
    <x v="87"/>
    <n v="34.299999999999997"/>
    <x v="86"/>
    <m/>
    <m/>
    <n v="3.4"/>
    <s v="ниша"/>
    <m/>
    <m/>
    <m/>
    <m/>
    <m/>
    <m/>
    <m/>
    <m/>
    <s v="Кухня-столовая"/>
    <n v="11.3"/>
    <m/>
    <s v="Комната стандарт"/>
    <n v="12.4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3.3"/>
    <n v="3.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ниша"/>
    <s v=""/>
    <s v=""/>
    <n v="1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.0049999999999999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3"/>
    <x v="42"/>
    <s v="Кухня-столовая"/>
    <n v="20"/>
    <n v="7"/>
    <s v="наличие студий"/>
    <n v="0.99250000000000005"/>
    <n v="0.995"/>
    <n v="0.998"/>
    <n v="1.0229411764705885"/>
    <x v="3"/>
    <n v="256666.66666666666"/>
    <n v="1.0233707112629633"/>
    <n v="262665.14922416059"/>
    <n v="9010000"/>
  </r>
  <r>
    <x v="2"/>
    <x v="1"/>
    <x v="15"/>
    <n v="188"/>
    <x v="7"/>
    <m/>
    <x v="2"/>
    <n v="15.5"/>
    <x v="88"/>
    <n v="34.1"/>
    <x v="91"/>
    <m/>
    <m/>
    <n v="3.4"/>
    <s v="ниша"/>
    <m/>
    <m/>
    <m/>
    <m/>
    <m/>
    <m/>
    <m/>
    <m/>
    <s v="Кухня-столовая"/>
    <n v="11.3"/>
    <m/>
    <s v="Комната стандарт"/>
    <n v="15.5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4"/>
    <x v="22"/>
    <s v="Кухня-столовая"/>
    <n v="20"/>
    <n v="7"/>
    <s v="наличие студий"/>
    <n v="0.99250000000000005"/>
    <n v="0.995"/>
    <n v="0.998"/>
    <n v="1.0229411764705885"/>
    <x v="3"/>
    <n v="256666.66666666666"/>
    <n v="1.0182793146895159"/>
    <n v="261358.35743697576"/>
    <n v="8910000"/>
  </r>
  <r>
    <x v="2"/>
    <x v="1"/>
    <x v="15"/>
    <n v="189"/>
    <x v="8"/>
    <m/>
    <x v="3"/>
    <n v="12.4"/>
    <x v="73"/>
    <n v="28.5"/>
    <x v="78"/>
    <m/>
    <m/>
    <n v="5.8"/>
    <m/>
    <m/>
    <m/>
    <m/>
    <m/>
    <m/>
    <m/>
    <m/>
    <m/>
    <s v="Студия"/>
    <n v="5.4"/>
    <m/>
    <s v="Студия"/>
    <n v="12.4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s v="комната"/>
    <n v="1"/>
    <m/>
    <m/>
    <m/>
    <m/>
    <m/>
    <m/>
    <m/>
    <m/>
    <m/>
    <m/>
    <s v="Частный сектор"/>
    <s v="В"/>
    <m/>
    <s v="Студия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да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.0049999999999999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5"/>
    <x v="43"/>
    <s v="Студия"/>
    <n v="20"/>
    <n v="7"/>
    <s v="наличие студий"/>
    <n v="0.99250000000000005"/>
    <n v="0.995"/>
    <n v="0.998"/>
    <n v="1.0229411764705885"/>
    <x v="13"/>
    <n v="270000"/>
    <n v="1.0132132484472796"/>
    <n v="273567.57708076551"/>
    <n v="7800000"/>
  </r>
  <r>
    <x v="2"/>
    <x v="1"/>
    <x v="15"/>
    <n v="190"/>
    <x v="9"/>
    <m/>
    <x v="1"/>
    <n v="22"/>
    <x v="86"/>
    <n v="48.9"/>
    <x v="90"/>
    <m/>
    <m/>
    <n v="2.9"/>
    <s v="ниша"/>
    <n v="3.9"/>
    <m/>
    <m/>
    <m/>
    <m/>
    <m/>
    <m/>
    <m/>
    <s v="Кухня-столовая"/>
    <n v="13.8"/>
    <m/>
    <s v="Комната стандарт"/>
    <n v="11.9"/>
    <m/>
    <m/>
    <s v="Комната стандарт"/>
    <n v="10.1"/>
    <m/>
    <m/>
    <m/>
    <m/>
    <m/>
    <m/>
    <m/>
    <m/>
    <m/>
    <m/>
    <m/>
    <m/>
    <m/>
    <m/>
    <n v="4"/>
    <n v="2.299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Ю, В"/>
    <m/>
    <s v="Кухня-столовая"/>
    <s v=""/>
    <s v="ниш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да"/>
    <s v=""/>
    <s v=""/>
    <s v=""/>
    <m/>
    <n v="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6"/>
    <x v="44"/>
    <s v="Кухня-столовая"/>
    <n v="20"/>
    <n v="7"/>
    <s v="наличие студий"/>
    <n v="0.99250000000000005"/>
    <n v="0.995"/>
    <n v="0.998"/>
    <n v="1.0229411764705885"/>
    <x v="1"/>
    <n v="230000"/>
    <n v="1.0106675501605555"/>
    <n v="232453.53653692777"/>
    <n v="11370000"/>
  </r>
  <r>
    <x v="2"/>
    <x v="1"/>
    <x v="15"/>
    <n v="191"/>
    <x v="29"/>
    <m/>
    <x v="2"/>
    <n v="10.6"/>
    <x v="53"/>
    <n v="39.099999999999994"/>
    <x v="58"/>
    <m/>
    <m/>
    <n v="3.4"/>
    <s v="ниша"/>
    <n v="3.3"/>
    <m/>
    <m/>
    <m/>
    <m/>
    <m/>
    <m/>
    <m/>
    <s v="Кухня-гостиная"/>
    <n v="18.5"/>
    <m/>
    <s v="Комната стандарт"/>
    <n v="10.6"/>
    <m/>
    <m/>
    <m/>
    <m/>
    <m/>
    <m/>
    <m/>
    <m/>
    <m/>
    <m/>
    <m/>
    <m/>
    <m/>
    <m/>
    <m/>
    <m/>
    <m/>
    <m/>
    <n v="3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s v="кухня"/>
    <n v="2"/>
    <m/>
    <m/>
    <m/>
    <m/>
    <m/>
    <m/>
    <m/>
    <m/>
    <m/>
    <m/>
    <s v="Свой ЖК, Двор, Крыша др. строения ЖК"/>
    <s v="Ю, З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д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.0049999999999999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7"/>
    <x v="45"/>
    <s v="Кухня-гостиная"/>
    <n v="20"/>
    <n v="7"/>
    <s v="наличие студий"/>
    <n v="0.99250000000000005"/>
    <n v="0.995"/>
    <n v="0.998"/>
    <n v="1.0229411764705885"/>
    <x v="19"/>
    <n v="240000"/>
    <n v="1.0258780967904724"/>
    <n v="246210.74322971338"/>
    <n v="9630000"/>
  </r>
  <r>
    <x v="2"/>
    <x v="1"/>
    <x v="15"/>
    <n v="192"/>
    <x v="30"/>
    <m/>
    <x v="2"/>
    <n v="14.4"/>
    <x v="75"/>
    <n v="37.599999999999994"/>
    <x v="80"/>
    <m/>
    <m/>
    <n v="6"/>
    <s v="ниша"/>
    <m/>
    <m/>
    <m/>
    <m/>
    <m/>
    <m/>
    <m/>
    <m/>
    <s v="Кухня-столовая"/>
    <n v="13.4"/>
    <m/>
    <s v="Комната стандарт"/>
    <n v="14.4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, Крыша др. строения ЖК"/>
    <s v="З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да"/>
    <s v=""/>
    <s v=""/>
    <s v=""/>
    <s v=""/>
    <s v=""/>
    <s v="да"/>
    <s v="да"/>
    <s v=""/>
    <s v=""/>
    <s v="да"/>
    <s v="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0.995"/>
    <n v="1"/>
    <n v="1"/>
    <n v="1"/>
    <n v="1"/>
    <n v="1"/>
    <m/>
    <m/>
    <m/>
    <m/>
    <m/>
    <m/>
    <m/>
    <m/>
    <m/>
    <m/>
    <m/>
    <m/>
    <m/>
    <m/>
    <m/>
    <m/>
    <m/>
    <m/>
    <x v="58"/>
    <x v="22"/>
    <s v="Кухня-столовая"/>
    <n v="20"/>
    <n v="7"/>
    <s v="наличие студий"/>
    <n v="0.99250000000000005"/>
    <n v="0.995"/>
    <n v="0.998"/>
    <n v="1.0229411764705885"/>
    <x v="2"/>
    <n v="250000"/>
    <n v="1.0081219785254878"/>
    <n v="252030.49463137196"/>
    <n v="9480000"/>
  </r>
  <r>
    <x v="2"/>
    <x v="1"/>
    <x v="16"/>
    <n v="193"/>
    <x v="5"/>
    <m/>
    <x v="1"/>
    <n v="30.299999999999997"/>
    <x v="85"/>
    <n v="62.999999999999993"/>
    <x v="89"/>
    <m/>
    <m/>
    <n v="6.1"/>
    <s v="ниша"/>
    <m/>
    <m/>
    <m/>
    <m/>
    <m/>
    <m/>
    <m/>
    <m/>
    <s v="Кухня-гостиная"/>
    <n v="16.5"/>
    <m/>
    <s v="Комната стандарт"/>
    <n v="16.2"/>
    <m/>
    <m/>
    <s v="Мастер-спальня"/>
    <n v="14.1"/>
    <s v="ниша"/>
    <m/>
    <m/>
    <m/>
    <m/>
    <m/>
    <m/>
    <m/>
    <m/>
    <m/>
    <m/>
    <m/>
    <m/>
    <m/>
    <n v="3.9"/>
    <n v="2.8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, коридор"/>
    <m/>
    <m/>
    <m/>
    <m/>
    <m/>
    <m/>
    <s v="Свой ЖК, Двор, Крыша др. строения ЖК, Частный сектор"/>
    <s v="З, В"/>
    <m/>
    <s v="Кухня-гостиная"/>
    <s v=""/>
    <s v="ниша"/>
    <s v=""/>
    <s v=""/>
    <n v="1"/>
    <s v=""/>
    <n v="1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да"/>
    <s v=""/>
    <s v=""/>
    <s v=""/>
    <m/>
    <n v="1.01"/>
    <n v="1"/>
    <n v="1.0049999999999999"/>
    <m/>
    <m/>
    <n v="1.0049999999999999"/>
    <n v="1"/>
    <n v="1.01"/>
    <n v="1"/>
    <n v="1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2"/>
    <x v="41"/>
    <s v="Кухня-гостиная, Мастер-спальня"/>
    <n v="20"/>
    <n v="7"/>
    <s v="наличие студий"/>
    <n v="0.99250000000000005"/>
    <n v="0.995"/>
    <n v="0.998"/>
    <n v="1.0247058823529414"/>
    <x v="20"/>
    <n v="215000"/>
    <n v="1.0430878918231947"/>
    <n v="224263.89674198686"/>
    <n v="14130000"/>
  </r>
  <r>
    <x v="2"/>
    <x v="1"/>
    <x v="16"/>
    <n v="194"/>
    <x v="6"/>
    <m/>
    <x v="2"/>
    <n v="12.4"/>
    <x v="87"/>
    <n v="34.299999999999997"/>
    <x v="86"/>
    <m/>
    <m/>
    <n v="3.4"/>
    <s v="ниша"/>
    <m/>
    <m/>
    <m/>
    <m/>
    <m/>
    <m/>
    <m/>
    <m/>
    <s v="Кухня-столовая"/>
    <n v="11.3"/>
    <m/>
    <s v="Комната стандарт"/>
    <n v="12.4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3.3"/>
    <n v="3.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ниша"/>
    <s v=""/>
    <s v=""/>
    <n v="1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.0049999999999999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3"/>
    <x v="42"/>
    <s v="Кухня-столовая"/>
    <n v="20"/>
    <n v="7"/>
    <s v="наличие студий"/>
    <n v="0.99250000000000005"/>
    <n v="0.995"/>
    <n v="0.998"/>
    <n v="1.0247058823529414"/>
    <x v="3"/>
    <n v="256666.66666666666"/>
    <n v="1.0251361581484082"/>
    <n v="263118.28059142479"/>
    <n v="9020000"/>
  </r>
  <r>
    <x v="2"/>
    <x v="1"/>
    <x v="16"/>
    <n v="195"/>
    <x v="7"/>
    <m/>
    <x v="2"/>
    <n v="15.5"/>
    <x v="88"/>
    <n v="34.1"/>
    <x v="91"/>
    <m/>
    <m/>
    <n v="3.4"/>
    <s v="ниша"/>
    <m/>
    <m/>
    <m/>
    <m/>
    <m/>
    <m/>
    <m/>
    <m/>
    <s v="Кухня-столовая"/>
    <n v="11.3"/>
    <m/>
    <s v="Комната стандарт"/>
    <n v="15.5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4"/>
    <x v="22"/>
    <s v="Кухня-столовая"/>
    <n v="20"/>
    <n v="7"/>
    <s v="наличие студий"/>
    <n v="0.99250000000000005"/>
    <n v="0.995"/>
    <n v="0.998"/>
    <n v="1.0247058823529414"/>
    <x v="3"/>
    <n v="256666.66666666666"/>
    <n v="1.0200359782571229"/>
    <n v="261809.23441932819"/>
    <n v="8930000"/>
  </r>
  <r>
    <x v="2"/>
    <x v="1"/>
    <x v="16"/>
    <n v="196"/>
    <x v="8"/>
    <m/>
    <x v="3"/>
    <n v="12.4"/>
    <x v="73"/>
    <n v="28.5"/>
    <x v="78"/>
    <m/>
    <m/>
    <n v="5.8"/>
    <m/>
    <m/>
    <m/>
    <m/>
    <m/>
    <m/>
    <m/>
    <m/>
    <m/>
    <s v="Студия"/>
    <n v="5.4"/>
    <m/>
    <s v="Студия"/>
    <n v="12.4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s v="комната"/>
    <n v="1"/>
    <m/>
    <m/>
    <m/>
    <m/>
    <m/>
    <m/>
    <m/>
    <m/>
    <m/>
    <m/>
    <s v="Частный сектор"/>
    <s v="В"/>
    <m/>
    <s v="Студия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да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.0049999999999999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5"/>
    <x v="43"/>
    <s v="Студия"/>
    <n v="20"/>
    <n v="7"/>
    <s v="наличие студий"/>
    <n v="0.99250000000000005"/>
    <n v="0.995"/>
    <n v="0.998"/>
    <n v="1.0247058823529414"/>
    <x v="13"/>
    <n v="270000"/>
    <n v="1.0149611723951473"/>
    <n v="274039.51654668979"/>
    <n v="7810000"/>
  </r>
  <r>
    <x v="2"/>
    <x v="1"/>
    <x v="16"/>
    <n v="197"/>
    <x v="9"/>
    <m/>
    <x v="1"/>
    <n v="22"/>
    <x v="86"/>
    <n v="48.9"/>
    <x v="90"/>
    <m/>
    <m/>
    <n v="2.9"/>
    <s v="ниша"/>
    <n v="3.9"/>
    <m/>
    <m/>
    <m/>
    <m/>
    <m/>
    <m/>
    <m/>
    <s v="Кухня-столовая"/>
    <n v="13.8"/>
    <m/>
    <s v="Комната стандарт"/>
    <n v="11.9"/>
    <m/>
    <m/>
    <s v="Комната стандарт"/>
    <n v="10.1"/>
    <m/>
    <m/>
    <m/>
    <m/>
    <m/>
    <m/>
    <m/>
    <m/>
    <m/>
    <m/>
    <m/>
    <m/>
    <m/>
    <m/>
    <n v="4"/>
    <n v="2.299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Ю, В"/>
    <m/>
    <s v="Кухня-столовая"/>
    <s v=""/>
    <s v="ниш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да"/>
    <s v=""/>
    <s v=""/>
    <s v=""/>
    <m/>
    <n v="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6"/>
    <x v="44"/>
    <s v="Кухня-столовая"/>
    <n v="20"/>
    <n v="7"/>
    <s v="наличие студий"/>
    <n v="0.99250000000000005"/>
    <n v="0.995"/>
    <n v="0.998"/>
    <n v="1.0247058823529414"/>
    <x v="1"/>
    <n v="230000"/>
    <n v="1.0124110824495041"/>
    <n v="232854.54896338593"/>
    <n v="11390000"/>
  </r>
  <r>
    <x v="2"/>
    <x v="1"/>
    <x v="16"/>
    <n v="198"/>
    <x v="29"/>
    <m/>
    <x v="2"/>
    <n v="10.6"/>
    <x v="53"/>
    <n v="39.099999999999994"/>
    <x v="58"/>
    <m/>
    <m/>
    <n v="3.4"/>
    <s v="ниша"/>
    <n v="3.3"/>
    <m/>
    <m/>
    <m/>
    <m/>
    <m/>
    <m/>
    <m/>
    <s v="Кухня-гостиная"/>
    <n v="18.5"/>
    <m/>
    <s v="Комната стандарт"/>
    <n v="10.6"/>
    <m/>
    <m/>
    <m/>
    <m/>
    <m/>
    <m/>
    <m/>
    <m/>
    <m/>
    <m/>
    <m/>
    <m/>
    <m/>
    <m/>
    <m/>
    <m/>
    <m/>
    <m/>
    <n v="3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s v="кухня"/>
    <n v="2"/>
    <m/>
    <m/>
    <m/>
    <m/>
    <m/>
    <m/>
    <m/>
    <m/>
    <m/>
    <m/>
    <s v="Свой ЖК, Двор, Крыша др. строения ЖК"/>
    <s v="Ю, З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д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.0049999999999999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7"/>
    <x v="45"/>
    <s v="Кухня-гостиная"/>
    <n v="20"/>
    <n v="7"/>
    <s v="наличие студий"/>
    <n v="0.99250000000000005"/>
    <n v="0.995"/>
    <n v="0.998"/>
    <n v="1.0247058823529414"/>
    <x v="19"/>
    <n v="240000"/>
    <n v="1.0276478692403697"/>
    <n v="246635.48861768871"/>
    <n v="9640000"/>
  </r>
  <r>
    <x v="2"/>
    <x v="1"/>
    <x v="16"/>
    <n v="199"/>
    <x v="30"/>
    <m/>
    <x v="2"/>
    <n v="14.4"/>
    <x v="89"/>
    <n v="37.5"/>
    <x v="92"/>
    <m/>
    <m/>
    <n v="6"/>
    <s v="ниша"/>
    <m/>
    <m/>
    <m/>
    <m/>
    <m/>
    <m/>
    <m/>
    <m/>
    <s v="Кухня-столовая"/>
    <n v="13.3"/>
    <m/>
    <s v="Комната стандарт"/>
    <n v="14.4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, Крыша др. строения ЖК"/>
    <s v="З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да"/>
    <s v=""/>
    <s v=""/>
    <s v=""/>
    <s v=""/>
    <s v=""/>
    <s v="да"/>
    <s v="да"/>
    <s v=""/>
    <s v=""/>
    <s v="да"/>
    <s v="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0.995"/>
    <n v="1"/>
    <n v="1"/>
    <n v="1"/>
    <n v="1"/>
    <n v="1"/>
    <m/>
    <m/>
    <m/>
    <m/>
    <m/>
    <m/>
    <m/>
    <m/>
    <m/>
    <m/>
    <m/>
    <m/>
    <m/>
    <m/>
    <m/>
    <m/>
    <m/>
    <m/>
    <x v="58"/>
    <x v="22"/>
    <s v="Кухня-столовая"/>
    <n v="20"/>
    <n v="7"/>
    <s v="наличие студий"/>
    <n v="0.99250000000000005"/>
    <n v="0.995"/>
    <n v="0.998"/>
    <n v="1.0247058823529414"/>
    <x v="2"/>
    <n v="250000"/>
    <n v="1.0098611193740079"/>
    <n v="252465.27984350198"/>
    <n v="9470000"/>
  </r>
  <r>
    <x v="2"/>
    <x v="1"/>
    <x v="17"/>
    <n v="200"/>
    <x v="5"/>
    <m/>
    <x v="1"/>
    <n v="30.299999999999997"/>
    <x v="85"/>
    <n v="62.999999999999993"/>
    <x v="89"/>
    <m/>
    <m/>
    <n v="6.1"/>
    <s v="ниша"/>
    <m/>
    <m/>
    <m/>
    <m/>
    <m/>
    <m/>
    <m/>
    <m/>
    <s v="Кухня-гостиная"/>
    <n v="16.5"/>
    <m/>
    <s v="Комната стандарт"/>
    <n v="16.2"/>
    <m/>
    <m/>
    <s v="Мастер-спальня"/>
    <n v="14.1"/>
    <s v="ниша"/>
    <m/>
    <m/>
    <m/>
    <m/>
    <m/>
    <m/>
    <m/>
    <m/>
    <m/>
    <m/>
    <m/>
    <m/>
    <m/>
    <n v="3.9"/>
    <n v="2.8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, коридор"/>
    <m/>
    <m/>
    <m/>
    <m/>
    <m/>
    <m/>
    <s v="Свой ЖК, Двор, Крыша др. строения ЖК, Частный сектор"/>
    <s v="З, В"/>
    <m/>
    <s v="Кухня-гостиная"/>
    <s v=""/>
    <s v="ниша"/>
    <s v=""/>
    <s v=""/>
    <n v="1"/>
    <s v=""/>
    <n v="1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да"/>
    <s v=""/>
    <s v=""/>
    <s v=""/>
    <m/>
    <n v="1.01"/>
    <n v="1"/>
    <n v="1.0049999999999999"/>
    <m/>
    <m/>
    <n v="1.0049999999999999"/>
    <n v="1"/>
    <n v="1.01"/>
    <n v="1"/>
    <n v="1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2"/>
    <x v="41"/>
    <s v="Кухня-гостиная, Мастер-спальня"/>
    <n v="20"/>
    <n v="7"/>
    <s v="наличие студий"/>
    <n v="0.99250000000000005"/>
    <n v="0.995"/>
    <n v="0.998"/>
    <n v="1.0264705882352942"/>
    <x v="20"/>
    <n v="215000"/>
    <n v="1.0448842544382748"/>
    <n v="224650.11470422908"/>
    <n v="14150000"/>
  </r>
  <r>
    <x v="2"/>
    <x v="1"/>
    <x v="17"/>
    <n v="201"/>
    <x v="6"/>
    <m/>
    <x v="2"/>
    <n v="12.4"/>
    <x v="87"/>
    <n v="34.299999999999997"/>
    <x v="86"/>
    <m/>
    <m/>
    <n v="3.4"/>
    <s v="ниша"/>
    <m/>
    <m/>
    <m/>
    <m/>
    <m/>
    <m/>
    <m/>
    <m/>
    <s v="Кухня-столовая"/>
    <n v="11.3"/>
    <m/>
    <s v="Комната стандарт"/>
    <n v="12.4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3.3"/>
    <n v="3.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ниша"/>
    <s v=""/>
    <s v=""/>
    <n v="1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.0049999999999999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3"/>
    <x v="42"/>
    <s v="Кухня-столовая"/>
    <n v="20"/>
    <n v="7"/>
    <s v="наличие студий"/>
    <n v="0.99250000000000005"/>
    <n v="0.995"/>
    <n v="0.998"/>
    <n v="1.0264705882352942"/>
    <x v="3"/>
    <n v="256666.66666666666"/>
    <n v="1.0269016050338531"/>
    <n v="263571.41195868893"/>
    <n v="9040000"/>
  </r>
  <r>
    <x v="2"/>
    <x v="1"/>
    <x v="17"/>
    <n v="202"/>
    <x v="7"/>
    <m/>
    <x v="2"/>
    <n v="15.5"/>
    <x v="88"/>
    <n v="34.1"/>
    <x v="91"/>
    <m/>
    <m/>
    <n v="3.4"/>
    <s v="ниша"/>
    <m/>
    <m/>
    <m/>
    <m/>
    <m/>
    <m/>
    <m/>
    <m/>
    <s v="Кухня-столовая"/>
    <n v="11.3"/>
    <m/>
    <s v="Комната стандарт"/>
    <n v="15.5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4"/>
    <x v="22"/>
    <s v="Кухня-столовая"/>
    <n v="20"/>
    <n v="7"/>
    <s v="наличие студий"/>
    <n v="0.99250000000000005"/>
    <n v="0.995"/>
    <n v="0.998"/>
    <n v="1.0264705882352942"/>
    <x v="3"/>
    <n v="256666.66666666666"/>
    <n v="1.0217926418247298"/>
    <n v="262260.11140168062"/>
    <n v="8940000"/>
  </r>
  <r>
    <x v="2"/>
    <x v="1"/>
    <x v="17"/>
    <n v="203"/>
    <x v="8"/>
    <m/>
    <x v="3"/>
    <n v="12.4"/>
    <x v="73"/>
    <n v="28.5"/>
    <x v="78"/>
    <m/>
    <m/>
    <n v="5.8"/>
    <m/>
    <m/>
    <m/>
    <m/>
    <m/>
    <m/>
    <m/>
    <m/>
    <m/>
    <s v="Студия"/>
    <n v="5.4"/>
    <m/>
    <s v="Студия"/>
    <n v="12.4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s v="комната"/>
    <n v="1"/>
    <m/>
    <m/>
    <m/>
    <m/>
    <m/>
    <m/>
    <m/>
    <m/>
    <m/>
    <m/>
    <s v="Частный сектор"/>
    <s v="В"/>
    <m/>
    <s v="Студия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да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.0049999999999999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5"/>
    <x v="43"/>
    <s v="Студия"/>
    <n v="20"/>
    <n v="7"/>
    <s v="наличие студий"/>
    <n v="0.99250000000000005"/>
    <n v="0.995"/>
    <n v="0.998"/>
    <n v="1.0264705882352942"/>
    <x v="13"/>
    <n v="270000"/>
    <n v="1.0167090963430148"/>
    <n v="274511.45601261401"/>
    <n v="7820000"/>
  </r>
  <r>
    <x v="2"/>
    <x v="1"/>
    <x v="17"/>
    <n v="204"/>
    <x v="9"/>
    <m/>
    <x v="1"/>
    <n v="22"/>
    <x v="86"/>
    <n v="48.9"/>
    <x v="90"/>
    <m/>
    <m/>
    <n v="2.9"/>
    <s v="ниша"/>
    <n v="3.9"/>
    <m/>
    <m/>
    <m/>
    <m/>
    <m/>
    <m/>
    <m/>
    <s v="Кухня-столовая"/>
    <n v="13.8"/>
    <m/>
    <s v="Комната стандарт"/>
    <n v="11.9"/>
    <m/>
    <m/>
    <s v="Комната стандарт"/>
    <n v="10.1"/>
    <m/>
    <m/>
    <m/>
    <m/>
    <m/>
    <m/>
    <m/>
    <m/>
    <m/>
    <m/>
    <m/>
    <m/>
    <m/>
    <m/>
    <n v="4"/>
    <n v="2.299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Ю, В"/>
    <m/>
    <s v="Кухня-столовая"/>
    <s v=""/>
    <s v="ниш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да"/>
    <s v=""/>
    <s v=""/>
    <s v=""/>
    <m/>
    <n v="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6"/>
    <x v="44"/>
    <s v="Кухня-столовая"/>
    <n v="20"/>
    <n v="7"/>
    <s v="наличие студий"/>
    <n v="0.99250000000000005"/>
    <n v="0.995"/>
    <n v="0.998"/>
    <n v="1.0264705882352942"/>
    <x v="1"/>
    <n v="230000"/>
    <n v="1.0141546147384528"/>
    <n v="233255.56138984414"/>
    <n v="11410000"/>
  </r>
  <r>
    <x v="2"/>
    <x v="1"/>
    <x v="17"/>
    <n v="205"/>
    <x v="29"/>
    <m/>
    <x v="2"/>
    <n v="10.6"/>
    <x v="53"/>
    <n v="39.099999999999994"/>
    <x v="58"/>
    <m/>
    <m/>
    <n v="3.4"/>
    <s v="ниша"/>
    <n v="3.3"/>
    <m/>
    <m/>
    <m/>
    <m/>
    <m/>
    <m/>
    <m/>
    <s v="Кухня-гостиная"/>
    <n v="18.5"/>
    <m/>
    <s v="Комната стандарт"/>
    <n v="10.6"/>
    <m/>
    <m/>
    <m/>
    <m/>
    <m/>
    <m/>
    <m/>
    <m/>
    <m/>
    <m/>
    <m/>
    <m/>
    <m/>
    <m/>
    <m/>
    <m/>
    <m/>
    <m/>
    <n v="3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s v="кухня"/>
    <n v="2"/>
    <m/>
    <m/>
    <m/>
    <m/>
    <m/>
    <m/>
    <m/>
    <m/>
    <m/>
    <m/>
    <s v="Свой ЖК, Двор, Крыша др. строения ЖК"/>
    <s v="Ю, З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д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.0049999999999999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7"/>
    <x v="45"/>
    <s v="Кухня-гостиная"/>
    <n v="20"/>
    <n v="7"/>
    <s v="наличие студий"/>
    <n v="0.99250000000000005"/>
    <n v="0.995"/>
    <n v="0.998"/>
    <n v="1.0264705882352942"/>
    <x v="19"/>
    <n v="240000"/>
    <n v="1.0294176416902669"/>
    <n v="247060.23400566407"/>
    <n v="9660000"/>
  </r>
  <r>
    <x v="2"/>
    <x v="1"/>
    <x v="17"/>
    <n v="206"/>
    <x v="30"/>
    <m/>
    <x v="2"/>
    <n v="14.4"/>
    <x v="89"/>
    <n v="37.5"/>
    <x v="92"/>
    <m/>
    <m/>
    <n v="6"/>
    <s v="ниша"/>
    <m/>
    <m/>
    <m/>
    <m/>
    <m/>
    <m/>
    <m/>
    <m/>
    <s v="Кухня-столовая"/>
    <n v="13.3"/>
    <m/>
    <s v="Комната стандарт"/>
    <n v="14.4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, Крыша др. строения ЖК"/>
    <s v="З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да"/>
    <s v=""/>
    <s v=""/>
    <s v=""/>
    <s v=""/>
    <s v=""/>
    <s v="да"/>
    <s v="да"/>
    <s v=""/>
    <s v=""/>
    <s v="да"/>
    <s v="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0.995"/>
    <n v="1"/>
    <n v="1"/>
    <n v="1"/>
    <n v="1"/>
    <n v="1"/>
    <m/>
    <m/>
    <m/>
    <m/>
    <m/>
    <m/>
    <m/>
    <m/>
    <m/>
    <m/>
    <m/>
    <m/>
    <m/>
    <m/>
    <m/>
    <m/>
    <m/>
    <m/>
    <x v="58"/>
    <x v="22"/>
    <s v="Кухня-столовая"/>
    <n v="20"/>
    <n v="7"/>
    <s v="наличие студий"/>
    <n v="0.99250000000000005"/>
    <n v="0.995"/>
    <n v="0.998"/>
    <n v="1.0264705882352942"/>
    <x v="2"/>
    <n v="250000"/>
    <n v="1.011600260222528"/>
    <n v="252900.065055632"/>
    <n v="9480000"/>
  </r>
  <r>
    <x v="2"/>
    <x v="1"/>
    <x v="18"/>
    <n v="207"/>
    <x v="5"/>
    <m/>
    <x v="1"/>
    <n v="30.299999999999997"/>
    <x v="85"/>
    <n v="62.999999999999993"/>
    <x v="89"/>
    <m/>
    <m/>
    <n v="6.1"/>
    <s v="ниша"/>
    <m/>
    <m/>
    <m/>
    <m/>
    <m/>
    <m/>
    <m/>
    <m/>
    <s v="Кухня-гостиная"/>
    <n v="16.5"/>
    <m/>
    <s v="Комната стандарт"/>
    <n v="16.2"/>
    <m/>
    <m/>
    <s v="Мастер-спальня"/>
    <n v="14.1"/>
    <s v="ниша"/>
    <m/>
    <m/>
    <m/>
    <m/>
    <m/>
    <m/>
    <m/>
    <m/>
    <m/>
    <m/>
    <m/>
    <m/>
    <m/>
    <n v="3.9"/>
    <n v="2.8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, коридор"/>
    <m/>
    <m/>
    <m/>
    <m/>
    <m/>
    <m/>
    <s v="Свой ЖК, Двор, Крыша др. строения ЖК, Частный сектор"/>
    <s v="З, В"/>
    <m/>
    <s v="Кухня-гостиная"/>
    <s v=""/>
    <s v="ниша"/>
    <s v=""/>
    <s v=""/>
    <n v="1"/>
    <s v=""/>
    <n v="1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да"/>
    <s v=""/>
    <s v=""/>
    <s v=""/>
    <m/>
    <n v="1.01"/>
    <n v="1"/>
    <n v="1.0049999999999999"/>
    <m/>
    <m/>
    <n v="1.0049999999999999"/>
    <n v="1"/>
    <n v="1.01"/>
    <n v="1"/>
    <n v="1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2"/>
    <x v="41"/>
    <s v="Кухня-гостиная, Мастер-спальня"/>
    <n v="20"/>
    <n v="7"/>
    <s v="наличие студий"/>
    <n v="0.99250000000000005"/>
    <n v="0.995"/>
    <n v="0.998"/>
    <n v="1.0282352941176474"/>
    <x v="20"/>
    <n v="215000"/>
    <n v="1.0466806170533551"/>
    <n v="225036.33266647137"/>
    <n v="14180000"/>
  </r>
  <r>
    <x v="2"/>
    <x v="1"/>
    <x v="18"/>
    <n v="208"/>
    <x v="6"/>
    <m/>
    <x v="2"/>
    <n v="12.4"/>
    <x v="87"/>
    <n v="34.299999999999997"/>
    <x v="86"/>
    <m/>
    <m/>
    <n v="3.4"/>
    <s v="ниша"/>
    <m/>
    <m/>
    <m/>
    <m/>
    <m/>
    <m/>
    <m/>
    <m/>
    <s v="Кухня-столовая"/>
    <n v="11.3"/>
    <m/>
    <s v="Комната стандарт"/>
    <n v="12.4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3.3"/>
    <n v="3.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ниша"/>
    <s v=""/>
    <s v=""/>
    <n v="1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.0049999999999999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3"/>
    <x v="42"/>
    <s v="Кухня-столовая"/>
    <n v="20"/>
    <n v="7"/>
    <s v="наличие студий"/>
    <n v="0.99250000000000005"/>
    <n v="0.995"/>
    <n v="0.998"/>
    <n v="1.0282352941176474"/>
    <x v="3"/>
    <n v="256666.66666666666"/>
    <n v="1.0286670519192984"/>
    <n v="264024.54332595324"/>
    <n v="9060000"/>
  </r>
  <r>
    <x v="2"/>
    <x v="1"/>
    <x v="18"/>
    <n v="209"/>
    <x v="7"/>
    <m/>
    <x v="2"/>
    <n v="15.5"/>
    <x v="88"/>
    <n v="34.1"/>
    <x v="91"/>
    <m/>
    <m/>
    <n v="3.4"/>
    <s v="ниша"/>
    <m/>
    <m/>
    <m/>
    <m/>
    <m/>
    <m/>
    <m/>
    <m/>
    <s v="Кухня-столовая"/>
    <n v="11.3"/>
    <m/>
    <s v="Комната стандарт"/>
    <n v="15.5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4"/>
    <x v="22"/>
    <s v="Кухня-столовая"/>
    <n v="20"/>
    <n v="7"/>
    <s v="наличие студий"/>
    <n v="0.99250000000000005"/>
    <n v="0.995"/>
    <n v="0.998"/>
    <n v="1.0282352941176474"/>
    <x v="3"/>
    <n v="256666.66666666666"/>
    <n v="1.023549305392337"/>
    <n v="262710.98838403315"/>
    <n v="8960000"/>
  </r>
  <r>
    <x v="2"/>
    <x v="1"/>
    <x v="18"/>
    <n v="210"/>
    <x v="8"/>
    <m/>
    <x v="3"/>
    <n v="12.4"/>
    <x v="73"/>
    <n v="28.5"/>
    <x v="78"/>
    <m/>
    <m/>
    <n v="5.8"/>
    <m/>
    <m/>
    <m/>
    <m/>
    <m/>
    <m/>
    <m/>
    <m/>
    <m/>
    <s v="Студия"/>
    <n v="5.4"/>
    <m/>
    <s v="Студия"/>
    <n v="12.4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s v="комната"/>
    <n v="1"/>
    <m/>
    <m/>
    <m/>
    <m/>
    <m/>
    <m/>
    <m/>
    <m/>
    <m/>
    <m/>
    <s v="Частный сектор"/>
    <s v="В"/>
    <m/>
    <s v="Студия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да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.0049999999999999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5"/>
    <x v="43"/>
    <s v="Студия"/>
    <n v="20"/>
    <n v="7"/>
    <s v="наличие студий"/>
    <n v="0.99250000000000005"/>
    <n v="0.995"/>
    <n v="0.998"/>
    <n v="1.0282352941176474"/>
    <x v="13"/>
    <n v="270000"/>
    <n v="1.0184570202908827"/>
    <n v="274983.39547853835"/>
    <n v="7840000"/>
  </r>
  <r>
    <x v="2"/>
    <x v="1"/>
    <x v="18"/>
    <n v="211"/>
    <x v="9"/>
    <m/>
    <x v="1"/>
    <n v="22"/>
    <x v="86"/>
    <n v="48.9"/>
    <x v="90"/>
    <m/>
    <m/>
    <n v="2.9"/>
    <s v="ниша"/>
    <n v="3.9"/>
    <m/>
    <m/>
    <m/>
    <m/>
    <m/>
    <m/>
    <m/>
    <s v="Кухня-столовая"/>
    <n v="13.8"/>
    <m/>
    <s v="Комната стандарт"/>
    <n v="11.9"/>
    <m/>
    <m/>
    <s v="Комната стандарт"/>
    <n v="10.1"/>
    <m/>
    <m/>
    <m/>
    <m/>
    <m/>
    <m/>
    <m/>
    <m/>
    <m/>
    <m/>
    <m/>
    <m/>
    <m/>
    <m/>
    <n v="4"/>
    <n v="2.299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Ю, В"/>
    <m/>
    <s v="Кухня-столовая"/>
    <s v=""/>
    <s v="ниш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да"/>
    <s v=""/>
    <s v=""/>
    <s v=""/>
    <m/>
    <n v="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6"/>
    <x v="44"/>
    <s v="Кухня-столовая"/>
    <n v="20"/>
    <n v="7"/>
    <s v="наличие студий"/>
    <n v="0.99250000000000005"/>
    <n v="0.995"/>
    <n v="0.998"/>
    <n v="1.0282352941176474"/>
    <x v="1"/>
    <n v="230000"/>
    <n v="1.0158981470274016"/>
    <n v="233656.57381630235"/>
    <n v="11430000"/>
  </r>
  <r>
    <x v="2"/>
    <x v="1"/>
    <x v="18"/>
    <n v="212"/>
    <x v="29"/>
    <m/>
    <x v="2"/>
    <n v="10.6"/>
    <x v="53"/>
    <n v="39.099999999999994"/>
    <x v="58"/>
    <m/>
    <m/>
    <n v="3.4"/>
    <s v="ниша"/>
    <n v="3.3"/>
    <m/>
    <m/>
    <m/>
    <m/>
    <m/>
    <m/>
    <m/>
    <s v="Кухня-гостиная"/>
    <n v="18.5"/>
    <m/>
    <s v="Комната стандарт"/>
    <n v="10.6"/>
    <m/>
    <m/>
    <m/>
    <m/>
    <m/>
    <m/>
    <m/>
    <m/>
    <m/>
    <m/>
    <m/>
    <m/>
    <m/>
    <m/>
    <m/>
    <m/>
    <m/>
    <m/>
    <n v="3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s v="кухня"/>
    <n v="2"/>
    <m/>
    <m/>
    <m/>
    <m/>
    <m/>
    <m/>
    <m/>
    <m/>
    <m/>
    <m/>
    <s v="Свой ЖК, Двор, Крыша др. строения ЖК"/>
    <s v="Ю, З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д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.0049999999999999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7"/>
    <x v="45"/>
    <s v="Кухня-гостиная"/>
    <n v="20"/>
    <n v="7"/>
    <s v="наличие студий"/>
    <n v="0.99250000000000005"/>
    <n v="0.995"/>
    <n v="0.998"/>
    <n v="1.0282352941176474"/>
    <x v="19"/>
    <n v="240000"/>
    <n v="1.0311874141401645"/>
    <n v="247484.97939363946"/>
    <n v="9680000"/>
  </r>
  <r>
    <x v="2"/>
    <x v="1"/>
    <x v="18"/>
    <n v="213"/>
    <x v="30"/>
    <m/>
    <x v="2"/>
    <n v="14.4"/>
    <x v="89"/>
    <n v="37.5"/>
    <x v="92"/>
    <m/>
    <m/>
    <n v="6"/>
    <s v="ниша"/>
    <m/>
    <m/>
    <m/>
    <m/>
    <m/>
    <m/>
    <m/>
    <m/>
    <s v="Кухня-столовая"/>
    <n v="13.3"/>
    <m/>
    <s v="Комната стандарт"/>
    <n v="14.4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, Крыша др. строения ЖК"/>
    <s v="З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да"/>
    <s v=""/>
    <s v=""/>
    <s v=""/>
    <s v=""/>
    <s v=""/>
    <s v="да"/>
    <s v="да"/>
    <s v=""/>
    <s v=""/>
    <s v="да"/>
    <s v="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0.995"/>
    <n v="1"/>
    <n v="1"/>
    <n v="1"/>
    <n v="1"/>
    <n v="1"/>
    <m/>
    <m/>
    <m/>
    <m/>
    <m/>
    <m/>
    <m/>
    <m/>
    <m/>
    <m/>
    <m/>
    <m/>
    <m/>
    <m/>
    <m/>
    <m/>
    <m/>
    <m/>
    <x v="58"/>
    <x v="22"/>
    <s v="Кухня-столовая"/>
    <n v="20"/>
    <n v="7"/>
    <s v="наличие студий"/>
    <n v="0.99250000000000005"/>
    <n v="0.995"/>
    <n v="0.998"/>
    <n v="1.0282352941176474"/>
    <x v="2"/>
    <n v="250000"/>
    <n v="1.0133394010710484"/>
    <n v="253334.85026776209"/>
    <n v="9500000"/>
  </r>
  <r>
    <x v="2"/>
    <x v="1"/>
    <x v="19"/>
    <n v="214"/>
    <x v="5"/>
    <m/>
    <x v="1"/>
    <n v="30.299999999999997"/>
    <x v="85"/>
    <n v="62.999999999999993"/>
    <x v="89"/>
    <m/>
    <m/>
    <n v="6.1"/>
    <s v="ниша"/>
    <m/>
    <m/>
    <m/>
    <m/>
    <m/>
    <m/>
    <m/>
    <m/>
    <s v="Кухня-гостиная"/>
    <n v="16.5"/>
    <m/>
    <s v="Комната стандарт"/>
    <n v="16.2"/>
    <m/>
    <m/>
    <s v="Мастер-спальня"/>
    <n v="14.1"/>
    <s v="ниша"/>
    <m/>
    <m/>
    <m/>
    <m/>
    <m/>
    <m/>
    <m/>
    <m/>
    <m/>
    <m/>
    <m/>
    <m/>
    <m/>
    <n v="3.9"/>
    <n v="2.8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3"/>
    <m/>
    <m/>
    <m/>
    <s v="да"/>
    <m/>
    <m/>
    <n v="2"/>
    <m/>
    <m/>
    <m/>
    <s v="кухня, коридор"/>
    <m/>
    <m/>
    <m/>
    <m/>
    <m/>
    <m/>
    <s v="Свой ЖК, Двор, Крыша др. строения ЖК, Частный сектор"/>
    <s v="З, В"/>
    <m/>
    <s v="Кухня-гостиная"/>
    <s v=""/>
    <s v="ниша"/>
    <s v=""/>
    <s v=""/>
    <n v="1"/>
    <s v=""/>
    <n v="1"/>
    <n v="2"/>
    <s v=""/>
    <s v=""/>
    <s v=""/>
    <s v=""/>
    <s v=""/>
    <s v=""/>
    <n v="1"/>
    <s v=""/>
    <n v="1"/>
    <s v=""/>
    <s v=""/>
    <s v=""/>
    <n v="1"/>
    <s v=""/>
    <s v=""/>
    <s v=""/>
    <n v="3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да"/>
    <s v=""/>
    <s v=""/>
    <s v=""/>
    <m/>
    <n v="1.01"/>
    <n v="1"/>
    <n v="1.0049999999999999"/>
    <m/>
    <m/>
    <n v="1.0049999999999999"/>
    <n v="1"/>
    <n v="1.01"/>
    <n v="1"/>
    <n v="1"/>
    <n v="1"/>
    <n v="1"/>
    <m/>
    <m/>
    <m/>
    <n v="1.0049999999999999"/>
    <m/>
    <m/>
    <m/>
    <m/>
    <m/>
    <m/>
    <m/>
    <m/>
    <m/>
    <n v="1.0024999999999999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2"/>
    <x v="41"/>
    <s v="Кухня-гостиная, Мастер-спальня"/>
    <n v="20"/>
    <n v="7"/>
    <s v="наличие студий"/>
    <n v="0.99250000000000005"/>
    <n v="0.995"/>
    <n v="0.998"/>
    <n v="1.0300000000000002"/>
    <x v="20"/>
    <n v="215000"/>
    <n v="1.0510981721176063"/>
    <n v="225986.10700528533"/>
    <n v="14240000"/>
  </r>
  <r>
    <x v="2"/>
    <x v="1"/>
    <x v="19"/>
    <n v="215"/>
    <x v="6"/>
    <m/>
    <x v="2"/>
    <n v="12.4"/>
    <x v="87"/>
    <n v="34.299999999999997"/>
    <x v="86"/>
    <m/>
    <m/>
    <n v="3.4"/>
    <s v="ниша"/>
    <m/>
    <m/>
    <m/>
    <m/>
    <m/>
    <m/>
    <m/>
    <m/>
    <s v="Кухня-столовая"/>
    <n v="11.3"/>
    <m/>
    <s v="Комната стандарт"/>
    <n v="12.4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3.3"/>
    <n v="3.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ниша"/>
    <s v=""/>
    <s v=""/>
    <n v="1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3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.0049999999999999"/>
    <m/>
    <m/>
    <m/>
    <m/>
    <m/>
    <m/>
    <m/>
    <m/>
    <m/>
    <n v="1.0024999999999999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3"/>
    <x v="42"/>
    <s v="Кухня-столовая"/>
    <n v="20"/>
    <n v="7"/>
    <s v="наличие студий"/>
    <n v="0.99250000000000005"/>
    <n v="0.995"/>
    <n v="0.998"/>
    <n v="1.0300000000000002"/>
    <x v="3"/>
    <n v="256666.66666666666"/>
    <n v="1.0330085800517552"/>
    <n v="265138.86887995049"/>
    <n v="9090000"/>
  </r>
  <r>
    <x v="2"/>
    <x v="1"/>
    <x v="19"/>
    <n v="216"/>
    <x v="7"/>
    <m/>
    <x v="2"/>
    <n v="15.5"/>
    <x v="88"/>
    <n v="34.1"/>
    <x v="91"/>
    <m/>
    <m/>
    <n v="3.4"/>
    <s v="ниша"/>
    <m/>
    <m/>
    <m/>
    <m/>
    <m/>
    <m/>
    <m/>
    <m/>
    <s v="Кухня-столовая"/>
    <n v="11.3"/>
    <m/>
    <s v="Комната стандарт"/>
    <n v="15.5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3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.0024999999999999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4"/>
    <x v="22"/>
    <s v="Кухня-столовая"/>
    <n v="20"/>
    <n v="7"/>
    <s v="наличие студий"/>
    <n v="0.99250000000000005"/>
    <n v="0.995"/>
    <n v="0.998"/>
    <n v="1.0300000000000002"/>
    <x v="3"/>
    <n v="256666.66666666666"/>
    <n v="1.0278692338823436"/>
    <n v="263819.77002980153"/>
    <n v="9000000"/>
  </r>
  <r>
    <x v="2"/>
    <x v="1"/>
    <x v="19"/>
    <n v="217"/>
    <x v="8"/>
    <m/>
    <x v="3"/>
    <n v="12.4"/>
    <x v="73"/>
    <n v="28.5"/>
    <x v="78"/>
    <m/>
    <m/>
    <n v="5.8"/>
    <m/>
    <m/>
    <m/>
    <m/>
    <m/>
    <m/>
    <m/>
    <m/>
    <m/>
    <s v="Студия"/>
    <n v="5.4"/>
    <m/>
    <s v="Студия"/>
    <n v="12.4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s v="комната"/>
    <n v="1"/>
    <m/>
    <m/>
    <m/>
    <m/>
    <m/>
    <m/>
    <m/>
    <m/>
    <m/>
    <m/>
    <s v="Частный сектор"/>
    <s v="В"/>
    <m/>
    <s v="Студия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3"/>
    <s v=""/>
    <s v=""/>
    <s v=""/>
    <s v=""/>
    <s v=""/>
    <s v=""/>
    <s v="да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.0024999999999999"/>
    <m/>
    <m/>
    <n v="1"/>
    <n v="1"/>
    <n v="1"/>
    <n v="1"/>
    <n v="1.0049999999999999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5"/>
    <x v="43"/>
    <s v="Студия"/>
    <n v="20"/>
    <n v="7"/>
    <s v="наличие студий"/>
    <n v="0.99250000000000005"/>
    <n v="0.995"/>
    <n v="0.998"/>
    <n v="1.0300000000000002"/>
    <x v="13"/>
    <n v="270000"/>
    <n v="1.0227554565993471"/>
    <n v="276143.97328182374"/>
    <n v="7870000"/>
  </r>
  <r>
    <x v="2"/>
    <x v="1"/>
    <x v="19"/>
    <n v="218"/>
    <x v="9"/>
    <m/>
    <x v="1"/>
    <n v="22"/>
    <x v="86"/>
    <n v="48.9"/>
    <x v="90"/>
    <m/>
    <m/>
    <n v="2.9"/>
    <s v="ниша"/>
    <n v="3.9"/>
    <m/>
    <m/>
    <m/>
    <m/>
    <m/>
    <m/>
    <m/>
    <s v="Кухня-столовая"/>
    <n v="13.8"/>
    <m/>
    <s v="Комната стандарт"/>
    <n v="11.9"/>
    <m/>
    <m/>
    <s v="Комната стандарт"/>
    <n v="10.1"/>
    <m/>
    <m/>
    <m/>
    <m/>
    <m/>
    <m/>
    <m/>
    <m/>
    <m/>
    <m/>
    <m/>
    <m/>
    <m/>
    <m/>
    <n v="4"/>
    <n v="2.299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m/>
    <n v="2"/>
    <m/>
    <m/>
    <m/>
    <m/>
    <m/>
    <m/>
    <m/>
    <m/>
    <m/>
    <m/>
    <s v="Свой ЖК, Частный сектор"/>
    <s v="Ю, В"/>
    <m/>
    <s v="Кухня-столовая"/>
    <s v=""/>
    <s v="ниш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3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да"/>
    <s v=""/>
    <s v=""/>
    <s v=""/>
    <m/>
    <n v="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.0024999999999999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6"/>
    <x v="44"/>
    <s v="Кухня-столовая"/>
    <n v="20"/>
    <n v="7"/>
    <s v="наличие студий"/>
    <n v="0.99250000000000005"/>
    <n v="0.995"/>
    <n v="0.998"/>
    <n v="1.0300000000000002"/>
    <x v="1"/>
    <n v="230000"/>
    <n v="1.0201857835146408"/>
    <n v="234642.7302083674"/>
    <n v="11470000"/>
  </r>
  <r>
    <x v="2"/>
    <x v="1"/>
    <x v="19"/>
    <n v="219"/>
    <x v="29"/>
    <m/>
    <x v="2"/>
    <n v="10.6"/>
    <x v="53"/>
    <n v="39.099999999999994"/>
    <x v="58"/>
    <m/>
    <m/>
    <n v="3.4"/>
    <s v="ниша"/>
    <n v="3.3"/>
    <m/>
    <m/>
    <m/>
    <m/>
    <m/>
    <m/>
    <m/>
    <s v="Кухня-гостиная"/>
    <n v="18.5"/>
    <m/>
    <s v="Комната стандарт"/>
    <n v="10.6"/>
    <m/>
    <m/>
    <m/>
    <m/>
    <m/>
    <m/>
    <m/>
    <m/>
    <m/>
    <m/>
    <m/>
    <m/>
    <m/>
    <m/>
    <m/>
    <m/>
    <m/>
    <m/>
    <n v="3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s v="кухня"/>
    <n v="2"/>
    <m/>
    <m/>
    <m/>
    <m/>
    <m/>
    <m/>
    <m/>
    <m/>
    <m/>
    <m/>
    <s v="Свой ЖК, Двор, Крыша др. строения ЖК"/>
    <s v="Ю, З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3"/>
    <s v=""/>
    <s v=""/>
    <s v="да"/>
    <s v=""/>
    <s v=""/>
    <s v="д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.0024999999999999"/>
    <m/>
    <m/>
    <n v="0.995"/>
    <n v="1"/>
    <n v="1"/>
    <n v="1.0049999999999999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7"/>
    <x v="45"/>
    <s v="Кухня-гостиная"/>
    <n v="20"/>
    <n v="7"/>
    <s v="наличие студий"/>
    <n v="0.99250000000000005"/>
    <n v="0.995"/>
    <n v="0.998"/>
    <n v="1.0300000000000002"/>
    <x v="19"/>
    <n v="240000"/>
    <n v="1.0355395795565365"/>
    <n v="248529.49909356877"/>
    <n v="9720000"/>
  </r>
  <r>
    <x v="2"/>
    <x v="1"/>
    <x v="19"/>
    <n v="220"/>
    <x v="30"/>
    <m/>
    <x v="2"/>
    <n v="14.4"/>
    <x v="89"/>
    <n v="37.5"/>
    <x v="92"/>
    <m/>
    <m/>
    <n v="6"/>
    <s v="ниша"/>
    <m/>
    <m/>
    <m/>
    <m/>
    <m/>
    <m/>
    <m/>
    <m/>
    <s v="Кухня-столовая"/>
    <n v="13.3"/>
    <m/>
    <s v="Комната стандарт"/>
    <n v="14.4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s v="сбоку"/>
    <s v="коридор, комната"/>
    <m/>
    <s v="Свой ЖК, Двор, Крыша др. строения ЖК"/>
    <s v="З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3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да"/>
    <s v=""/>
    <s v=""/>
    <s v=""/>
    <s v=""/>
    <s v=""/>
    <s v="да"/>
    <s v="да"/>
    <s v=""/>
    <s v=""/>
    <s v="да"/>
    <s v="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.0024999999999999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0.995"/>
    <n v="1"/>
    <n v="1"/>
    <n v="1"/>
    <n v="1"/>
    <n v="1"/>
    <m/>
    <m/>
    <m/>
    <m/>
    <m/>
    <m/>
    <m/>
    <m/>
    <m/>
    <m/>
    <m/>
    <m/>
    <m/>
    <m/>
    <m/>
    <m/>
    <m/>
    <m/>
    <x v="58"/>
    <x v="22"/>
    <s v="Кухня-столовая"/>
    <n v="20"/>
    <n v="7"/>
    <s v="наличие студий"/>
    <n v="0.99250000000000005"/>
    <n v="0.995"/>
    <n v="0.998"/>
    <n v="1.0300000000000002"/>
    <x v="2"/>
    <n v="250000"/>
    <n v="1.0176162382743672"/>
    <n v="254404.05956859179"/>
    <n v="954000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80">
  <r>
    <x v="0"/>
    <n v="1"/>
    <n v="1"/>
    <n v="1"/>
    <s v="1.1"/>
    <n v="4"/>
    <x v="0"/>
    <n v="31.099999999999998"/>
    <n v="65.400000000000006"/>
    <n v="65.400000000000006"/>
    <n v="65.400000000000006"/>
    <m/>
    <s v="ниша"/>
    <n v="9.9"/>
    <s v="ниша"/>
    <m/>
    <m/>
    <m/>
    <m/>
    <m/>
    <m/>
    <m/>
    <m/>
    <s v="Кухня-гостиная с нишей"/>
    <n v="17.2"/>
    <m/>
    <s v="Комната стандарт"/>
    <n v="11.2"/>
    <m/>
    <m/>
    <s v="Комната стандарт"/>
    <n v="10.199999999999999"/>
    <m/>
    <m/>
    <s v="Комната стандарт"/>
    <n v="9.6999999999999993"/>
    <m/>
    <m/>
    <m/>
    <m/>
    <m/>
    <m/>
    <m/>
    <m/>
    <m/>
    <m/>
    <n v="3.8"/>
    <n v="3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17"/>
    <m/>
    <m/>
    <s v="да"/>
    <m/>
    <m/>
    <m/>
    <n v="2"/>
    <m/>
    <m/>
    <m/>
    <s v="кухня"/>
    <m/>
    <m/>
    <m/>
    <m/>
    <m/>
    <m/>
    <s v="Свой ЖК, Двор"/>
    <s v="С, В"/>
    <m/>
    <s v="Кухня-гостиная с нишей"/>
    <s v=""/>
    <s v="ниш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3.17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m/>
    <n v="1.0149999999999999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.0049999999999999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0"/>
    <s v="Кухня-гостиная с нишей, ниша, 2 с/у, Угловая, на 2 стор"/>
    <s v="Кухня-гостиная с нишей"/>
    <n v="5"/>
    <n v="5"/>
    <s v="наличие 3+к"/>
    <n v="1.0049999999999999"/>
    <n v="1"/>
    <n v="1.002"/>
    <n v="0.99"/>
    <s v="64-66"/>
    <n v="215000"/>
    <n v="1.0143730129435895"/>
    <n v="218090.19778287175"/>
    <n v="14260000"/>
    <x v="0"/>
  </r>
  <r>
    <x v="0"/>
    <n v="1"/>
    <n v="1"/>
    <n v="2"/>
    <s v="1.2"/>
    <n v="4"/>
    <x v="1"/>
    <n v="19.8"/>
    <n v="49.599999999999994"/>
    <n v="49.599999999999994"/>
    <n v="49.599999999999994"/>
    <m/>
    <m/>
    <n v="5.4"/>
    <s v="ниша"/>
    <m/>
    <m/>
    <m/>
    <m/>
    <m/>
    <m/>
    <m/>
    <m/>
    <s v="Кухня-гостиная с нишей"/>
    <n v="18.100000000000001"/>
    <m/>
    <s v="Комната стандарт"/>
    <n v="10"/>
    <m/>
    <m/>
    <s v="Мастер-спальня"/>
    <n v="9.8000000000000007"/>
    <m/>
    <m/>
    <m/>
    <m/>
    <m/>
    <m/>
    <m/>
    <m/>
    <m/>
    <m/>
    <m/>
    <m/>
    <m/>
    <m/>
    <n v="3.8"/>
    <n v="2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17"/>
    <m/>
    <m/>
    <s v="да"/>
    <m/>
    <m/>
    <s v="кухня"/>
    <n v="2"/>
    <m/>
    <m/>
    <m/>
    <m/>
    <m/>
    <m/>
    <m/>
    <m/>
    <m/>
    <m/>
    <s v="Свой ЖК"/>
    <s v="Ю, В"/>
    <m/>
    <s v="Кухня-гостиная с нишей"/>
    <s v=""/>
    <s v="ниша"/>
    <s v=""/>
    <s v=""/>
    <s v=""/>
    <s v=""/>
    <n v="1"/>
    <n v="2"/>
    <s v=""/>
    <s v=""/>
    <s v=""/>
    <s v=""/>
    <s v=""/>
    <s v=""/>
    <s v=""/>
    <s v=""/>
    <s v=""/>
    <s v=""/>
    <s v=""/>
    <s v=""/>
    <s v=""/>
    <s v=""/>
    <s v=""/>
    <s v=""/>
    <n v="3.17"/>
    <s v=""/>
    <s v=""/>
    <s v="да"/>
    <s v=""/>
    <s v=""/>
    <s v="д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m/>
    <n v="1.0149999999999999"/>
    <n v="1"/>
    <n v="1.0049999999999999"/>
    <m/>
    <m/>
    <n v="1"/>
    <n v="1"/>
    <n v="1.01"/>
    <n v="1"/>
    <n v="1"/>
    <n v="1"/>
    <n v="1"/>
    <m/>
    <m/>
    <m/>
    <n v="1"/>
    <m/>
    <m/>
    <m/>
    <m/>
    <m/>
    <m/>
    <m/>
    <m/>
    <m/>
    <n v="1.0049999999999999"/>
    <m/>
    <m/>
    <n v="0.995"/>
    <n v="1"/>
    <n v="1"/>
    <n v="1.0049999999999999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"/>
    <s v="Кухня-гостиная с нишей, Мастер-спальня, ниша, 2 с/у, Угловая, 2 ок кух, на 2 стор"/>
    <s v="Кухня-гостиная с нишей, Мастер-спальня"/>
    <n v="5"/>
    <n v="5"/>
    <s v="наличие 3+к"/>
    <n v="1.0049999999999999"/>
    <n v="1"/>
    <n v="1.002"/>
    <n v="0.99"/>
    <s v="48-50"/>
    <n v="230000"/>
    <n v="1.0348133937571766"/>
    <n v="238007.08056415062"/>
    <n v="11810000"/>
    <x v="1"/>
  </r>
  <r>
    <x v="0"/>
    <n v="1"/>
    <n v="1"/>
    <n v="3"/>
    <s v="1.3"/>
    <n v="4"/>
    <x v="2"/>
    <n v="11"/>
    <n v="37.4"/>
    <n v="37.4"/>
    <n v="37.4"/>
    <m/>
    <m/>
    <n v="5.4"/>
    <m/>
    <m/>
    <m/>
    <m/>
    <m/>
    <m/>
    <m/>
    <m/>
    <m/>
    <s v="Кухня-гостиная с нишей"/>
    <n v="16.600000000000001"/>
    <m/>
    <s v="Комната стандарт"/>
    <n v="11"/>
    <m/>
    <m/>
    <m/>
    <m/>
    <m/>
    <m/>
    <m/>
    <m/>
    <m/>
    <m/>
    <m/>
    <m/>
    <m/>
    <m/>
    <m/>
    <m/>
    <m/>
    <m/>
    <n v="4.4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17"/>
    <m/>
    <m/>
    <m/>
    <m/>
    <m/>
    <m/>
    <n v="1"/>
    <m/>
    <m/>
    <m/>
    <m/>
    <m/>
    <m/>
    <m/>
    <m/>
    <m/>
    <m/>
    <s v="Свой ЖК"/>
    <s v="Ю"/>
    <m/>
    <s v="Кухня-гостиная с нишей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3.17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m/>
    <n v="1.0149999999999999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.0049999999999999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"/>
    <s v="Кухня-гостиная с нишей, 1 с/у, на 1 стор"/>
    <s v="Кухня-гостиная с нишей"/>
    <n v="5"/>
    <n v="5"/>
    <s v="наличие 3+к"/>
    <n v="1.0049999999999999"/>
    <n v="1"/>
    <n v="1.002"/>
    <n v="0.99"/>
    <s v="36-38"/>
    <n v="250000"/>
    <n v="1.0169534684924997"/>
    <n v="254238.36712312492"/>
    <n v="9510000"/>
    <x v="2"/>
  </r>
  <r>
    <x v="0"/>
    <n v="1"/>
    <n v="1"/>
    <n v="4"/>
    <s v="1.4"/>
    <n v="4"/>
    <x v="2"/>
    <n v="13.2"/>
    <n v="35.900000000000006"/>
    <n v="35.900000000000006"/>
    <n v="35.900000000000006"/>
    <m/>
    <m/>
    <n v="3.9"/>
    <s v="ниша"/>
    <m/>
    <m/>
    <m/>
    <m/>
    <m/>
    <m/>
    <m/>
    <m/>
    <s v="Кухня-столовая"/>
    <n v="12"/>
    <m/>
    <s v="Комната стандарт"/>
    <n v="13.2"/>
    <s v="гардероб"/>
    <n v="3.1"/>
    <m/>
    <m/>
    <m/>
    <m/>
    <m/>
    <m/>
    <m/>
    <m/>
    <m/>
    <m/>
    <m/>
    <m/>
    <m/>
    <m/>
    <m/>
    <m/>
    <n v="3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17"/>
    <m/>
    <m/>
    <m/>
    <m/>
    <m/>
    <m/>
    <n v="1"/>
    <m/>
    <m/>
    <m/>
    <m/>
    <m/>
    <m/>
    <m/>
    <s v="сбоку"/>
    <s v="комната"/>
    <m/>
    <s v="Свой ЖК"/>
    <s v="Ю"/>
    <m/>
    <s v="Кухня-столовая"/>
    <s v=""/>
    <s v="ниша"/>
    <s v=""/>
    <s v=""/>
    <s v=""/>
    <n v="1"/>
    <s v=""/>
    <n v="1"/>
    <s v=""/>
    <s v=""/>
    <s v=""/>
    <s v=""/>
    <s v=""/>
    <s v=""/>
    <s v=""/>
    <s v=""/>
    <s v=""/>
    <s v=""/>
    <s v=""/>
    <s v=""/>
    <s v=""/>
    <s v=""/>
    <s v=""/>
    <s v=""/>
    <n v="3.17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да"/>
    <s v=""/>
    <s v=""/>
    <s v=""/>
    <s v=""/>
    <s v=""/>
    <s v="да"/>
    <s v=""/>
    <s v=""/>
    <s v=""/>
    <s v=""/>
    <s v=""/>
    <s v=""/>
    <s v=""/>
    <s v=""/>
    <m/>
    <n v="1"/>
    <n v="1"/>
    <n v="1.0049999999999999"/>
    <m/>
    <m/>
    <n v="1"/>
    <n v="1.01"/>
    <n v="1"/>
    <n v="1"/>
    <n v="1"/>
    <n v="1"/>
    <n v="1"/>
    <m/>
    <m/>
    <m/>
    <n v="1"/>
    <m/>
    <m/>
    <m/>
    <m/>
    <m/>
    <m/>
    <m/>
    <m/>
    <m/>
    <n v="1.0049999999999999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1"/>
    <n v="1"/>
    <n v="1"/>
    <n v="1"/>
    <m/>
    <m/>
    <m/>
    <m/>
    <m/>
    <m/>
    <m/>
    <m/>
    <m/>
    <m/>
    <m/>
    <m/>
    <m/>
    <m/>
    <m/>
    <m/>
    <m/>
    <m/>
    <x v="3"/>
    <s v="Кухня-столовая, ниша, Комната (гардероб), 1 с/у, на 1 стор"/>
    <s v="Кухня-столовая"/>
    <n v="5"/>
    <n v="5"/>
    <s v="наличие 3+к"/>
    <n v="1.0049999999999999"/>
    <n v="1"/>
    <n v="1.002"/>
    <n v="0.99"/>
    <s v="34-36"/>
    <n v="256666.66666666666"/>
    <n v="1.0119185468988625"/>
    <n v="259725.76037070804"/>
    <n v="9320000"/>
    <x v="3"/>
  </r>
  <r>
    <x v="0"/>
    <n v="1"/>
    <n v="2"/>
    <n v="5"/>
    <s v="1.1"/>
    <n v="5"/>
    <x v="0"/>
    <n v="31.099999999999998"/>
    <n v="65.400000000000006"/>
    <n v="68.300000000000011"/>
    <n v="66.27000000000001"/>
    <m/>
    <m/>
    <n v="9.9"/>
    <s v="ниша"/>
    <m/>
    <m/>
    <m/>
    <m/>
    <m/>
    <m/>
    <m/>
    <m/>
    <s v="Кухня-гостиная с нишей"/>
    <n v="17.2"/>
    <m/>
    <s v="Комната стандарт"/>
    <n v="11.2"/>
    <m/>
    <m/>
    <s v="Комната стандарт"/>
    <n v="10.199999999999999"/>
    <m/>
    <m/>
    <s v="Комната стандарт"/>
    <n v="9.6999999999999993"/>
    <m/>
    <m/>
    <m/>
    <m/>
    <m/>
    <m/>
    <m/>
    <m/>
    <m/>
    <m/>
    <n v="3.8"/>
    <n v="3.4"/>
    <m/>
    <m/>
    <m/>
    <m/>
    <m/>
    <n v="2.9"/>
    <n v="0.87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s v="кухня"/>
    <m/>
    <m/>
    <m/>
    <m/>
    <m/>
    <m/>
    <s v="Свой ЖК, Двор"/>
    <s v="С, В"/>
    <m/>
    <s v="Кухня-гостиная с нишей"/>
    <s v=""/>
    <s v="ниша"/>
    <s v=""/>
    <s v=""/>
    <s v=""/>
    <s v=""/>
    <s v=""/>
    <n v="2"/>
    <n v="1"/>
    <n v="1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m/>
    <n v="1.0149999999999999"/>
    <n v="1"/>
    <n v="1.0049999999999999"/>
    <m/>
    <m/>
    <n v="1"/>
    <n v="1"/>
    <n v="1"/>
    <n v="1"/>
    <n v="1.0024999999999999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0"/>
    <s v="Кухня-гостиная с нишей, ниша, 2 с/у, балк., Угловая, на 2 стор"/>
    <s v="Кухня-гостиная с нишей"/>
    <n v="5"/>
    <n v="5"/>
    <s v="наличие 3+к"/>
    <n v="1.0049999999999999"/>
    <n v="1"/>
    <n v="1.002"/>
    <n v="0.995"/>
    <s v="66-68"/>
    <n v="213750"/>
    <n v="1.0169600489959987"/>
    <n v="217375.21047289472"/>
    <n v="14410000"/>
    <x v="0"/>
  </r>
  <r>
    <x v="0"/>
    <n v="1"/>
    <n v="2"/>
    <n v="6"/>
    <s v="1.2"/>
    <n v="5"/>
    <x v="1"/>
    <n v="19.8"/>
    <n v="49.599999999999994"/>
    <n v="49.599999999999994"/>
    <n v="49.599999999999994"/>
    <m/>
    <m/>
    <n v="5.4"/>
    <s v="ниша"/>
    <m/>
    <m/>
    <m/>
    <m/>
    <m/>
    <m/>
    <m/>
    <m/>
    <s v="Кухня-гостиная с нишей"/>
    <n v="18.100000000000001"/>
    <m/>
    <s v="Комната стандарт"/>
    <n v="10"/>
    <m/>
    <m/>
    <s v="Мастер-спальня"/>
    <n v="9.8000000000000007"/>
    <m/>
    <m/>
    <m/>
    <m/>
    <m/>
    <m/>
    <m/>
    <m/>
    <m/>
    <m/>
    <m/>
    <m/>
    <m/>
    <m/>
    <n v="3.8"/>
    <n v="2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s v="кухня"/>
    <n v="2"/>
    <m/>
    <m/>
    <m/>
    <m/>
    <m/>
    <m/>
    <m/>
    <m/>
    <m/>
    <m/>
    <s v="Свой ЖК"/>
    <s v="Ю, В"/>
    <m/>
    <s v="Кухня-гостиная с нишей"/>
    <s v=""/>
    <s v="ниша"/>
    <s v=""/>
    <s v=""/>
    <s v=""/>
    <s v=""/>
    <n v="1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д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m/>
    <n v="1.0149999999999999"/>
    <n v="1"/>
    <n v="1.0049999999999999"/>
    <m/>
    <m/>
    <n v="1"/>
    <n v="1"/>
    <n v="1.0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.0049999999999999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"/>
    <s v="Кухня-гостиная с нишей, Мастер-спальня, ниша, 2 с/у, Угловая, 2 ок кух, на 2 стор"/>
    <s v="Кухня-гостиная с нишей, Мастер-спальня"/>
    <n v="5"/>
    <n v="5"/>
    <s v="наличие 3+к"/>
    <n v="1.0049999999999999"/>
    <n v="1"/>
    <n v="1.002"/>
    <n v="0.995"/>
    <s v="48-50"/>
    <n v="230000"/>
    <n v="1.03486539704346"/>
    <n v="238019.0413199958"/>
    <n v="11810000"/>
    <x v="1"/>
  </r>
  <r>
    <x v="0"/>
    <n v="1"/>
    <n v="2"/>
    <n v="7"/>
    <s v="1.3"/>
    <n v="5"/>
    <x v="2"/>
    <n v="11"/>
    <n v="37.299999999999997"/>
    <n v="37.299999999999997"/>
    <n v="37.299999999999997"/>
    <m/>
    <m/>
    <n v="5.4"/>
    <m/>
    <m/>
    <m/>
    <m/>
    <m/>
    <m/>
    <m/>
    <m/>
    <m/>
    <s v="Кухня-гостиная с нишей"/>
    <n v="16.5"/>
    <m/>
    <s v="Комната стандарт"/>
    <n v="11"/>
    <m/>
    <m/>
    <m/>
    <m/>
    <m/>
    <m/>
    <m/>
    <m/>
    <m/>
    <m/>
    <m/>
    <m/>
    <m/>
    <m/>
    <m/>
    <m/>
    <m/>
    <m/>
    <n v="4.4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"/>
    <s v="Ю"/>
    <m/>
    <s v="Кухня-гостиная с нишей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m/>
    <n v="1.0149999999999999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"/>
    <s v="Кухня-гостиная с нишей, 1 с/у, на 1 стор"/>
    <s v="Кухня-гостиная с нишей"/>
    <n v="5"/>
    <n v="5"/>
    <s v="наличие 3+к"/>
    <n v="1.0049999999999999"/>
    <n v="1"/>
    <n v="1.002"/>
    <n v="0.995"/>
    <s v="36-38"/>
    <n v="250000"/>
    <n v="1.0170045742499998"/>
    <n v="254251.14356249996"/>
    <n v="9480000"/>
    <x v="2"/>
  </r>
  <r>
    <x v="0"/>
    <n v="1"/>
    <n v="2"/>
    <n v="8"/>
    <s v="1.4"/>
    <n v="5"/>
    <x v="2"/>
    <n v="13.2"/>
    <n v="35.900000000000006"/>
    <n v="35.900000000000006"/>
    <n v="35.900000000000006"/>
    <m/>
    <m/>
    <n v="3.9"/>
    <s v="ниша"/>
    <m/>
    <m/>
    <m/>
    <m/>
    <m/>
    <m/>
    <m/>
    <m/>
    <s v="Кухня-столовая"/>
    <n v="12"/>
    <m/>
    <s v="Комната стандарт"/>
    <n v="13.2"/>
    <s v="гардероб"/>
    <n v="3.1"/>
    <m/>
    <m/>
    <m/>
    <m/>
    <m/>
    <m/>
    <m/>
    <m/>
    <m/>
    <m/>
    <m/>
    <m/>
    <m/>
    <m/>
    <m/>
    <m/>
    <n v="3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"/>
    <s v="Ю"/>
    <m/>
    <s v="Кухня-столовая"/>
    <s v=""/>
    <s v="ниша"/>
    <s v=""/>
    <s v=""/>
    <s v=""/>
    <n v="1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m/>
    <n v="1"/>
    <n v="1"/>
    <n v="1.0049999999999999"/>
    <m/>
    <m/>
    <n v="1"/>
    <n v="1.0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"/>
    <s v="Кухня-столовая, ниша, Комната (гардероб), 1 с/у, на 1 стор"/>
    <s v="Кухня-столовая"/>
    <n v="5"/>
    <n v="5"/>
    <s v="наличие 3+к"/>
    <n v="1.0049999999999999"/>
    <n v="1"/>
    <n v="1.002"/>
    <n v="0.995"/>
    <s v="34-36"/>
    <n v="256666.66666666666"/>
    <n v="1.0170546729974999"/>
    <n v="261044.03273602496"/>
    <n v="9370000"/>
    <x v="3"/>
  </r>
  <r>
    <x v="0"/>
    <n v="1"/>
    <n v="2"/>
    <n v="9"/>
    <s v="1.5"/>
    <n v="5"/>
    <x v="1"/>
    <n v="25.8"/>
    <n v="52.2"/>
    <n v="58.7"/>
    <n v="56.81"/>
    <m/>
    <m/>
    <n v="7.7"/>
    <m/>
    <m/>
    <m/>
    <m/>
    <m/>
    <m/>
    <m/>
    <m/>
    <m/>
    <s v="Кухня-столовая"/>
    <n v="12"/>
    <m/>
    <s v="Комната стандарт"/>
    <n v="14"/>
    <m/>
    <m/>
    <s v="Комната стандарт"/>
    <n v="11.8"/>
    <m/>
    <m/>
    <m/>
    <m/>
    <m/>
    <m/>
    <m/>
    <m/>
    <m/>
    <m/>
    <m/>
    <m/>
    <m/>
    <m/>
    <n v="4.5"/>
    <n v="2.2000000000000002"/>
    <m/>
    <m/>
    <m/>
    <m/>
    <m/>
    <n v="2.7"/>
    <n v="0.81"/>
    <m/>
    <s v="кухня"/>
    <m/>
    <m/>
    <m/>
    <m/>
    <m/>
    <m/>
    <m/>
    <m/>
    <n v="3.8"/>
    <n v="3.8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m/>
    <s v="кухня"/>
    <m/>
    <m/>
    <s v="снизу"/>
    <s v="кухня, коридор, с/у, две комнаты"/>
    <m/>
    <s v="Свой ЖК, Двор"/>
    <s v="С,Ю"/>
    <m/>
    <s v="Кухня-столовая"/>
    <s v=""/>
    <s v=""/>
    <s v=""/>
    <s v=""/>
    <s v=""/>
    <s v=""/>
    <s v=""/>
    <n v="2"/>
    <n v="1"/>
    <n v="1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да"/>
    <s v=""/>
    <s v="да"/>
    <s v=""/>
    <s v=""/>
    <s v=""/>
    <s v=""/>
    <s v=""/>
    <s v=""/>
    <s v=""/>
    <s v="да"/>
    <s v=""/>
    <s v=""/>
    <s v=""/>
    <s v=""/>
    <s v="да"/>
    <s v="да"/>
    <s v=""/>
    <s v=""/>
    <s v=""/>
    <s v=""/>
    <s v=""/>
    <s v=""/>
    <s v=""/>
    <m/>
    <n v="1"/>
    <n v="1"/>
    <n v="1"/>
    <m/>
    <m/>
    <n v="1"/>
    <n v="1"/>
    <n v="1"/>
    <n v="1"/>
    <n v="1.0024999999999999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0.995"/>
    <n v="0.995"/>
    <n v="1"/>
    <n v="0.99450000000000005"/>
    <n v="1"/>
    <n v="1"/>
    <n v="1"/>
    <n v="1"/>
    <m/>
    <m/>
    <m/>
    <m/>
    <m/>
    <m/>
    <m/>
    <m/>
    <m/>
    <m/>
    <m/>
    <m/>
    <m/>
    <m/>
    <m/>
    <m/>
    <m/>
    <m/>
    <x v="4"/>
    <s v="Кухня-столовая, 2 с/у, балк., лодж., Распашонка, на 2 стор"/>
    <s v="Кухня-столовая"/>
    <n v="5"/>
    <n v="5"/>
    <s v="наличие 3+к"/>
    <n v="1.0049999999999999"/>
    <n v="1"/>
    <n v="1.002"/>
    <n v="0.995"/>
    <s v="56-58"/>
    <n v="220000"/>
    <n v="0.99141357353154258"/>
    <n v="218110.98617693936"/>
    <n v="12390000"/>
    <x v="4"/>
  </r>
  <r>
    <x v="0"/>
    <n v="1"/>
    <n v="3"/>
    <n v="10"/>
    <s v="1.1"/>
    <n v="5"/>
    <x v="0"/>
    <n v="31.099999999999998"/>
    <n v="65.400000000000006"/>
    <n v="68.300000000000011"/>
    <n v="66.27000000000001"/>
    <m/>
    <m/>
    <n v="9.9"/>
    <s v="ниша"/>
    <m/>
    <m/>
    <m/>
    <m/>
    <m/>
    <m/>
    <m/>
    <m/>
    <s v="Кухня-гостиная с нишей"/>
    <n v="17.2"/>
    <m/>
    <s v="Комната стандарт"/>
    <n v="11.2"/>
    <m/>
    <m/>
    <s v="Комната стандарт"/>
    <n v="10.199999999999999"/>
    <m/>
    <m/>
    <s v="Комната стандарт"/>
    <n v="9.6999999999999993"/>
    <m/>
    <m/>
    <m/>
    <m/>
    <m/>
    <m/>
    <m/>
    <m/>
    <m/>
    <m/>
    <n v="3.8"/>
    <n v="3.4"/>
    <m/>
    <m/>
    <m/>
    <m/>
    <m/>
    <n v="2.9"/>
    <n v="0.87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s v="кухня"/>
    <m/>
    <m/>
    <m/>
    <m/>
    <m/>
    <m/>
    <s v="Свой ЖК, Двор"/>
    <s v="С, В"/>
    <m/>
    <s v="Кухня-гостиная с нишей"/>
    <s v=""/>
    <s v="ниша"/>
    <s v=""/>
    <s v=""/>
    <s v=""/>
    <s v=""/>
    <s v=""/>
    <n v="2"/>
    <n v="1"/>
    <n v="1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m/>
    <n v="1.0149999999999999"/>
    <n v="1"/>
    <n v="1.0049999999999999"/>
    <m/>
    <m/>
    <n v="1"/>
    <n v="1"/>
    <n v="1"/>
    <n v="1"/>
    <n v="1.0024999999999999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0"/>
    <s v="Кухня-гостиная с нишей, ниша, 2 с/у, балк., Угловая, на 2 стор"/>
    <s v="Кухня-гостиная с нишей"/>
    <n v="5"/>
    <n v="5"/>
    <s v="наличие 3+к"/>
    <n v="1.0049999999999999"/>
    <n v="1"/>
    <n v="1.002"/>
    <n v="1"/>
    <s v="66-68"/>
    <n v="213750"/>
    <n v="1.0220704010010038"/>
    <n v="218467.54821396456"/>
    <n v="14480000"/>
    <x v="0"/>
  </r>
  <r>
    <x v="0"/>
    <n v="1"/>
    <n v="3"/>
    <n v="11"/>
    <s v="1.2"/>
    <n v="5"/>
    <x v="1"/>
    <n v="19.8"/>
    <n v="49.599999999999994"/>
    <n v="49.599999999999994"/>
    <n v="49.599999999999994"/>
    <m/>
    <m/>
    <n v="5.4"/>
    <s v="ниша"/>
    <m/>
    <m/>
    <m/>
    <m/>
    <m/>
    <m/>
    <m/>
    <m/>
    <s v="Кухня-гостиная с нишей"/>
    <n v="18.100000000000001"/>
    <m/>
    <s v="Комната стандарт"/>
    <n v="10"/>
    <m/>
    <m/>
    <s v="Мастер-спальня"/>
    <n v="9.8000000000000007"/>
    <m/>
    <m/>
    <m/>
    <m/>
    <m/>
    <m/>
    <m/>
    <m/>
    <m/>
    <m/>
    <m/>
    <m/>
    <m/>
    <m/>
    <n v="3.8"/>
    <n v="2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s v="кухня"/>
    <n v="2"/>
    <m/>
    <m/>
    <m/>
    <m/>
    <m/>
    <m/>
    <m/>
    <m/>
    <m/>
    <m/>
    <s v="Свой ЖК"/>
    <s v="Ю, В"/>
    <m/>
    <s v="Кухня-гостиная с нишей"/>
    <s v=""/>
    <s v="ниша"/>
    <s v=""/>
    <s v=""/>
    <s v=""/>
    <s v=""/>
    <n v="1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д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m/>
    <n v="1.0149999999999999"/>
    <n v="1"/>
    <n v="1.0049999999999999"/>
    <m/>
    <m/>
    <n v="1"/>
    <n v="1"/>
    <n v="1.0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.0049999999999999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"/>
    <s v="Кухня-гостиная с нишей, Мастер-спальня, ниша, 2 с/у, Угловая, 2 ок кух, на 2 стор"/>
    <s v="Кухня-гостиная с нишей, Мастер-спальня"/>
    <n v="5"/>
    <n v="5"/>
    <s v="наличие 3+к"/>
    <n v="1.0049999999999999"/>
    <n v="1"/>
    <n v="1.002"/>
    <n v="1"/>
    <s v="48-50"/>
    <n v="230000"/>
    <n v="1.0400657256718191"/>
    <n v="239215.11690451839"/>
    <n v="11870000"/>
    <x v="1"/>
  </r>
  <r>
    <x v="0"/>
    <n v="1"/>
    <n v="3"/>
    <n v="12"/>
    <s v="1.3"/>
    <n v="5"/>
    <x v="2"/>
    <n v="11"/>
    <n v="37.299999999999997"/>
    <n v="37.299999999999997"/>
    <n v="37.299999999999997"/>
    <m/>
    <m/>
    <n v="5.4"/>
    <m/>
    <m/>
    <m/>
    <m/>
    <m/>
    <m/>
    <m/>
    <m/>
    <m/>
    <s v="Кухня-гостиная с нишей"/>
    <n v="16.5"/>
    <m/>
    <s v="Комната стандарт"/>
    <n v="11"/>
    <m/>
    <m/>
    <m/>
    <m/>
    <m/>
    <m/>
    <m/>
    <m/>
    <m/>
    <m/>
    <m/>
    <m/>
    <m/>
    <m/>
    <m/>
    <m/>
    <m/>
    <m/>
    <n v="4.4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"/>
    <s v="Ю"/>
    <m/>
    <s v="Кухня-гостиная с нишей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m/>
    <n v="1.0149999999999999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"/>
    <s v="Кухня-гостиная с нишей, 1 с/у, на 1 стор"/>
    <s v="Кухня-гостиная с нишей"/>
    <n v="5"/>
    <n v="5"/>
    <s v="наличие 3+к"/>
    <n v="1.0049999999999999"/>
    <n v="1"/>
    <n v="1.002"/>
    <n v="1"/>
    <s v="36-38"/>
    <n v="250000"/>
    <n v="1.0221151499999999"/>
    <n v="255528.78749999998"/>
    <n v="9530000"/>
    <x v="2"/>
  </r>
  <r>
    <x v="0"/>
    <n v="1"/>
    <n v="3"/>
    <n v="13"/>
    <s v="1.4"/>
    <n v="5"/>
    <x v="2"/>
    <n v="13.2"/>
    <n v="35.900000000000006"/>
    <n v="35.900000000000006"/>
    <n v="35.900000000000006"/>
    <m/>
    <m/>
    <n v="3.9"/>
    <s v="ниша"/>
    <m/>
    <m/>
    <m/>
    <m/>
    <m/>
    <m/>
    <m/>
    <m/>
    <s v="Кухня-столовая"/>
    <n v="12"/>
    <m/>
    <s v="Комната стандарт"/>
    <n v="13.2"/>
    <s v="гардероб"/>
    <n v="3.1"/>
    <m/>
    <m/>
    <m/>
    <m/>
    <m/>
    <m/>
    <m/>
    <m/>
    <m/>
    <m/>
    <m/>
    <m/>
    <m/>
    <m/>
    <m/>
    <m/>
    <n v="3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"/>
    <s v="Ю"/>
    <m/>
    <s v="Кухня-столовая"/>
    <s v=""/>
    <s v="ниша"/>
    <s v=""/>
    <s v=""/>
    <s v=""/>
    <n v="1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m/>
    <n v="1"/>
    <n v="1"/>
    <n v="1.0049999999999999"/>
    <m/>
    <m/>
    <n v="1"/>
    <n v="1.0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"/>
    <s v="Кухня-столовая, ниша, Комната (гардероб), 1 с/у, на 1 стор"/>
    <s v="Кухня-столовая"/>
    <n v="5"/>
    <n v="5"/>
    <s v="наличие 3+к"/>
    <n v="1.0049999999999999"/>
    <n v="1"/>
    <n v="1.002"/>
    <n v="1"/>
    <s v="34-36"/>
    <n v="256666.66666666666"/>
    <n v="1.0221655004999999"/>
    <n v="262355.81179499999"/>
    <n v="9420000"/>
    <x v="3"/>
  </r>
  <r>
    <x v="0"/>
    <n v="1"/>
    <n v="3"/>
    <n v="14"/>
    <s v="1.5"/>
    <n v="5"/>
    <x v="1"/>
    <n v="25.8"/>
    <n v="52.2"/>
    <n v="58.7"/>
    <n v="56.81"/>
    <m/>
    <m/>
    <n v="7.7"/>
    <m/>
    <m/>
    <m/>
    <m/>
    <m/>
    <m/>
    <m/>
    <m/>
    <m/>
    <s v="Кухня-столовая"/>
    <n v="12"/>
    <m/>
    <s v="Комната стандарт"/>
    <n v="14"/>
    <m/>
    <m/>
    <s v="Комната стандарт"/>
    <n v="11.8"/>
    <m/>
    <m/>
    <m/>
    <m/>
    <m/>
    <m/>
    <m/>
    <m/>
    <m/>
    <m/>
    <m/>
    <m/>
    <m/>
    <m/>
    <n v="4.5"/>
    <n v="2.2000000000000002"/>
    <m/>
    <m/>
    <m/>
    <m/>
    <m/>
    <n v="2.7"/>
    <n v="0.81"/>
    <m/>
    <s v="кухня"/>
    <m/>
    <m/>
    <m/>
    <m/>
    <m/>
    <m/>
    <m/>
    <m/>
    <n v="3.8"/>
    <n v="3.8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m/>
    <s v="кухня"/>
    <m/>
    <m/>
    <m/>
    <m/>
    <m/>
    <s v="Свой ЖК, Двор"/>
    <s v="С,Ю"/>
    <m/>
    <s v="Кухня-столовая"/>
    <s v=""/>
    <s v=""/>
    <s v=""/>
    <s v=""/>
    <s v=""/>
    <s v=""/>
    <s v=""/>
    <n v="2"/>
    <n v="1"/>
    <n v="1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m/>
    <n v="1"/>
    <n v="1"/>
    <n v="1"/>
    <m/>
    <m/>
    <n v="1"/>
    <n v="1"/>
    <n v="1"/>
    <n v="1"/>
    <n v="1.0024999999999999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"/>
    <s v="Кухня-столовая, 2 с/у, балк., лодж., Распашонка, на 2 стор"/>
    <s v="Кухня-столовая"/>
    <n v="5"/>
    <n v="5"/>
    <s v="наличие 3+к"/>
    <n v="1.0049999999999999"/>
    <n v="1"/>
    <n v="1.002"/>
    <n v="1"/>
    <s v="56-58"/>
    <n v="220000"/>
    <n v="1.0170861727415488"/>
    <n v="223758.95800314072"/>
    <n v="12710000"/>
    <x v="4"/>
  </r>
  <r>
    <x v="0"/>
    <n v="1"/>
    <n v="4"/>
    <n v="15"/>
    <s v="1.1"/>
    <n v="5"/>
    <x v="0"/>
    <n v="31.099999999999998"/>
    <n v="65.400000000000006"/>
    <n v="68.300000000000011"/>
    <n v="66.27000000000001"/>
    <m/>
    <m/>
    <n v="9.6"/>
    <s v="ниша"/>
    <m/>
    <m/>
    <m/>
    <m/>
    <m/>
    <m/>
    <m/>
    <m/>
    <s v="Кухня-гостиная с нишей"/>
    <n v="17.5"/>
    <m/>
    <s v="Комната стандарт"/>
    <n v="11.2"/>
    <m/>
    <m/>
    <s v="Комната стандарт"/>
    <n v="10.199999999999999"/>
    <m/>
    <m/>
    <s v="Комната стандарт"/>
    <n v="9.6999999999999993"/>
    <m/>
    <m/>
    <m/>
    <m/>
    <m/>
    <m/>
    <m/>
    <m/>
    <m/>
    <m/>
    <n v="3.8"/>
    <n v="3.4"/>
    <m/>
    <m/>
    <m/>
    <m/>
    <m/>
    <n v="2.9"/>
    <n v="0.87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s v="кухня"/>
    <m/>
    <m/>
    <m/>
    <m/>
    <m/>
    <m/>
    <s v="Свой ЖК, Двор"/>
    <s v="С, В"/>
    <m/>
    <s v="Кухня-гостиная с нишей"/>
    <s v=""/>
    <s v="ниша"/>
    <s v=""/>
    <s v=""/>
    <s v=""/>
    <s v=""/>
    <s v=""/>
    <n v="2"/>
    <n v="1"/>
    <n v="1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m/>
    <n v="1.0149999999999999"/>
    <n v="1"/>
    <n v="1.0049999999999999"/>
    <m/>
    <m/>
    <n v="1"/>
    <n v="1"/>
    <n v="1"/>
    <n v="1"/>
    <n v="1.0024999999999999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0"/>
    <s v="Кухня-гостиная с нишей, ниша, 2 с/у, балк., Угловая, на 2 стор"/>
    <s v="Кухня-гостиная с нишей"/>
    <n v="5"/>
    <n v="5"/>
    <s v="наличие 3+к"/>
    <n v="1.0049999999999999"/>
    <n v="1"/>
    <n v="1.002"/>
    <n v="1.0024999999999999"/>
    <s v="66-68"/>
    <n v="213750"/>
    <n v="1.0246255770035062"/>
    <n v="219013.71708449945"/>
    <n v="14510000"/>
    <x v="0"/>
  </r>
  <r>
    <x v="0"/>
    <n v="1"/>
    <n v="4"/>
    <n v="16"/>
    <s v="1.2"/>
    <n v="5"/>
    <x v="1"/>
    <n v="19.8"/>
    <n v="49.599999999999994"/>
    <n v="49.599999999999994"/>
    <n v="49.599999999999994"/>
    <m/>
    <m/>
    <n v="5.4"/>
    <s v="ниша"/>
    <m/>
    <m/>
    <m/>
    <m/>
    <m/>
    <m/>
    <m/>
    <m/>
    <s v="Кухня-гостиная с нишей"/>
    <n v="18.100000000000001"/>
    <m/>
    <s v="Комната стандарт"/>
    <n v="10"/>
    <m/>
    <m/>
    <s v="Мастер-спальня"/>
    <n v="9.8000000000000007"/>
    <m/>
    <m/>
    <m/>
    <m/>
    <m/>
    <m/>
    <m/>
    <m/>
    <m/>
    <m/>
    <m/>
    <m/>
    <m/>
    <m/>
    <n v="3.8"/>
    <n v="2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s v="кухня"/>
    <n v="2"/>
    <m/>
    <m/>
    <m/>
    <m/>
    <m/>
    <m/>
    <m/>
    <m/>
    <m/>
    <m/>
    <s v="Свой ЖК"/>
    <s v="Ю, В"/>
    <m/>
    <s v="Кухня-гостиная с нишей"/>
    <s v=""/>
    <s v="ниша"/>
    <s v=""/>
    <s v=""/>
    <s v=""/>
    <s v=""/>
    <n v="1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д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m/>
    <n v="1.0149999999999999"/>
    <n v="1"/>
    <n v="1.0049999999999999"/>
    <m/>
    <m/>
    <n v="1"/>
    <n v="1"/>
    <n v="1.0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.0049999999999999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"/>
    <s v="Кухня-гостиная с нишей, Мастер-спальня, ниша, 2 с/у, Угловая, 2 ок кух, на 2 стор"/>
    <s v="Кухня-гостиная с нишей, Мастер-спальня"/>
    <n v="5"/>
    <n v="5"/>
    <s v="наличие 3+к"/>
    <n v="1.0049999999999999"/>
    <n v="1"/>
    <n v="1.002"/>
    <n v="1.0024999999999999"/>
    <s v="48-50"/>
    <n v="230000"/>
    <n v="1.0426658899859986"/>
    <n v="239813.15469677967"/>
    <n v="11890000"/>
    <x v="1"/>
  </r>
  <r>
    <x v="0"/>
    <n v="1"/>
    <n v="4"/>
    <n v="17"/>
    <s v="1.3"/>
    <n v="5"/>
    <x v="2"/>
    <n v="11"/>
    <n v="37.299999999999997"/>
    <n v="37.299999999999997"/>
    <n v="37.299999999999997"/>
    <m/>
    <m/>
    <n v="5.4"/>
    <m/>
    <m/>
    <m/>
    <m/>
    <m/>
    <m/>
    <m/>
    <m/>
    <m/>
    <s v="Кухня-гостиная с нишей"/>
    <n v="16.5"/>
    <m/>
    <s v="Комната стандарт"/>
    <n v="11"/>
    <m/>
    <m/>
    <m/>
    <m/>
    <m/>
    <m/>
    <m/>
    <m/>
    <m/>
    <m/>
    <m/>
    <m/>
    <m/>
    <m/>
    <m/>
    <m/>
    <m/>
    <m/>
    <n v="4.4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"/>
    <s v="Ю"/>
    <m/>
    <s v="Кухня-гостиная с нишей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m/>
    <n v="1.0149999999999999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"/>
    <s v="Кухня-гостиная с нишей, 1 с/у, на 1 стор"/>
    <s v="Кухня-гостиная с нишей"/>
    <n v="5"/>
    <n v="5"/>
    <s v="наличие 3+к"/>
    <n v="1.0049999999999999"/>
    <n v="1"/>
    <n v="1.002"/>
    <n v="1.0024999999999999"/>
    <s v="36-38"/>
    <n v="250000"/>
    <n v="1.0246704378749998"/>
    <n v="256167.60946874996"/>
    <n v="9560000"/>
    <x v="2"/>
  </r>
  <r>
    <x v="0"/>
    <n v="1"/>
    <n v="4"/>
    <n v="18"/>
    <s v="1.4"/>
    <n v="5"/>
    <x v="2"/>
    <n v="13.2"/>
    <n v="35.700000000000003"/>
    <n v="35.700000000000003"/>
    <n v="35.700000000000003"/>
    <m/>
    <m/>
    <n v="3.9"/>
    <s v="ниша"/>
    <m/>
    <m/>
    <m/>
    <m/>
    <m/>
    <m/>
    <m/>
    <m/>
    <s v="Кухня-столовая"/>
    <n v="11.9"/>
    <m/>
    <s v="Комната стандарт"/>
    <n v="13.2"/>
    <s v="гардероб"/>
    <n v="3"/>
    <m/>
    <m/>
    <m/>
    <m/>
    <m/>
    <m/>
    <m/>
    <m/>
    <m/>
    <m/>
    <m/>
    <m/>
    <m/>
    <m/>
    <m/>
    <m/>
    <n v="3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"/>
    <s v="Ю"/>
    <m/>
    <s v="Кухня-столовая"/>
    <s v=""/>
    <s v="ниша"/>
    <s v=""/>
    <s v=""/>
    <s v=""/>
    <n v="1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m/>
    <n v="1"/>
    <n v="1"/>
    <n v="1.0049999999999999"/>
    <m/>
    <m/>
    <n v="1"/>
    <n v="1.0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"/>
    <s v="Кухня-столовая, ниша, Комната (гардероб), 1 с/у, на 1 стор"/>
    <s v="Кухня-столовая"/>
    <n v="5"/>
    <n v="5"/>
    <s v="наличие 3+к"/>
    <n v="1.0049999999999999"/>
    <n v="1"/>
    <n v="1.002"/>
    <n v="1.0024999999999999"/>
    <s v="34-36"/>
    <n v="256666.66666666666"/>
    <n v="1.0247209142512499"/>
    <n v="263011.70132448745"/>
    <n v="9390000"/>
    <x v="3"/>
  </r>
  <r>
    <x v="0"/>
    <n v="1"/>
    <n v="4"/>
    <n v="19"/>
    <s v="1.5"/>
    <n v="5"/>
    <x v="1"/>
    <n v="25.8"/>
    <n v="52.2"/>
    <n v="58.7"/>
    <n v="56.81"/>
    <m/>
    <m/>
    <n v="6.9"/>
    <m/>
    <m/>
    <m/>
    <m/>
    <m/>
    <m/>
    <m/>
    <m/>
    <m/>
    <s v="Кухня-столовая"/>
    <n v="12.8"/>
    <m/>
    <s v="Комната стандарт"/>
    <n v="14"/>
    <m/>
    <m/>
    <s v="Комната стандарт"/>
    <n v="11.8"/>
    <m/>
    <m/>
    <m/>
    <m/>
    <m/>
    <m/>
    <m/>
    <m/>
    <m/>
    <m/>
    <m/>
    <m/>
    <m/>
    <m/>
    <n v="4.5"/>
    <n v="2.2000000000000002"/>
    <m/>
    <m/>
    <m/>
    <m/>
    <m/>
    <n v="2.7"/>
    <n v="0.81"/>
    <m/>
    <s v="кухня"/>
    <m/>
    <m/>
    <m/>
    <m/>
    <m/>
    <m/>
    <m/>
    <m/>
    <n v="3.8"/>
    <n v="3.8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m/>
    <s v="кухня"/>
    <m/>
    <m/>
    <m/>
    <m/>
    <m/>
    <s v="Свой ЖК, Двор"/>
    <s v="С,Ю"/>
    <m/>
    <s v="Кухня-столовая"/>
    <s v=""/>
    <s v=""/>
    <s v=""/>
    <s v=""/>
    <s v=""/>
    <s v=""/>
    <s v=""/>
    <n v="2"/>
    <n v="1"/>
    <n v="1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m/>
    <n v="1"/>
    <n v="1"/>
    <n v="1"/>
    <m/>
    <m/>
    <n v="1"/>
    <n v="1"/>
    <n v="1"/>
    <n v="1"/>
    <n v="1.0024999999999999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"/>
    <s v="Кухня-столовая, 2 с/у, балк., лодж., Распашонка, на 2 стор"/>
    <s v="Кухня-столовая"/>
    <n v="5"/>
    <n v="5"/>
    <s v="наличие 3+к"/>
    <n v="1.0049999999999999"/>
    <n v="1"/>
    <n v="1.002"/>
    <n v="1.0024999999999999"/>
    <s v="56-58"/>
    <n v="220000"/>
    <n v="1.0196288881734026"/>
    <n v="224318.35539814856"/>
    <n v="12740000"/>
    <x v="4"/>
  </r>
  <r>
    <x v="0"/>
    <n v="1"/>
    <n v="5"/>
    <n v="20"/>
    <s v="1.1"/>
    <n v="5"/>
    <x v="0"/>
    <n v="31.099999999999998"/>
    <n v="65.400000000000006"/>
    <n v="68"/>
    <n v="66.180000000000007"/>
    <m/>
    <m/>
    <n v="9.6"/>
    <s v="ниша"/>
    <m/>
    <m/>
    <m/>
    <m/>
    <m/>
    <m/>
    <m/>
    <m/>
    <s v="Кухня-гостиная с нишей"/>
    <n v="17.5"/>
    <m/>
    <s v="Комната стандарт"/>
    <n v="11.2"/>
    <m/>
    <m/>
    <s v="Комната стандарт"/>
    <n v="10.199999999999999"/>
    <m/>
    <m/>
    <s v="Комната стандарт"/>
    <n v="9.6999999999999993"/>
    <m/>
    <m/>
    <m/>
    <m/>
    <m/>
    <m/>
    <m/>
    <m/>
    <m/>
    <m/>
    <n v="3.8"/>
    <n v="3.4"/>
    <m/>
    <m/>
    <m/>
    <m/>
    <m/>
    <n v="2.6"/>
    <n v="0.78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m/>
    <n v="2"/>
    <m/>
    <m/>
    <m/>
    <s v="кухня"/>
    <m/>
    <m/>
    <m/>
    <m/>
    <m/>
    <m/>
    <s v="Свой ЖК, Двор"/>
    <s v="С, В"/>
    <m/>
    <s v="Кухня-гостиная с нишей"/>
    <s v=""/>
    <s v="ниша"/>
    <s v=""/>
    <s v=""/>
    <s v=""/>
    <s v=""/>
    <s v=""/>
    <n v="2"/>
    <n v="1"/>
    <n v="1"/>
    <s v=""/>
    <s v=""/>
    <s v=""/>
    <s v=""/>
    <s v=""/>
    <s v=""/>
    <s v=""/>
    <s v=""/>
    <s v=""/>
    <s v=""/>
    <s v=""/>
    <s v=""/>
    <s v=""/>
    <s v=""/>
    <n v="3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m/>
    <n v="1.0149999999999999"/>
    <n v="1"/>
    <n v="1.0049999999999999"/>
    <m/>
    <m/>
    <n v="1"/>
    <n v="1"/>
    <n v="1"/>
    <n v="1"/>
    <n v="1.0024999999999999"/>
    <n v="1"/>
    <n v="1"/>
    <m/>
    <m/>
    <m/>
    <n v="1"/>
    <m/>
    <m/>
    <m/>
    <m/>
    <m/>
    <m/>
    <m/>
    <m/>
    <m/>
    <n v="1.0024999999999999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0"/>
    <s v="Кухня-гостиная с нишей, ниша, 2 с/у, балк., Угловая, на 2 стор"/>
    <s v="Кухня-гостиная с нишей"/>
    <n v="5"/>
    <n v="5"/>
    <s v="наличие 3+к"/>
    <n v="1.0049999999999999"/>
    <n v="1"/>
    <n v="1.002"/>
    <n v="1.0049999999999999"/>
    <s v="66-68"/>
    <n v="213750"/>
    <n v="1.0297487048885239"/>
    <n v="220108.78566992198"/>
    <n v="14570000"/>
    <x v="0"/>
  </r>
  <r>
    <x v="0"/>
    <n v="1"/>
    <n v="5"/>
    <n v="21"/>
    <s v="1.2"/>
    <n v="5"/>
    <x v="1"/>
    <n v="19.8"/>
    <n v="49.599999999999994"/>
    <n v="49.599999999999994"/>
    <n v="49.599999999999994"/>
    <m/>
    <m/>
    <n v="5.4"/>
    <s v="ниша"/>
    <m/>
    <m/>
    <m/>
    <m/>
    <m/>
    <m/>
    <m/>
    <m/>
    <s v="Кухня-гостиная с нишей"/>
    <n v="18.100000000000001"/>
    <m/>
    <s v="Комната стандарт"/>
    <n v="10"/>
    <m/>
    <m/>
    <s v="Мастер-спальня"/>
    <n v="9.8000000000000007"/>
    <m/>
    <m/>
    <m/>
    <m/>
    <m/>
    <m/>
    <m/>
    <m/>
    <m/>
    <m/>
    <m/>
    <m/>
    <m/>
    <m/>
    <n v="3.8"/>
    <n v="2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s v="кухня"/>
    <n v="2"/>
    <m/>
    <m/>
    <m/>
    <m/>
    <m/>
    <m/>
    <m/>
    <m/>
    <m/>
    <m/>
    <s v="Свой ЖК"/>
    <s v="Ю, В"/>
    <m/>
    <s v="Кухня-гостиная с нишей"/>
    <s v=""/>
    <s v="ниша"/>
    <s v=""/>
    <s v=""/>
    <s v=""/>
    <s v=""/>
    <n v="1"/>
    <n v="2"/>
    <s v=""/>
    <s v=""/>
    <s v=""/>
    <s v=""/>
    <s v=""/>
    <s v=""/>
    <s v=""/>
    <s v=""/>
    <s v=""/>
    <s v=""/>
    <s v=""/>
    <s v=""/>
    <s v=""/>
    <s v=""/>
    <s v=""/>
    <s v=""/>
    <n v="3"/>
    <s v=""/>
    <s v=""/>
    <s v="да"/>
    <s v=""/>
    <s v=""/>
    <s v="д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m/>
    <n v="1.0149999999999999"/>
    <n v="1"/>
    <n v="1.0049999999999999"/>
    <m/>
    <m/>
    <n v="1"/>
    <n v="1"/>
    <n v="1.01"/>
    <n v="1"/>
    <n v="1"/>
    <n v="1"/>
    <n v="1"/>
    <m/>
    <m/>
    <m/>
    <n v="1"/>
    <m/>
    <m/>
    <m/>
    <m/>
    <m/>
    <m/>
    <m/>
    <m/>
    <m/>
    <n v="1.0024999999999999"/>
    <m/>
    <m/>
    <n v="0.995"/>
    <n v="1"/>
    <n v="1"/>
    <n v="1.0049999999999999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"/>
    <s v="Кухня-гостиная с нишей, Мастер-спальня, ниша, 2 с/у, Угловая, 2 ок кух, на 2 стор"/>
    <s v="Кухня-гостиная с нишей, Мастер-спальня"/>
    <n v="5"/>
    <n v="5"/>
    <s v="наличие 3+к"/>
    <n v="1.0049999999999999"/>
    <n v="1"/>
    <n v="1.002"/>
    <n v="1.0049999999999999"/>
    <s v="48-50"/>
    <n v="230000"/>
    <n v="1.0478792194359288"/>
    <n v="241012.22047026362"/>
    <n v="11950000"/>
    <x v="1"/>
  </r>
  <r>
    <x v="0"/>
    <n v="1"/>
    <n v="5"/>
    <n v="22"/>
    <s v="1.3"/>
    <n v="5"/>
    <x v="2"/>
    <n v="11"/>
    <n v="37.299999999999997"/>
    <n v="37.299999999999997"/>
    <n v="37.299999999999997"/>
    <m/>
    <m/>
    <n v="5.4"/>
    <m/>
    <m/>
    <m/>
    <m/>
    <m/>
    <m/>
    <m/>
    <m/>
    <m/>
    <s v="Кухня-гостиная с нишей"/>
    <n v="16.5"/>
    <m/>
    <s v="Комната стандарт"/>
    <n v="11"/>
    <m/>
    <m/>
    <m/>
    <m/>
    <m/>
    <m/>
    <m/>
    <m/>
    <m/>
    <m/>
    <m/>
    <m/>
    <m/>
    <m/>
    <m/>
    <m/>
    <m/>
    <m/>
    <n v="4.4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"/>
    <s v="Ю"/>
    <m/>
    <s v="Кухня-гостиная с нишей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3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m/>
    <n v="1.0149999999999999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.0024999999999999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"/>
    <s v="Кухня-гостиная с нишей, 1 с/у, на 1 стор"/>
    <s v="Кухня-гостиная с нишей"/>
    <n v="5"/>
    <n v="5"/>
    <s v="наличие 3+к"/>
    <n v="1.0049999999999999"/>
    <n v="1"/>
    <n v="1.002"/>
    <n v="1.0049999999999999"/>
    <s v="36-38"/>
    <n v="250000"/>
    <n v="1.0297937900643745"/>
    <n v="257448.44751609364"/>
    <n v="9600000"/>
    <x v="2"/>
  </r>
  <r>
    <x v="0"/>
    <n v="1"/>
    <n v="5"/>
    <n v="23"/>
    <s v="1.4"/>
    <n v="5"/>
    <x v="2"/>
    <n v="13.2"/>
    <n v="35.900000000000006"/>
    <n v="35.900000000000006"/>
    <n v="35.900000000000006"/>
    <m/>
    <m/>
    <n v="3.9"/>
    <s v="ниша"/>
    <m/>
    <m/>
    <m/>
    <m/>
    <m/>
    <m/>
    <m/>
    <m/>
    <s v="Кухня-столовая"/>
    <n v="12"/>
    <m/>
    <s v="Комната стандарт"/>
    <n v="13.2"/>
    <s v="гардероб"/>
    <n v="3.1"/>
    <m/>
    <m/>
    <m/>
    <m/>
    <m/>
    <m/>
    <m/>
    <m/>
    <m/>
    <m/>
    <m/>
    <m/>
    <m/>
    <m/>
    <m/>
    <m/>
    <n v="3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"/>
    <s v="Ю"/>
    <m/>
    <s v="Кухня-столовая"/>
    <s v=""/>
    <s v="ниша"/>
    <s v=""/>
    <s v=""/>
    <s v=""/>
    <n v="1"/>
    <s v=""/>
    <n v="1"/>
    <s v=""/>
    <s v=""/>
    <s v=""/>
    <s v=""/>
    <s v=""/>
    <s v=""/>
    <s v=""/>
    <s v=""/>
    <s v=""/>
    <s v=""/>
    <s v=""/>
    <s v=""/>
    <s v=""/>
    <s v=""/>
    <s v=""/>
    <s v=""/>
    <n v="3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m/>
    <n v="1"/>
    <n v="1"/>
    <n v="1.0049999999999999"/>
    <m/>
    <m/>
    <n v="1"/>
    <n v="1.01"/>
    <n v="1"/>
    <n v="1"/>
    <n v="1"/>
    <n v="1"/>
    <n v="1"/>
    <m/>
    <m/>
    <m/>
    <n v="1"/>
    <m/>
    <m/>
    <m/>
    <m/>
    <m/>
    <m/>
    <m/>
    <m/>
    <m/>
    <n v="1.0024999999999999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"/>
    <s v="Кухня-столовая, ниша, Комната (гардероб), 1 с/у, на 1 стор"/>
    <s v="Кухня-столовая"/>
    <n v="5"/>
    <n v="5"/>
    <s v="наличие 3+к"/>
    <n v="1.0049999999999999"/>
    <n v="1"/>
    <n v="1.002"/>
    <n v="1.0049999999999999"/>
    <s v="34-36"/>
    <n v="256666.66666666666"/>
    <n v="1.029844518822506"/>
    <n v="264326.7598311099"/>
    <n v="9490000"/>
    <x v="3"/>
  </r>
  <r>
    <x v="0"/>
    <n v="1"/>
    <n v="5"/>
    <n v="24"/>
    <s v="1.5"/>
    <n v="5"/>
    <x v="1"/>
    <n v="25.8"/>
    <n v="52.2"/>
    <n v="58.7"/>
    <n v="56.81"/>
    <m/>
    <m/>
    <n v="6.9"/>
    <m/>
    <m/>
    <m/>
    <m/>
    <m/>
    <m/>
    <m/>
    <m/>
    <m/>
    <s v="Кухня-столовая"/>
    <n v="12.8"/>
    <m/>
    <s v="Комната стандарт"/>
    <n v="14"/>
    <m/>
    <m/>
    <s v="Комната стандарт"/>
    <n v="11.8"/>
    <m/>
    <m/>
    <m/>
    <m/>
    <m/>
    <m/>
    <m/>
    <m/>
    <m/>
    <m/>
    <m/>
    <m/>
    <m/>
    <m/>
    <n v="4.5"/>
    <n v="2.2000000000000002"/>
    <m/>
    <m/>
    <m/>
    <m/>
    <m/>
    <n v="2.7"/>
    <n v="0.81"/>
    <m/>
    <s v="кухня"/>
    <m/>
    <m/>
    <m/>
    <m/>
    <m/>
    <m/>
    <m/>
    <m/>
    <n v="3.8"/>
    <n v="3.8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3"/>
    <m/>
    <m/>
    <m/>
    <s v="да"/>
    <m/>
    <m/>
    <n v="2"/>
    <m/>
    <m/>
    <m/>
    <m/>
    <s v="кухня"/>
    <m/>
    <m/>
    <m/>
    <m/>
    <m/>
    <s v="Свой ЖК, Двор"/>
    <s v="С,Ю"/>
    <m/>
    <s v="Кухня-столовая"/>
    <s v=""/>
    <s v=""/>
    <s v=""/>
    <s v=""/>
    <s v=""/>
    <s v=""/>
    <s v=""/>
    <n v="2"/>
    <n v="1"/>
    <n v="1"/>
    <s v=""/>
    <s v=""/>
    <s v=""/>
    <s v=""/>
    <n v="1"/>
    <s v=""/>
    <n v="1"/>
    <s v=""/>
    <s v=""/>
    <s v=""/>
    <n v="1"/>
    <s v=""/>
    <s v=""/>
    <s v=""/>
    <n v="3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m/>
    <n v="1"/>
    <n v="1"/>
    <n v="1"/>
    <m/>
    <m/>
    <n v="1"/>
    <n v="1"/>
    <n v="1"/>
    <n v="1"/>
    <n v="1.0024999999999999"/>
    <n v="1"/>
    <n v="1"/>
    <m/>
    <m/>
    <m/>
    <n v="1.0049999999999999"/>
    <m/>
    <m/>
    <m/>
    <m/>
    <m/>
    <m/>
    <m/>
    <m/>
    <m/>
    <n v="1.0024999999999999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"/>
    <s v="Кухня-столовая, 2 с/у, балк., лодж., Распашонка, на 2 стор"/>
    <s v="Кухня-столовая"/>
    <n v="5"/>
    <n v="5"/>
    <s v="наличие 3+к"/>
    <n v="1.0049999999999999"/>
    <n v="1"/>
    <n v="1.002"/>
    <n v="1.0049999999999999"/>
    <s v="56-58"/>
    <n v="220000"/>
    <n v="1.0247270326142695"/>
    <n v="225439.94717513927"/>
    <n v="12810000"/>
    <x v="4"/>
  </r>
  <r>
    <x v="0"/>
    <n v="2"/>
    <n v="1"/>
    <n v="25"/>
    <s v="2.1"/>
    <n v="4"/>
    <x v="1"/>
    <n v="26.4"/>
    <n v="51.800000000000004"/>
    <n v="55.800000000000004"/>
    <n v="55.800000000000004"/>
    <m/>
    <m/>
    <n v="4.9000000000000004"/>
    <m/>
    <m/>
    <m/>
    <m/>
    <m/>
    <m/>
    <m/>
    <m/>
    <m/>
    <s v="Кухня-столовая"/>
    <n v="13.2"/>
    <m/>
    <s v="Мастер-спальня"/>
    <n v="14.3"/>
    <m/>
    <m/>
    <s v="Комната стандарт"/>
    <n v="12.1"/>
    <m/>
    <m/>
    <m/>
    <m/>
    <m/>
    <m/>
    <m/>
    <m/>
    <m/>
    <m/>
    <m/>
    <m/>
    <m/>
    <m/>
    <n v="4"/>
    <n v="3.3"/>
    <m/>
    <m/>
    <m/>
    <m/>
    <m/>
    <m/>
    <m/>
    <m/>
    <m/>
    <m/>
    <m/>
    <m/>
    <m/>
    <m/>
    <m/>
    <m/>
    <m/>
    <n v="4"/>
    <n v="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3.32"/>
    <m/>
    <m/>
    <m/>
    <s v="да"/>
    <m/>
    <m/>
    <n v="2"/>
    <m/>
    <m/>
    <m/>
    <s v="кухня"/>
    <m/>
    <m/>
    <m/>
    <s v="сбоку"/>
    <s v="кухня"/>
    <m/>
    <s v="Свой ЖК, Двор"/>
    <s v="С, Ю"/>
    <m/>
    <s v="Кухня-столовая"/>
    <s v=""/>
    <s v=""/>
    <s v=""/>
    <s v=""/>
    <s v=""/>
    <s v=""/>
    <n v="1"/>
    <n v="2"/>
    <s v=""/>
    <s v=""/>
    <s v=""/>
    <s v=""/>
    <s v=""/>
    <s v=""/>
    <n v="1"/>
    <s v=""/>
    <n v="1"/>
    <s v=""/>
    <s v=""/>
    <s v=""/>
    <n v="1"/>
    <s v=""/>
    <s v=""/>
    <s v=""/>
    <n v="3.3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да"/>
    <s v=""/>
    <s v=""/>
    <s v=""/>
    <s v=""/>
    <s v=""/>
    <s v="да"/>
    <s v="да"/>
    <s v=""/>
    <s v=""/>
    <s v=""/>
    <s v=""/>
    <s v=""/>
    <s v=""/>
    <s v=""/>
    <m/>
    <n v="1"/>
    <n v="1"/>
    <n v="1"/>
    <m/>
    <m/>
    <n v="1"/>
    <n v="1"/>
    <n v="1.01"/>
    <n v="1"/>
    <n v="1"/>
    <n v="1"/>
    <n v="1"/>
    <m/>
    <m/>
    <m/>
    <n v="1.0049999999999999"/>
    <m/>
    <m/>
    <m/>
    <m/>
    <m/>
    <m/>
    <m/>
    <m/>
    <m/>
    <n v="1.006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"/>
    <s v="Кухня-столовая, Мастер-спальня, 2 с/у, лодж., Распашонка, на 2 стор"/>
    <s v="Кухня-столовая, Мастер-спальня"/>
    <n v="8"/>
    <n v="5"/>
    <s v="наличие 3+к"/>
    <n v="1.0024999999999999"/>
    <n v="1"/>
    <n v="1.002"/>
    <n v="0.98999999999999977"/>
    <s v="54-56"/>
    <n v="222500"/>
    <n v="1.0129064070193778"/>
    <n v="225371.67556181157"/>
    <n v="12580000"/>
    <x v="5"/>
  </r>
  <r>
    <x v="0"/>
    <n v="2"/>
    <n v="1"/>
    <n v="26"/>
    <s v="2.2"/>
    <n v="4"/>
    <x v="1"/>
    <n v="24.9"/>
    <n v="55.199999999999996"/>
    <n v="59.099999999999994"/>
    <n v="59.099999999999994"/>
    <m/>
    <m/>
    <n v="5"/>
    <m/>
    <m/>
    <m/>
    <m/>
    <m/>
    <m/>
    <m/>
    <m/>
    <m/>
    <s v="Проходная кухня-гостиная с нишей"/>
    <n v="17.2"/>
    <m/>
    <s v="Мастер-спальня"/>
    <n v="13.1"/>
    <m/>
    <m/>
    <s v="Комната стандарт"/>
    <n v="11.8"/>
    <m/>
    <m/>
    <m/>
    <m/>
    <m/>
    <m/>
    <m/>
    <m/>
    <m/>
    <m/>
    <m/>
    <m/>
    <m/>
    <m/>
    <n v="4.5"/>
    <n v="3.6"/>
    <m/>
    <m/>
    <m/>
    <m/>
    <m/>
    <m/>
    <m/>
    <m/>
    <m/>
    <m/>
    <m/>
    <m/>
    <m/>
    <m/>
    <m/>
    <m/>
    <m/>
    <n v="3.9"/>
    <n v="3.9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3.32"/>
    <m/>
    <m/>
    <m/>
    <m/>
    <m/>
    <m/>
    <n v="1"/>
    <m/>
    <m/>
    <m/>
    <m/>
    <m/>
    <m/>
    <m/>
    <m/>
    <m/>
    <m/>
    <s v="Свой ЖК"/>
    <s v="Ю"/>
    <m/>
    <s v="Проходная кухня-гостиная с нишей"/>
    <s v=""/>
    <s v=""/>
    <s v=""/>
    <s v=""/>
    <s v=""/>
    <s v=""/>
    <n v="1"/>
    <n v="2"/>
    <s v=""/>
    <s v=""/>
    <s v=""/>
    <s v=""/>
    <s v=""/>
    <s v=""/>
    <n v="1"/>
    <s v=""/>
    <n v="1"/>
    <s v=""/>
    <s v=""/>
    <s v=""/>
    <n v="1"/>
    <s v=""/>
    <s v=""/>
    <s v=""/>
    <n v="3.3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m/>
    <n v="0.99"/>
    <n v="1"/>
    <n v="1"/>
    <m/>
    <m/>
    <n v="1"/>
    <n v="1"/>
    <n v="1.01"/>
    <n v="1"/>
    <n v="1"/>
    <n v="1"/>
    <n v="1"/>
    <m/>
    <m/>
    <m/>
    <n v="1.0049999999999999"/>
    <m/>
    <m/>
    <m/>
    <m/>
    <m/>
    <m/>
    <m/>
    <m/>
    <m/>
    <n v="1.006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6"/>
    <s v="Проходная кухня-гостиная с нишей, Мастер-спальня, 2 с/у, лодж., на 1 стор"/>
    <s v="Проходная кухня-гостиная с нишей, Мастер-спальня"/>
    <n v="8"/>
    <n v="5"/>
    <s v="наличие 3+к"/>
    <n v="1.0024999999999999"/>
    <n v="1"/>
    <n v="1.002"/>
    <n v="0.98999999999999977"/>
    <s v="58-60"/>
    <n v="218750"/>
    <n v="1.0053283003641749"/>
    <n v="219915.56570466326"/>
    <n v="13000000"/>
    <x v="6"/>
  </r>
  <r>
    <x v="0"/>
    <n v="2"/>
    <n v="1"/>
    <n v="27"/>
    <s v="2.3"/>
    <n v="4"/>
    <x v="1"/>
    <n v="21.4"/>
    <n v="55"/>
    <n v="55"/>
    <n v="55"/>
    <m/>
    <m/>
    <n v="7.9"/>
    <m/>
    <m/>
    <m/>
    <m/>
    <m/>
    <m/>
    <m/>
    <m/>
    <m/>
    <s v="Кухня-гостиная с нишей"/>
    <n v="19.2"/>
    <m/>
    <s v="Комната стандарт"/>
    <n v="11.4"/>
    <s v="ниша"/>
    <m/>
    <s v="Комната стандарт"/>
    <n v="10"/>
    <m/>
    <m/>
    <m/>
    <m/>
    <m/>
    <m/>
    <m/>
    <m/>
    <m/>
    <m/>
    <m/>
    <m/>
    <m/>
    <m/>
    <n v="4.5999999999999996"/>
    <n v="1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2"/>
    <m/>
    <m/>
    <s v="да"/>
    <m/>
    <m/>
    <s v="кухня"/>
    <n v="2"/>
    <m/>
    <m/>
    <m/>
    <m/>
    <m/>
    <m/>
    <m/>
    <s v="сбоку"/>
    <s v="с/у, комната"/>
    <m/>
    <s v="Частный сектор"/>
    <s v="Ю-З"/>
    <m/>
    <s v="Кухня-гостиная с нишей"/>
    <s v=""/>
    <s v=""/>
    <s v=""/>
    <s v=""/>
    <n v="1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3.32"/>
    <s v=""/>
    <s v=""/>
    <s v="да"/>
    <s v=""/>
    <s v=""/>
    <s v="д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s v="да"/>
    <s v=""/>
    <s v=""/>
    <s v=""/>
    <s v=""/>
    <s v=""/>
    <s v=""/>
    <s v=""/>
    <s v=""/>
    <s v=""/>
    <s v=""/>
    <s v="да"/>
    <s v=""/>
    <s v=""/>
    <s v=""/>
    <m/>
    <n v="1.0149999999999999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.006"/>
    <m/>
    <m/>
    <n v="0.995"/>
    <n v="1"/>
    <n v="1"/>
    <n v="1.0049999999999999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0.995"/>
    <n v="1"/>
    <n v="1"/>
    <n v="1"/>
    <n v="1"/>
    <n v="1"/>
    <m/>
    <m/>
    <m/>
    <m/>
    <m/>
    <m/>
    <m/>
    <m/>
    <m/>
    <m/>
    <m/>
    <m/>
    <m/>
    <m/>
    <m/>
    <m/>
    <m/>
    <m/>
    <x v="7"/>
    <s v="Кухня-гостиная с нишей, Комната (ниша), 2 с/у, Угловая, 2 ок кух, на 2 стор"/>
    <s v="Кухня-гостиная с нишей"/>
    <n v="8"/>
    <n v="5"/>
    <s v="наличие 3+к"/>
    <n v="1.0024999999999999"/>
    <n v="1"/>
    <n v="1.002"/>
    <n v="0.98999999999999977"/>
    <s v="54-56"/>
    <n v="222500"/>
    <n v="1.0128311911970747"/>
    <n v="225354.94004134912"/>
    <n v="12390000"/>
    <x v="7"/>
  </r>
  <r>
    <x v="0"/>
    <n v="2"/>
    <n v="1"/>
    <n v="28"/>
    <s v="2.4"/>
    <n v="4"/>
    <x v="0"/>
    <n v="37.5"/>
    <n v="72.899999999999991"/>
    <n v="72.899999999999991"/>
    <n v="72.899999999999991"/>
    <m/>
    <m/>
    <n v="11.6"/>
    <m/>
    <m/>
    <m/>
    <m/>
    <m/>
    <m/>
    <m/>
    <m/>
    <m/>
    <s v="Кухня-гостиная"/>
    <n v="15.5"/>
    <m/>
    <s v="Комната стандарт"/>
    <n v="15.4"/>
    <m/>
    <m/>
    <s v="Комната стандарт"/>
    <n v="11.9"/>
    <s v="ниша"/>
    <m/>
    <s v="Комната стандарт"/>
    <n v="10.199999999999999"/>
    <m/>
    <m/>
    <m/>
    <m/>
    <m/>
    <m/>
    <m/>
    <m/>
    <m/>
    <m/>
    <n v="5.0999999999999996"/>
    <n v="3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2"/>
    <m/>
    <m/>
    <m/>
    <s v="да"/>
    <m/>
    <m/>
    <n v="2"/>
    <m/>
    <m/>
    <m/>
    <s v="комната"/>
    <m/>
    <m/>
    <m/>
    <s v="сбоку"/>
    <s v="кухня, с/у, комната"/>
    <m/>
    <s v="Свой ЖК, Двор, Частный сектор"/>
    <s v="З, В"/>
    <m/>
    <s v="Кухня-гостиная"/>
    <s v=""/>
    <s v=""/>
    <s v=""/>
    <s v=""/>
    <n v="1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3.3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да"/>
    <s v="да"/>
    <s v=""/>
    <s v=""/>
    <s v=""/>
    <s v=""/>
    <s v=""/>
    <s v=""/>
    <s v=""/>
    <s v="да"/>
    <s v=""/>
    <s v=""/>
    <s v=""/>
    <s v=""/>
    <s v=""/>
    <s v="да"/>
    <s v="да"/>
    <s v=""/>
    <s v=""/>
    <s v=""/>
    <s v="да"/>
    <s v=""/>
    <s v=""/>
    <s v=""/>
    <m/>
    <n v="1.01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.006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0.995"/>
    <n v="0.995"/>
    <n v="1"/>
    <n v="1"/>
    <n v="1"/>
    <n v="1"/>
    <n v="1"/>
    <m/>
    <m/>
    <m/>
    <m/>
    <m/>
    <m/>
    <m/>
    <m/>
    <m/>
    <m/>
    <m/>
    <m/>
    <m/>
    <m/>
    <m/>
    <m/>
    <m/>
    <m/>
    <x v="8"/>
    <s v="Кухня-гостиная, Комната (ниша), 2 с/у, Распашонка, на 2 стор"/>
    <s v="Кухня-гостиная"/>
    <n v="8"/>
    <n v="5"/>
    <s v="наличие 3+к"/>
    <n v="1.0024999999999999"/>
    <n v="1"/>
    <n v="1.002"/>
    <n v="0.98999999999999977"/>
    <s v="72-74"/>
    <n v="211250"/>
    <n v="1.0028026656093598"/>
    <n v="211842.06310997726"/>
    <n v="15440000"/>
    <x v="8"/>
  </r>
  <r>
    <x v="0"/>
    <n v="2"/>
    <n v="2"/>
    <s v="29"/>
    <s v="2.1"/>
    <n v="5"/>
    <x v="1"/>
    <n v="26.4"/>
    <n v="51.800000000000004"/>
    <n v="58.400000000000006"/>
    <n v="56.580000000000005"/>
    <m/>
    <m/>
    <n v="4.9000000000000004"/>
    <m/>
    <m/>
    <m/>
    <m/>
    <m/>
    <m/>
    <m/>
    <m/>
    <m/>
    <s v="Кухня-столовая"/>
    <n v="13.2"/>
    <m/>
    <s v="Мастер-спальня"/>
    <n v="14.3"/>
    <m/>
    <m/>
    <s v="Комната стандарт"/>
    <n v="12.1"/>
    <m/>
    <m/>
    <m/>
    <m/>
    <m/>
    <m/>
    <m/>
    <m/>
    <m/>
    <m/>
    <m/>
    <m/>
    <m/>
    <m/>
    <n v="4"/>
    <n v="3.3"/>
    <m/>
    <m/>
    <m/>
    <m/>
    <m/>
    <n v="2.6"/>
    <n v="0.78"/>
    <m/>
    <s v="кухня"/>
    <m/>
    <m/>
    <m/>
    <m/>
    <m/>
    <m/>
    <m/>
    <m/>
    <n v="4"/>
    <n v="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m/>
    <m/>
    <m/>
    <m/>
    <s v="сбоку"/>
    <s v="кухня"/>
    <m/>
    <s v="Свой ЖК, Двор, Частный сектор"/>
    <s v="С, Ю"/>
    <m/>
    <s v="Кухня-столовая"/>
    <s v=""/>
    <s v=""/>
    <s v=""/>
    <s v=""/>
    <s v=""/>
    <s v=""/>
    <n v="1"/>
    <n v="2"/>
    <n v="1"/>
    <n v="1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да"/>
    <s v=""/>
    <s v=""/>
    <s v=""/>
    <s v=""/>
    <s v=""/>
    <s v="да"/>
    <s v="да"/>
    <s v=""/>
    <s v=""/>
    <s v=""/>
    <s v="да"/>
    <s v=""/>
    <s v=""/>
    <s v=""/>
    <m/>
    <n v="1"/>
    <n v="1"/>
    <n v="1"/>
    <m/>
    <m/>
    <n v="1"/>
    <n v="1"/>
    <n v="1.01"/>
    <n v="1"/>
    <n v="1.0024999999999999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"/>
    <s v="Кухня-столовая, Мастер-спальня, 2 с/у, балк., лодж., Распашонка, на 2 стор"/>
    <s v="Кухня-столовая, Мастер-спальня"/>
    <n v="8"/>
    <n v="5"/>
    <s v="наличие 3+к"/>
    <n v="1.0024999999999999"/>
    <n v="1"/>
    <n v="1.002"/>
    <n v="0.99499999999999977"/>
    <s v="56-58"/>
    <n v="220000"/>
    <n v="1.0195781603680207"/>
    <n v="224307.19528096457"/>
    <n v="12690000"/>
    <x v="5"/>
  </r>
  <r>
    <x v="0"/>
    <n v="2"/>
    <n v="2"/>
    <s v="30"/>
    <s v="2.2"/>
    <n v="5"/>
    <x v="1"/>
    <n v="24.9"/>
    <n v="55.099999999999994"/>
    <n v="58.999999999999993"/>
    <n v="58.999999999999993"/>
    <m/>
    <m/>
    <n v="5"/>
    <m/>
    <m/>
    <m/>
    <m/>
    <m/>
    <m/>
    <m/>
    <m/>
    <m/>
    <s v="Проходная кухня-гостиная с нишей"/>
    <n v="17.2"/>
    <m/>
    <s v="Мастер-спальня"/>
    <n v="13.1"/>
    <m/>
    <m/>
    <s v="Комната стандарт"/>
    <n v="11.8"/>
    <m/>
    <m/>
    <m/>
    <m/>
    <m/>
    <m/>
    <m/>
    <m/>
    <m/>
    <m/>
    <m/>
    <m/>
    <m/>
    <m/>
    <n v="4.4000000000000004"/>
    <n v="3.6"/>
    <m/>
    <m/>
    <m/>
    <m/>
    <m/>
    <m/>
    <m/>
    <m/>
    <m/>
    <m/>
    <m/>
    <m/>
    <m/>
    <m/>
    <m/>
    <m/>
    <m/>
    <n v="3.9"/>
    <n v="3.9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"/>
    <s v="Ю"/>
    <m/>
    <s v="Проходная кухня-гостиная с нишей"/>
    <s v=""/>
    <s v=""/>
    <s v=""/>
    <s v=""/>
    <s v=""/>
    <s v=""/>
    <n v="1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m/>
    <n v="0.99"/>
    <n v="1"/>
    <n v="1"/>
    <m/>
    <m/>
    <n v="1"/>
    <n v="1"/>
    <n v="1.01"/>
    <n v="1"/>
    <n v="1"/>
    <n v="1"/>
    <n v="1"/>
    <m/>
    <m/>
    <m/>
    <n v="1.0049999999999999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6"/>
    <s v="Проходная кухня-гостиная с нишей, Мастер-спальня, 2 с/у, лодж., на 1 стор"/>
    <s v="Проходная кухня-гостиная с нишей, Мастер-спальня"/>
    <n v="8"/>
    <n v="5"/>
    <s v="наличие 3+к"/>
    <n v="1.0024999999999999"/>
    <n v="1"/>
    <n v="1.002"/>
    <n v="0.99499999999999977"/>
    <s v="58-60"/>
    <n v="218750"/>
    <n v="1.004379439386262"/>
    <n v="219708.00236574479"/>
    <n v="12960000"/>
    <x v="6"/>
  </r>
  <r>
    <x v="0"/>
    <n v="2"/>
    <n v="2"/>
    <s v="31"/>
    <s v="2.3"/>
    <n v="5"/>
    <x v="1"/>
    <n v="21.4"/>
    <n v="54.9"/>
    <n v="54.9"/>
    <n v="54.9"/>
    <m/>
    <m/>
    <n v="7.9"/>
    <m/>
    <m/>
    <m/>
    <m/>
    <m/>
    <m/>
    <m/>
    <m/>
    <m/>
    <s v="Кухня-гостиная с нишей"/>
    <n v="19.2"/>
    <m/>
    <s v="Комната стандарт"/>
    <n v="11.4"/>
    <s v="ниша"/>
    <m/>
    <s v="Комната стандарт"/>
    <n v="10"/>
    <m/>
    <m/>
    <m/>
    <m/>
    <m/>
    <m/>
    <m/>
    <m/>
    <m/>
    <m/>
    <m/>
    <m/>
    <m/>
    <m/>
    <n v="4.5"/>
    <n v="1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s v="кухня"/>
    <n v="2"/>
    <m/>
    <m/>
    <m/>
    <m/>
    <m/>
    <m/>
    <m/>
    <s v="снизу"/>
    <s v="кухня, коридор, с/у, комната"/>
    <m/>
    <s v="Частный сектор"/>
    <s v="Ю-З"/>
    <m/>
    <s v="Кухня-гостиная с нишей"/>
    <s v=""/>
    <s v=""/>
    <s v=""/>
    <s v=""/>
    <n v="1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д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да"/>
    <s v="да"/>
    <s v=""/>
    <s v=""/>
    <s v=""/>
    <s v=""/>
    <s v=""/>
    <s v=""/>
    <s v=""/>
    <s v=""/>
    <s v="да"/>
    <s v=""/>
    <s v=""/>
    <s v=""/>
    <s v=""/>
    <s v=""/>
    <s v=""/>
    <s v=""/>
    <s v=""/>
    <s v=""/>
    <s v="да"/>
    <s v=""/>
    <s v=""/>
    <s v=""/>
    <m/>
    <n v="1.0149999999999999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.0049999999999999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0.995"/>
    <n v="0.995"/>
    <n v="0.995"/>
    <n v="1"/>
    <n v="1"/>
    <n v="1"/>
    <n v="1"/>
    <n v="1"/>
    <m/>
    <m/>
    <m/>
    <m/>
    <m/>
    <m/>
    <m/>
    <m/>
    <m/>
    <m/>
    <m/>
    <m/>
    <m/>
    <m/>
    <m/>
    <m/>
    <m/>
    <m/>
    <x v="7"/>
    <s v="Кухня-гостиная с нишей, Комната (ниша), 2 с/у, Угловая, 2 ок кух, на 2 стор"/>
    <s v="Кухня-гостиная с нишей"/>
    <n v="8"/>
    <n v="5"/>
    <s v="наличие 3+к"/>
    <n v="1.0024999999999999"/>
    <n v="1"/>
    <n v="1.002"/>
    <n v="0.99499999999999977"/>
    <s v="54-56"/>
    <n v="222500"/>
    <n v="1.001781793144727"/>
    <n v="222896.44897470178"/>
    <n v="12240000"/>
    <x v="7"/>
  </r>
  <r>
    <x v="0"/>
    <n v="2"/>
    <n v="2"/>
    <s v="32"/>
    <s v="2.4"/>
    <n v="5"/>
    <x v="2"/>
    <n v="14.1"/>
    <n v="37.299999999999997"/>
    <n v="37.299999999999997"/>
    <n v="37.299999999999997"/>
    <m/>
    <m/>
    <n v="5.6"/>
    <m/>
    <m/>
    <m/>
    <m/>
    <m/>
    <m/>
    <m/>
    <m/>
    <m/>
    <s v="Кухня-гостиная"/>
    <n v="14.1"/>
    <m/>
    <s v="Комната стандарт"/>
    <n v="14.1"/>
    <s v="ниша"/>
    <m/>
    <m/>
    <m/>
    <m/>
    <m/>
    <m/>
    <m/>
    <m/>
    <m/>
    <m/>
    <m/>
    <m/>
    <m/>
    <m/>
    <m/>
    <m/>
    <m/>
    <n v="3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2"/>
    <m/>
    <m/>
    <m/>
    <m/>
    <m/>
    <m/>
    <m/>
    <m/>
    <m/>
    <m/>
    <s v="Частный сектор"/>
    <s v="З, В"/>
    <m/>
    <s v="Кухня-гостиная"/>
    <s v=""/>
    <s v="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9"/>
    <s v="Кухня-гостиная, Комната (ниша), 1 с/у, на 2 стор"/>
    <s v="Кухня-гостиная"/>
    <n v="8"/>
    <n v="5"/>
    <s v="наличие 3+к"/>
    <n v="1.0024999999999999"/>
    <n v="1"/>
    <n v="1.002"/>
    <n v="0.99499999999999977"/>
    <s v="36-38"/>
    <n v="250000"/>
    <n v="1.0170609979643714"/>
    <n v="254265.24949109287"/>
    <n v="9480000"/>
    <x v="9"/>
  </r>
  <r>
    <x v="0"/>
    <n v="2"/>
    <n v="2"/>
    <s v="33"/>
    <s v="2.5"/>
    <n v="5"/>
    <x v="0"/>
    <n v="48"/>
    <n v="84.700000000000017"/>
    <n v="87.300000000000011"/>
    <n v="85.480000000000018"/>
    <m/>
    <m/>
    <n v="13.3"/>
    <m/>
    <m/>
    <m/>
    <m/>
    <m/>
    <m/>
    <m/>
    <m/>
    <m/>
    <s v="Кухня-гостиная"/>
    <n v="15.5"/>
    <m/>
    <s v="Комната стандарт"/>
    <n v="20.7"/>
    <m/>
    <m/>
    <s v="Комната стандарт"/>
    <n v="15.4"/>
    <m/>
    <m/>
    <s v="Комната стандарт"/>
    <n v="11.9"/>
    <s v="ниша"/>
    <m/>
    <m/>
    <m/>
    <m/>
    <m/>
    <m/>
    <m/>
    <m/>
    <m/>
    <n v="5"/>
    <n v="2.9"/>
    <m/>
    <m/>
    <m/>
    <m/>
    <m/>
    <n v="2.6"/>
    <n v="0.78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омната"/>
    <m/>
    <m/>
    <m/>
    <s v="снизу"/>
    <s v="комната"/>
    <m/>
    <s v="Свой ЖК, Двор, Частный сектор"/>
    <s v="З, В"/>
    <m/>
    <s v="Кухня-гостиная"/>
    <s v=""/>
    <s v=""/>
    <s v=""/>
    <s v=""/>
    <n v="1"/>
    <s v=""/>
    <s v=""/>
    <n v="2"/>
    <n v="1"/>
    <n v="1"/>
    <s v=""/>
    <s v=""/>
    <s v=""/>
    <s v=""/>
    <s v=""/>
    <s v=""/>
    <s v=""/>
    <s v=""/>
    <s v=""/>
    <s v=""/>
    <s v="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да"/>
    <s v=""/>
    <s v=""/>
    <s v=""/>
    <s v=""/>
    <s v="да"/>
    <s v="да"/>
    <s v=""/>
    <s v=""/>
    <s v=""/>
    <s v="да"/>
    <s v=""/>
    <s v=""/>
    <s v=""/>
    <m/>
    <n v="1.01"/>
    <n v="1"/>
    <n v="1"/>
    <m/>
    <m/>
    <n v="1.0049999999999999"/>
    <n v="1"/>
    <n v="1"/>
    <n v="1"/>
    <n v="1.0024999999999999"/>
    <n v="1"/>
    <n v="1"/>
    <m/>
    <m/>
    <m/>
    <n v="1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1"/>
    <n v="1"/>
    <n v="1"/>
    <n v="1"/>
    <m/>
    <m/>
    <m/>
    <m/>
    <m/>
    <m/>
    <m/>
    <m/>
    <m/>
    <m/>
    <m/>
    <m/>
    <m/>
    <m/>
    <m/>
    <m/>
    <m/>
    <m/>
    <x v="10"/>
    <s v="Кухня-гостиная, Комната (ниша), 2 с/у, балк., Распашонка, на 2 стор"/>
    <s v="Кухня-гостиная"/>
    <n v="8"/>
    <n v="5"/>
    <s v="наличие 3+к"/>
    <n v="1.0024999999999999"/>
    <n v="1"/>
    <n v="1.002"/>
    <n v="0.99499999999999977"/>
    <s v="84-86"/>
    <n v="208750"/>
    <n v="1.0144802695661805"/>
    <n v="211772.75627194019"/>
    <n v="18100000"/>
    <x v="10"/>
  </r>
  <r>
    <x v="0"/>
    <n v="2"/>
    <n v="3"/>
    <s v="34"/>
    <s v="2.1"/>
    <n v="5"/>
    <x v="1"/>
    <n v="26.4"/>
    <n v="51.800000000000004"/>
    <n v="58.400000000000006"/>
    <n v="56.580000000000005"/>
    <m/>
    <m/>
    <n v="4.9000000000000004"/>
    <m/>
    <m/>
    <m/>
    <m/>
    <m/>
    <m/>
    <m/>
    <m/>
    <m/>
    <s v="Кухня-столовая"/>
    <n v="13.2"/>
    <m/>
    <s v="Мастер-спальня"/>
    <n v="14.3"/>
    <m/>
    <m/>
    <s v="Комната стандарт"/>
    <n v="12.1"/>
    <m/>
    <m/>
    <m/>
    <m/>
    <m/>
    <m/>
    <m/>
    <m/>
    <m/>
    <m/>
    <m/>
    <m/>
    <m/>
    <m/>
    <n v="4"/>
    <n v="3.3"/>
    <m/>
    <m/>
    <m/>
    <m/>
    <m/>
    <n v="2.6"/>
    <n v="0.78"/>
    <m/>
    <s v="кухня"/>
    <m/>
    <m/>
    <m/>
    <m/>
    <m/>
    <m/>
    <m/>
    <m/>
    <n v="4"/>
    <n v="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m/>
    <m/>
    <m/>
    <m/>
    <s v="сбоку"/>
    <s v="кухня"/>
    <m/>
    <s v="Свой ЖК, Двор, Частный сектор"/>
    <s v="С, Ю"/>
    <m/>
    <s v="Кухня-столовая"/>
    <s v=""/>
    <s v=""/>
    <s v=""/>
    <s v=""/>
    <s v=""/>
    <s v=""/>
    <n v="1"/>
    <n v="2"/>
    <n v="1"/>
    <n v="1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да"/>
    <s v=""/>
    <s v=""/>
    <s v=""/>
    <s v=""/>
    <s v=""/>
    <s v="да"/>
    <s v="да"/>
    <s v=""/>
    <s v=""/>
    <s v=""/>
    <s v="да"/>
    <s v=""/>
    <s v=""/>
    <s v=""/>
    <m/>
    <n v="1"/>
    <n v="1"/>
    <n v="1"/>
    <m/>
    <m/>
    <n v="1"/>
    <n v="1"/>
    <n v="1.01"/>
    <n v="1"/>
    <n v="1.0024999999999999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"/>
    <s v="Кухня-столовая, Мастер-спальня, 2 с/у, балк., лодж., Распашонка, на 2 стор"/>
    <s v="Кухня-столовая, Мастер-спальня"/>
    <n v="8"/>
    <n v="5"/>
    <s v="наличие 3+к"/>
    <n v="1.0024999999999999"/>
    <n v="1"/>
    <n v="1.002"/>
    <n v="0.99999999999999978"/>
    <s v="56-58"/>
    <n v="220000"/>
    <n v="1.0247016687115786"/>
    <n v="225434.36711654731"/>
    <n v="12760000"/>
    <x v="5"/>
  </r>
  <r>
    <x v="0"/>
    <n v="2"/>
    <n v="3"/>
    <s v="35"/>
    <s v="2.2"/>
    <n v="5"/>
    <x v="1"/>
    <n v="24.9"/>
    <n v="55.099999999999994"/>
    <n v="58.999999999999993"/>
    <n v="58.999999999999993"/>
    <m/>
    <m/>
    <n v="5"/>
    <m/>
    <m/>
    <m/>
    <m/>
    <m/>
    <m/>
    <m/>
    <m/>
    <m/>
    <s v="Проходная кухня-гостиная с нишей"/>
    <n v="17.2"/>
    <m/>
    <s v="Мастер-спальня"/>
    <n v="13.1"/>
    <m/>
    <m/>
    <s v="Комната стандарт"/>
    <n v="11.8"/>
    <m/>
    <m/>
    <m/>
    <m/>
    <m/>
    <m/>
    <m/>
    <m/>
    <m/>
    <m/>
    <m/>
    <m/>
    <m/>
    <m/>
    <n v="4.4000000000000004"/>
    <n v="3.6"/>
    <m/>
    <m/>
    <m/>
    <m/>
    <m/>
    <m/>
    <m/>
    <m/>
    <m/>
    <m/>
    <m/>
    <m/>
    <m/>
    <m/>
    <m/>
    <m/>
    <m/>
    <n v="3.9"/>
    <n v="3.9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"/>
    <s v="Ю"/>
    <m/>
    <s v="Проходная кухня-гостиная с нишей"/>
    <s v=""/>
    <s v=""/>
    <s v=""/>
    <s v=""/>
    <s v=""/>
    <s v=""/>
    <n v="1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m/>
    <n v="0.99"/>
    <n v="1"/>
    <n v="1"/>
    <m/>
    <m/>
    <n v="1"/>
    <n v="1"/>
    <n v="1.01"/>
    <n v="1"/>
    <n v="1"/>
    <n v="1"/>
    <n v="1"/>
    <m/>
    <m/>
    <m/>
    <n v="1.0049999999999999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6"/>
    <s v="Проходная кухня-гостиная с нишей, Мастер-спальня, 2 с/у, лодж., на 1 стор"/>
    <s v="Проходная кухня-гостиная с нишей, Мастер-спальня"/>
    <n v="8"/>
    <n v="5"/>
    <s v="наличие 3+к"/>
    <n v="1.0024999999999999"/>
    <n v="1"/>
    <n v="1.002"/>
    <n v="0.99999999999999978"/>
    <s v="58-60"/>
    <n v="218750"/>
    <n v="1.0094265722474995"/>
    <n v="220812.06267914054"/>
    <n v="13030000"/>
    <x v="6"/>
  </r>
  <r>
    <x v="0"/>
    <n v="2"/>
    <n v="3"/>
    <s v="36"/>
    <s v="2.3"/>
    <n v="5"/>
    <x v="1"/>
    <n v="21.4"/>
    <n v="54.9"/>
    <n v="54.9"/>
    <n v="54.9"/>
    <m/>
    <m/>
    <n v="7.9"/>
    <m/>
    <m/>
    <m/>
    <m/>
    <m/>
    <m/>
    <m/>
    <m/>
    <m/>
    <s v="Кухня-гостиная с нишей"/>
    <n v="19.2"/>
    <m/>
    <s v="Комната стандарт"/>
    <n v="11.4"/>
    <s v="ниша"/>
    <m/>
    <s v="Комната стандарт"/>
    <n v="10"/>
    <m/>
    <m/>
    <m/>
    <m/>
    <m/>
    <m/>
    <m/>
    <m/>
    <m/>
    <m/>
    <m/>
    <m/>
    <m/>
    <m/>
    <n v="4.5"/>
    <n v="1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s v="кухня"/>
    <n v="2"/>
    <m/>
    <m/>
    <m/>
    <m/>
    <m/>
    <m/>
    <m/>
    <s v="снизу"/>
    <s v="кухня, коридор, с/у, комната"/>
    <m/>
    <s v="Частный сектор"/>
    <s v="Ю-З"/>
    <m/>
    <s v="Кухня-гостиная с нишей"/>
    <s v=""/>
    <s v=""/>
    <s v=""/>
    <s v=""/>
    <n v="1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д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да"/>
    <s v="да"/>
    <s v=""/>
    <s v=""/>
    <s v=""/>
    <s v=""/>
    <s v=""/>
    <s v=""/>
    <s v=""/>
    <s v=""/>
    <s v="да"/>
    <s v=""/>
    <s v=""/>
    <s v=""/>
    <s v=""/>
    <s v=""/>
    <s v=""/>
    <s v=""/>
    <s v=""/>
    <s v=""/>
    <s v="да"/>
    <s v=""/>
    <s v=""/>
    <s v=""/>
    <m/>
    <n v="1.0149999999999999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.0049999999999999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0.995"/>
    <n v="0.995"/>
    <n v="0.995"/>
    <n v="1"/>
    <n v="1"/>
    <n v="1"/>
    <n v="1"/>
    <n v="1"/>
    <m/>
    <m/>
    <m/>
    <m/>
    <m/>
    <m/>
    <m/>
    <m/>
    <m/>
    <m/>
    <m/>
    <m/>
    <m/>
    <m/>
    <m/>
    <m/>
    <m/>
    <m/>
    <x v="7"/>
    <s v="Кухня-гостиная с нишей, Комната (ниша), 2 с/у, Угловая, 2 ок кух, на 2 стор"/>
    <s v="Кухня-гостиная с нишей"/>
    <n v="8"/>
    <n v="5"/>
    <s v="наличие 3+к"/>
    <n v="1.0024999999999999"/>
    <n v="1"/>
    <n v="1.002"/>
    <n v="0.99999999999999978"/>
    <s v="54-56"/>
    <n v="222500"/>
    <n v="1.0068158725072633"/>
    <n v="224016.5316328661"/>
    <n v="12300000"/>
    <x v="7"/>
  </r>
  <r>
    <x v="0"/>
    <n v="2"/>
    <n v="3"/>
    <s v="37"/>
    <s v="2.4"/>
    <n v="5"/>
    <x v="2"/>
    <n v="14.1"/>
    <n v="37.299999999999997"/>
    <n v="37.299999999999997"/>
    <n v="37.299999999999997"/>
    <m/>
    <m/>
    <n v="5.6"/>
    <m/>
    <m/>
    <m/>
    <m/>
    <m/>
    <m/>
    <m/>
    <m/>
    <m/>
    <s v="Кухня-гостиная"/>
    <n v="14.1"/>
    <m/>
    <s v="Комната стандарт"/>
    <n v="14.1"/>
    <s v="ниша"/>
    <m/>
    <m/>
    <m/>
    <m/>
    <m/>
    <m/>
    <m/>
    <m/>
    <m/>
    <m/>
    <m/>
    <m/>
    <m/>
    <m/>
    <m/>
    <m/>
    <m/>
    <n v="3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2"/>
    <m/>
    <m/>
    <m/>
    <m/>
    <m/>
    <m/>
    <m/>
    <m/>
    <m/>
    <m/>
    <s v="Частный сектор"/>
    <s v="З, В"/>
    <m/>
    <s v="Кухня-гостиная"/>
    <s v=""/>
    <s v="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9"/>
    <s v="Кухня-гостиная, Комната (ниша), 1 с/у, на 2 стор"/>
    <s v="Кухня-гостиная"/>
    <n v="8"/>
    <n v="5"/>
    <s v="наличие 3+к"/>
    <n v="1.0024999999999999"/>
    <n v="1"/>
    <n v="1.002"/>
    <n v="0.99999999999999978"/>
    <s v="36-38"/>
    <n v="250000"/>
    <n v="1.0221718572506246"/>
    <n v="255542.96431265617"/>
    <n v="9530000"/>
    <x v="9"/>
  </r>
  <r>
    <x v="0"/>
    <n v="2"/>
    <n v="3"/>
    <s v="38"/>
    <s v="2.5"/>
    <n v="5"/>
    <x v="0"/>
    <n v="48"/>
    <n v="84.700000000000017"/>
    <n v="87.300000000000011"/>
    <n v="85.480000000000018"/>
    <m/>
    <m/>
    <n v="13.3"/>
    <m/>
    <m/>
    <m/>
    <m/>
    <m/>
    <m/>
    <m/>
    <m/>
    <m/>
    <s v="Кухня-гостиная"/>
    <n v="15.5"/>
    <m/>
    <s v="Комната стандарт"/>
    <n v="20.7"/>
    <m/>
    <m/>
    <s v="Комната стандарт"/>
    <n v="15.4"/>
    <m/>
    <m/>
    <s v="Комната стандарт"/>
    <n v="11.9"/>
    <s v="ниша"/>
    <m/>
    <m/>
    <m/>
    <m/>
    <m/>
    <m/>
    <m/>
    <m/>
    <m/>
    <n v="5"/>
    <n v="2.9"/>
    <m/>
    <m/>
    <m/>
    <m/>
    <m/>
    <n v="2.6"/>
    <n v="0.78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омната"/>
    <m/>
    <m/>
    <m/>
    <s v="снизу"/>
    <s v="комната"/>
    <m/>
    <s v="Свой ЖК, Двор, Частный сектор"/>
    <s v="З, В"/>
    <m/>
    <s v="Кухня-гостиная"/>
    <s v=""/>
    <s v=""/>
    <s v=""/>
    <s v=""/>
    <n v="1"/>
    <s v=""/>
    <s v=""/>
    <n v="2"/>
    <n v="1"/>
    <n v="1"/>
    <s v=""/>
    <s v=""/>
    <s v=""/>
    <s v=""/>
    <s v=""/>
    <s v=""/>
    <s v=""/>
    <s v=""/>
    <s v=""/>
    <s v=""/>
    <s v="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да"/>
    <s v=""/>
    <s v=""/>
    <s v=""/>
    <s v=""/>
    <s v="да"/>
    <s v="да"/>
    <s v=""/>
    <s v=""/>
    <s v=""/>
    <s v="да"/>
    <s v=""/>
    <s v=""/>
    <s v=""/>
    <m/>
    <n v="1.01"/>
    <n v="1"/>
    <n v="1"/>
    <m/>
    <m/>
    <n v="1.0049999999999999"/>
    <n v="1"/>
    <n v="1"/>
    <n v="1"/>
    <n v="1.0024999999999999"/>
    <n v="1"/>
    <n v="1"/>
    <m/>
    <m/>
    <m/>
    <n v="1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1"/>
    <n v="1"/>
    <n v="1"/>
    <n v="1"/>
    <m/>
    <m/>
    <m/>
    <m/>
    <m/>
    <m/>
    <m/>
    <m/>
    <m/>
    <m/>
    <m/>
    <m/>
    <m/>
    <m/>
    <m/>
    <m/>
    <m/>
    <m/>
    <x v="10"/>
    <s v="Кухня-гостиная, Комната (ниша), 2 с/у, балк., Распашонка, на 2 стор"/>
    <s v="Кухня-гостиная"/>
    <n v="8"/>
    <n v="5"/>
    <s v="наличие 3+к"/>
    <n v="1.0024999999999999"/>
    <n v="1"/>
    <n v="1.002"/>
    <n v="0.99999999999999978"/>
    <s v="84-86"/>
    <n v="208750"/>
    <n v="1.0195781603680207"/>
    <n v="212836.94097682432"/>
    <n v="18190000"/>
    <x v="10"/>
  </r>
  <r>
    <x v="0"/>
    <n v="2"/>
    <n v="4"/>
    <s v="39"/>
    <s v="2.1"/>
    <n v="5"/>
    <x v="1"/>
    <n v="26.5"/>
    <n v="51.9"/>
    <n v="58.4"/>
    <n v="56.65"/>
    <m/>
    <m/>
    <n v="4.9000000000000004"/>
    <m/>
    <m/>
    <m/>
    <m/>
    <m/>
    <m/>
    <m/>
    <m/>
    <m/>
    <s v="Кухня-столовая"/>
    <n v="13.2"/>
    <m/>
    <s v="Мастер-спальня"/>
    <n v="14.4"/>
    <m/>
    <m/>
    <s v="Комната стандарт"/>
    <n v="12.1"/>
    <m/>
    <m/>
    <m/>
    <m/>
    <m/>
    <m/>
    <m/>
    <m/>
    <m/>
    <m/>
    <m/>
    <m/>
    <m/>
    <m/>
    <n v="4"/>
    <n v="3.3"/>
    <m/>
    <m/>
    <m/>
    <m/>
    <m/>
    <n v="2.5"/>
    <n v="0.75"/>
    <m/>
    <s v="кухня"/>
    <m/>
    <m/>
    <m/>
    <m/>
    <m/>
    <m/>
    <m/>
    <m/>
    <n v="4"/>
    <n v="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m/>
    <m/>
    <m/>
    <m/>
    <s v="сбоку"/>
    <s v="кухня"/>
    <m/>
    <s v="Свой ЖК, Двор, Частный сектор"/>
    <s v="С, Ю"/>
    <m/>
    <s v="Кухня-столовая"/>
    <s v=""/>
    <s v=""/>
    <s v=""/>
    <s v=""/>
    <s v=""/>
    <s v=""/>
    <n v="1"/>
    <n v="2"/>
    <n v="1"/>
    <n v="1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да"/>
    <s v=""/>
    <s v=""/>
    <s v=""/>
    <s v=""/>
    <s v=""/>
    <s v="да"/>
    <s v="да"/>
    <s v=""/>
    <s v=""/>
    <s v=""/>
    <s v="да"/>
    <s v=""/>
    <s v=""/>
    <s v=""/>
    <m/>
    <n v="1"/>
    <n v="1"/>
    <n v="1"/>
    <m/>
    <m/>
    <n v="1"/>
    <n v="1"/>
    <n v="1.01"/>
    <n v="1"/>
    <n v="1.0024999999999999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"/>
    <s v="Кухня-столовая, Мастер-спальня, 2 с/у, балк., лодж., Распашонка, на 2 стор"/>
    <s v="Кухня-столовая, Мастер-спальня"/>
    <n v="8"/>
    <n v="5"/>
    <s v="наличие 3+к"/>
    <n v="1.0024999999999999"/>
    <n v="1"/>
    <n v="1.002"/>
    <n v="1.0019999999999998"/>
    <s v="56-58"/>
    <n v="220000"/>
    <n v="1.0267510720490018"/>
    <n v="225885.23585078042"/>
    <n v="12800000"/>
    <x v="5"/>
  </r>
  <r>
    <x v="0"/>
    <n v="2"/>
    <n v="4"/>
    <s v="40"/>
    <s v="2.2"/>
    <n v="5"/>
    <x v="1"/>
    <n v="24.9"/>
    <n v="55.199999999999996"/>
    <n v="59.099999999999994"/>
    <n v="59.099999999999994"/>
    <m/>
    <m/>
    <n v="5"/>
    <m/>
    <m/>
    <m/>
    <m/>
    <m/>
    <m/>
    <m/>
    <m/>
    <m/>
    <s v="Проходная кухня-гостиная с нишей"/>
    <n v="17.2"/>
    <m/>
    <s v="Мастер-спальня"/>
    <n v="13.1"/>
    <m/>
    <m/>
    <s v="Комната стандарт"/>
    <n v="11.8"/>
    <m/>
    <m/>
    <m/>
    <m/>
    <m/>
    <m/>
    <m/>
    <m/>
    <m/>
    <m/>
    <m/>
    <m/>
    <m/>
    <m/>
    <n v="4.5"/>
    <n v="3.6"/>
    <m/>
    <m/>
    <m/>
    <m/>
    <m/>
    <m/>
    <m/>
    <m/>
    <m/>
    <m/>
    <m/>
    <m/>
    <m/>
    <m/>
    <m/>
    <m/>
    <m/>
    <n v="3.9"/>
    <n v="3.9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"/>
    <s v="Ю"/>
    <m/>
    <s v="Проходная кухня-гостиная с нишей"/>
    <s v=""/>
    <s v=""/>
    <s v=""/>
    <s v=""/>
    <s v=""/>
    <s v=""/>
    <n v="1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m/>
    <n v="0.99"/>
    <n v="1"/>
    <n v="1"/>
    <m/>
    <m/>
    <n v="1"/>
    <n v="1"/>
    <n v="1.01"/>
    <n v="1"/>
    <n v="1"/>
    <n v="1"/>
    <n v="1"/>
    <m/>
    <m/>
    <m/>
    <n v="1.0049999999999999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6"/>
    <s v="Проходная кухня-гостиная с нишей, Мастер-спальня, 2 с/у, лодж., на 1 стор"/>
    <s v="Проходная кухня-гостиная с нишей, Мастер-спальня"/>
    <n v="8"/>
    <n v="5"/>
    <s v="наличие 3+к"/>
    <n v="1.0024999999999999"/>
    <n v="1"/>
    <n v="1.002"/>
    <n v="1.0019999999999998"/>
    <s v="58-60"/>
    <n v="218750"/>
    <n v="1.0114454253919944"/>
    <n v="221253.68680449878"/>
    <n v="13080000"/>
    <x v="6"/>
  </r>
  <r>
    <x v="0"/>
    <n v="2"/>
    <n v="4"/>
    <s v="41"/>
    <s v="2.3"/>
    <n v="5"/>
    <x v="1"/>
    <n v="21.4"/>
    <n v="55"/>
    <n v="55"/>
    <n v="55"/>
    <m/>
    <m/>
    <n v="7.9"/>
    <m/>
    <m/>
    <m/>
    <m/>
    <m/>
    <m/>
    <m/>
    <m/>
    <m/>
    <s v="Кухня-гостиная с нишей"/>
    <n v="19.2"/>
    <m/>
    <s v="Комната стандарт"/>
    <n v="11.4"/>
    <s v="ниша"/>
    <m/>
    <s v="Комната стандарт"/>
    <n v="10"/>
    <m/>
    <m/>
    <m/>
    <m/>
    <m/>
    <m/>
    <m/>
    <m/>
    <m/>
    <m/>
    <m/>
    <m/>
    <m/>
    <m/>
    <n v="4.5999999999999996"/>
    <n v="1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s v="кухня"/>
    <n v="2"/>
    <m/>
    <m/>
    <m/>
    <m/>
    <m/>
    <m/>
    <m/>
    <m/>
    <m/>
    <m/>
    <s v="Частный сектор"/>
    <s v="Ю-З"/>
    <m/>
    <s v="Кухня-гостиная с нишей"/>
    <s v=""/>
    <s v=""/>
    <s v=""/>
    <s v=""/>
    <n v="1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д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.0049999999999999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7"/>
    <s v="Кухня-гостиная с нишей, Комната (ниша), 2 с/у, Угловая, 2 ок кух, на 2 стор"/>
    <s v="Кухня-гостиная с нишей"/>
    <n v="8"/>
    <n v="5"/>
    <s v="наличие 3+к"/>
    <n v="1.0024999999999999"/>
    <n v="1"/>
    <n v="1.002"/>
    <n v="1.0019999999999998"/>
    <s v="54-56"/>
    <n v="222500"/>
    <n v="1.0292608460331714"/>
    <n v="229010.53824238063"/>
    <n v="12600000"/>
    <x v="7"/>
  </r>
  <r>
    <x v="0"/>
    <n v="2"/>
    <n v="4"/>
    <s v="42"/>
    <s v="2.4"/>
    <n v="5"/>
    <x v="2"/>
    <n v="14.1"/>
    <n v="37.200000000000003"/>
    <n v="37.200000000000003"/>
    <n v="37.200000000000003"/>
    <m/>
    <m/>
    <n v="5.5"/>
    <m/>
    <m/>
    <m/>
    <m/>
    <m/>
    <m/>
    <m/>
    <m/>
    <m/>
    <s v="Кухня-гостиная"/>
    <n v="14.1"/>
    <m/>
    <s v="Комната стандарт"/>
    <n v="14.1"/>
    <s v="ниша"/>
    <m/>
    <m/>
    <m/>
    <m/>
    <m/>
    <m/>
    <m/>
    <m/>
    <m/>
    <m/>
    <m/>
    <m/>
    <m/>
    <m/>
    <m/>
    <m/>
    <m/>
    <n v="3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2"/>
    <m/>
    <m/>
    <m/>
    <m/>
    <m/>
    <m/>
    <m/>
    <m/>
    <m/>
    <m/>
    <s v="Частный сектор"/>
    <s v="З, В"/>
    <m/>
    <s v="Кухня-гостиная"/>
    <s v=""/>
    <s v="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9"/>
    <s v="Кухня-гостиная, Комната (ниша), 1 с/у, на 2 стор"/>
    <s v="Кухня-гостиная"/>
    <n v="8"/>
    <n v="5"/>
    <s v="наличие 3+к"/>
    <n v="1.0024999999999999"/>
    <n v="1"/>
    <n v="1.002"/>
    <n v="1.0019999999999998"/>
    <s v="36-38"/>
    <n v="250000"/>
    <n v="1.0242162009651259"/>
    <n v="256054.05024128148"/>
    <n v="9530000"/>
    <x v="9"/>
  </r>
  <r>
    <x v="0"/>
    <n v="2"/>
    <n v="4"/>
    <s v="43"/>
    <s v="2.5"/>
    <n v="5"/>
    <x v="0"/>
    <n v="48"/>
    <n v="84.700000000000017"/>
    <n v="87.300000000000011"/>
    <n v="85.480000000000018"/>
    <m/>
    <m/>
    <n v="13.3"/>
    <m/>
    <m/>
    <m/>
    <m/>
    <m/>
    <m/>
    <m/>
    <m/>
    <m/>
    <s v="Кухня-гостиная"/>
    <n v="15.5"/>
    <m/>
    <s v="Комната стандарт"/>
    <n v="20.7"/>
    <m/>
    <m/>
    <s v="Комната стандарт"/>
    <n v="15.4"/>
    <m/>
    <m/>
    <s v="Комната стандарт"/>
    <n v="11.9"/>
    <s v="ниша"/>
    <m/>
    <m/>
    <m/>
    <m/>
    <m/>
    <m/>
    <m/>
    <m/>
    <m/>
    <n v="5"/>
    <n v="2.9"/>
    <m/>
    <m/>
    <m/>
    <m/>
    <m/>
    <n v="2.6"/>
    <n v="0.78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омната"/>
    <m/>
    <m/>
    <m/>
    <m/>
    <m/>
    <m/>
    <s v="Свой ЖК, Двор, Частный сектор"/>
    <s v="З, В"/>
    <m/>
    <s v="Кухня-гостиная"/>
    <s v=""/>
    <s v=""/>
    <s v=""/>
    <s v=""/>
    <n v="1"/>
    <s v=""/>
    <s v=""/>
    <n v="2"/>
    <n v="1"/>
    <n v="1"/>
    <s v=""/>
    <s v=""/>
    <s v=""/>
    <s v=""/>
    <s v=""/>
    <s v=""/>
    <s v=""/>
    <s v=""/>
    <s v=""/>
    <s v=""/>
    <s v="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"/>
    <n v="1"/>
    <m/>
    <m/>
    <n v="1.0049999999999999"/>
    <n v="1"/>
    <n v="1"/>
    <n v="1"/>
    <n v="1.0024999999999999"/>
    <n v="1"/>
    <n v="1"/>
    <m/>
    <m/>
    <m/>
    <n v="1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0"/>
    <s v="Кухня-гостиная, Комната (ниша), 2 с/у, балк., Распашонка, на 2 стор"/>
    <s v="Кухня-гостиная"/>
    <n v="8"/>
    <n v="5"/>
    <s v="наличие 3+к"/>
    <n v="1.0024999999999999"/>
    <n v="1"/>
    <n v="1.002"/>
    <n v="1.0019999999999998"/>
    <s v="84-86"/>
    <n v="208750"/>
    <n v="1.0267510720490021"/>
    <n v="214334.28629022918"/>
    <n v="18320000"/>
    <x v="10"/>
  </r>
  <r>
    <x v="0"/>
    <n v="2"/>
    <n v="5"/>
    <s v="44"/>
    <s v="2.1"/>
    <n v="5"/>
    <x v="1"/>
    <n v="26.5"/>
    <n v="51.9"/>
    <n v="58.4"/>
    <n v="56.65"/>
    <m/>
    <m/>
    <n v="4.9000000000000004"/>
    <m/>
    <m/>
    <m/>
    <m/>
    <m/>
    <m/>
    <m/>
    <m/>
    <m/>
    <s v="Кухня-столовая"/>
    <n v="13.2"/>
    <m/>
    <s v="Мастер-спальня"/>
    <n v="14.4"/>
    <m/>
    <m/>
    <s v="Комната стандарт"/>
    <n v="12.1"/>
    <m/>
    <m/>
    <m/>
    <m/>
    <m/>
    <m/>
    <m/>
    <m/>
    <m/>
    <m/>
    <m/>
    <m/>
    <m/>
    <m/>
    <n v="4"/>
    <n v="3.3"/>
    <m/>
    <m/>
    <m/>
    <m/>
    <m/>
    <n v="2.5"/>
    <n v="0.75"/>
    <m/>
    <s v="кухня"/>
    <m/>
    <m/>
    <m/>
    <m/>
    <m/>
    <m/>
    <m/>
    <m/>
    <n v="4"/>
    <n v="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m/>
    <m/>
    <m/>
    <m/>
    <s v="сбоку"/>
    <s v="кухня"/>
    <m/>
    <s v="Свой ЖК, Двор, Частный сектор"/>
    <s v="С, Ю"/>
    <m/>
    <s v="Кухня-столовая"/>
    <s v=""/>
    <s v=""/>
    <s v=""/>
    <s v=""/>
    <s v=""/>
    <s v=""/>
    <n v="1"/>
    <n v="2"/>
    <n v="1"/>
    <n v="1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да"/>
    <s v=""/>
    <s v=""/>
    <s v=""/>
    <s v=""/>
    <s v=""/>
    <s v="да"/>
    <s v="да"/>
    <s v=""/>
    <s v=""/>
    <s v=""/>
    <s v="да"/>
    <s v=""/>
    <s v=""/>
    <s v=""/>
    <m/>
    <n v="1"/>
    <n v="1"/>
    <n v="1"/>
    <m/>
    <m/>
    <n v="1"/>
    <n v="1"/>
    <n v="1.01"/>
    <n v="1"/>
    <n v="1.0024999999999999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"/>
    <s v="Кухня-столовая, Мастер-спальня, 2 с/у, балк., лодж., Распашонка, на 2 стор"/>
    <s v="Кухня-столовая, Мастер-спальня"/>
    <n v="8"/>
    <n v="5"/>
    <s v="наличие 3+к"/>
    <n v="1.0024999999999999"/>
    <n v="1"/>
    <n v="1.002"/>
    <n v="1.0039999999999998"/>
    <s v="56-58"/>
    <n v="220000"/>
    <n v="1.0288004753864251"/>
    <n v="226336.1045850135"/>
    <n v="12820000"/>
    <x v="5"/>
  </r>
  <r>
    <x v="0"/>
    <n v="2"/>
    <n v="5"/>
    <s v="45"/>
    <s v="2.2"/>
    <n v="5"/>
    <x v="1"/>
    <n v="24.9"/>
    <n v="55.199999999999996"/>
    <n v="59.099999999999994"/>
    <n v="59.099999999999994"/>
    <m/>
    <m/>
    <n v="5"/>
    <m/>
    <m/>
    <m/>
    <m/>
    <m/>
    <m/>
    <m/>
    <m/>
    <m/>
    <s v="Проходная кухня-гостиная с нишей"/>
    <n v="17.2"/>
    <m/>
    <s v="Мастер-спальня"/>
    <n v="13.1"/>
    <m/>
    <m/>
    <s v="Комната стандарт"/>
    <n v="11.8"/>
    <m/>
    <m/>
    <m/>
    <m/>
    <m/>
    <m/>
    <m/>
    <m/>
    <m/>
    <m/>
    <m/>
    <m/>
    <m/>
    <m/>
    <n v="4.5"/>
    <n v="3.6"/>
    <m/>
    <m/>
    <m/>
    <m/>
    <m/>
    <m/>
    <m/>
    <m/>
    <m/>
    <m/>
    <m/>
    <m/>
    <m/>
    <m/>
    <m/>
    <m/>
    <m/>
    <n v="3.9"/>
    <n v="3.9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"/>
    <s v="Ю"/>
    <m/>
    <s v="Проходная кухня-гостиная с нишей"/>
    <s v=""/>
    <s v=""/>
    <s v=""/>
    <s v=""/>
    <s v=""/>
    <s v=""/>
    <n v="1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m/>
    <n v="0.99"/>
    <n v="1"/>
    <n v="1"/>
    <m/>
    <m/>
    <n v="1"/>
    <n v="1"/>
    <n v="1.01"/>
    <n v="1"/>
    <n v="1"/>
    <n v="1"/>
    <n v="1"/>
    <m/>
    <m/>
    <m/>
    <n v="1.0049999999999999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6"/>
    <s v="Проходная кухня-гостиная с нишей, Мастер-спальня, 2 с/у, лодж., на 1 стор"/>
    <s v="Проходная кухня-гостиная с нишей, Мастер-спальня"/>
    <n v="8"/>
    <n v="5"/>
    <s v="наличие 3+к"/>
    <n v="1.0024999999999999"/>
    <n v="1"/>
    <n v="1.002"/>
    <n v="1.0039999999999998"/>
    <s v="58-60"/>
    <n v="218750"/>
    <n v="1.0134642785364896"/>
    <n v="221695.31092985711"/>
    <n v="13100000"/>
    <x v="6"/>
  </r>
  <r>
    <x v="0"/>
    <n v="2"/>
    <n v="5"/>
    <s v="46"/>
    <s v="2.3"/>
    <n v="5"/>
    <x v="1"/>
    <n v="21.4"/>
    <n v="54.9"/>
    <n v="54.9"/>
    <n v="54.9"/>
    <m/>
    <m/>
    <n v="7.9"/>
    <m/>
    <m/>
    <m/>
    <m/>
    <m/>
    <m/>
    <m/>
    <m/>
    <m/>
    <s v="Кухня-гостиная с нишей"/>
    <n v="19.2"/>
    <m/>
    <s v="Комната стандарт"/>
    <n v="11.4"/>
    <s v="ниша"/>
    <m/>
    <s v="Комната стандарт"/>
    <n v="10"/>
    <m/>
    <m/>
    <m/>
    <m/>
    <m/>
    <m/>
    <m/>
    <m/>
    <m/>
    <m/>
    <m/>
    <m/>
    <m/>
    <m/>
    <n v="4.5"/>
    <n v="1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s v="кухня"/>
    <n v="2"/>
    <m/>
    <m/>
    <m/>
    <m/>
    <m/>
    <m/>
    <m/>
    <m/>
    <m/>
    <m/>
    <s v="Частный сектор"/>
    <s v="Ю-З"/>
    <m/>
    <s v="Кухня-гостиная с нишей"/>
    <s v=""/>
    <s v=""/>
    <s v=""/>
    <s v=""/>
    <n v="1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д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.0049999999999999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7"/>
    <s v="Кухня-гостиная с нишей, Комната (ниша), 2 с/у, Угловая, 2 ок кух, на 2 стор"/>
    <s v="Кухня-гостиная с нишей"/>
    <n v="8"/>
    <n v="5"/>
    <s v="наличие 3+к"/>
    <n v="1.0024999999999999"/>
    <n v="1"/>
    <n v="1.002"/>
    <n v="1.0039999999999998"/>
    <s v="54-56"/>
    <n v="222500"/>
    <n v="1.0313152588995051"/>
    <n v="229467.64510513991"/>
    <n v="12600000"/>
    <x v="7"/>
  </r>
  <r>
    <x v="0"/>
    <n v="2"/>
    <n v="5"/>
    <s v="47"/>
    <s v="2.4"/>
    <n v="5"/>
    <x v="2"/>
    <n v="14.1"/>
    <n v="37.200000000000003"/>
    <n v="37.200000000000003"/>
    <n v="37.200000000000003"/>
    <m/>
    <m/>
    <n v="5.5"/>
    <m/>
    <m/>
    <m/>
    <m/>
    <m/>
    <m/>
    <m/>
    <m/>
    <m/>
    <s v="Кухня-гостиная"/>
    <n v="14.1"/>
    <m/>
    <s v="Комната стандарт"/>
    <n v="14.1"/>
    <s v="ниша"/>
    <m/>
    <m/>
    <m/>
    <m/>
    <m/>
    <m/>
    <m/>
    <m/>
    <m/>
    <m/>
    <m/>
    <m/>
    <m/>
    <m/>
    <m/>
    <m/>
    <m/>
    <n v="3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2"/>
    <m/>
    <m/>
    <m/>
    <m/>
    <m/>
    <m/>
    <m/>
    <m/>
    <m/>
    <m/>
    <s v="Частный сектор"/>
    <s v="З, В"/>
    <m/>
    <s v="Кухня-гостиная"/>
    <s v=""/>
    <s v="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9"/>
    <s v="Кухня-гостиная, Комната (ниша), 1 с/у, на 2 стор"/>
    <s v="Кухня-гостиная"/>
    <n v="8"/>
    <n v="5"/>
    <s v="наличие 3+к"/>
    <n v="1.0024999999999999"/>
    <n v="1"/>
    <n v="1.002"/>
    <n v="1.0039999999999998"/>
    <s v="36-38"/>
    <n v="250000"/>
    <n v="1.0262605446796271"/>
    <n v="256565.13616990679"/>
    <n v="9540000"/>
    <x v="9"/>
  </r>
  <r>
    <x v="0"/>
    <n v="2"/>
    <n v="5"/>
    <s v="48"/>
    <s v="2.5"/>
    <n v="5"/>
    <x v="0"/>
    <n v="48"/>
    <n v="84.700000000000017"/>
    <n v="87.300000000000011"/>
    <n v="85.480000000000018"/>
    <m/>
    <m/>
    <n v="13.3"/>
    <m/>
    <m/>
    <m/>
    <m/>
    <m/>
    <m/>
    <m/>
    <m/>
    <m/>
    <s v="Кухня-гостиная"/>
    <n v="15.5"/>
    <m/>
    <s v="Комната стандарт"/>
    <n v="20.7"/>
    <m/>
    <m/>
    <s v="Комната стандарт"/>
    <n v="15.4"/>
    <m/>
    <m/>
    <s v="Комната стандарт"/>
    <n v="11.9"/>
    <s v="ниша"/>
    <m/>
    <m/>
    <m/>
    <m/>
    <m/>
    <m/>
    <m/>
    <m/>
    <m/>
    <n v="5"/>
    <n v="2.9"/>
    <m/>
    <m/>
    <m/>
    <m/>
    <m/>
    <n v="2.6"/>
    <n v="0.78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омната"/>
    <m/>
    <m/>
    <m/>
    <m/>
    <m/>
    <m/>
    <s v="Свой ЖК, Двор, Частный сектор"/>
    <s v="З, В"/>
    <m/>
    <s v="Кухня-гостиная"/>
    <s v=""/>
    <s v=""/>
    <s v=""/>
    <s v=""/>
    <n v="1"/>
    <s v=""/>
    <s v=""/>
    <n v="2"/>
    <n v="1"/>
    <n v="1"/>
    <s v=""/>
    <s v=""/>
    <s v=""/>
    <s v=""/>
    <s v=""/>
    <s v=""/>
    <s v=""/>
    <s v=""/>
    <s v=""/>
    <s v=""/>
    <s v="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"/>
    <n v="1"/>
    <m/>
    <m/>
    <n v="1.0049999999999999"/>
    <n v="1"/>
    <n v="1"/>
    <n v="1"/>
    <n v="1.0024999999999999"/>
    <n v="1"/>
    <n v="1"/>
    <m/>
    <m/>
    <m/>
    <n v="1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0"/>
    <s v="Кухня-гостиная, Комната (ниша), 2 с/у, балк., Распашонка, на 2 стор"/>
    <s v="Кухня-гостиная"/>
    <n v="8"/>
    <n v="5"/>
    <s v="наличие 3+к"/>
    <n v="1.0024999999999999"/>
    <n v="1"/>
    <n v="1.002"/>
    <n v="1.0039999999999998"/>
    <s v="84-86"/>
    <n v="208750"/>
    <n v="1.0288004753864253"/>
    <n v="214762.09923691629"/>
    <n v="18360000"/>
    <x v="10"/>
  </r>
  <r>
    <x v="0"/>
    <n v="2"/>
    <n v="6"/>
    <s v="49"/>
    <s v="2.1"/>
    <n v="5"/>
    <x v="1"/>
    <n v="26.5"/>
    <n v="51.9"/>
    <n v="58.4"/>
    <n v="56.65"/>
    <m/>
    <m/>
    <n v="4.9000000000000004"/>
    <m/>
    <m/>
    <m/>
    <m/>
    <m/>
    <m/>
    <m/>
    <m/>
    <m/>
    <s v="Кухня-столовая"/>
    <n v="13.2"/>
    <m/>
    <s v="Мастер-спальня"/>
    <n v="14.4"/>
    <m/>
    <m/>
    <s v="Комната стандарт"/>
    <n v="12.1"/>
    <m/>
    <m/>
    <m/>
    <m/>
    <m/>
    <m/>
    <m/>
    <m/>
    <m/>
    <m/>
    <m/>
    <m/>
    <m/>
    <m/>
    <n v="4"/>
    <n v="3.3"/>
    <m/>
    <m/>
    <m/>
    <m/>
    <m/>
    <n v="2.5"/>
    <n v="0.75"/>
    <m/>
    <s v="кухня"/>
    <m/>
    <m/>
    <m/>
    <m/>
    <m/>
    <m/>
    <m/>
    <m/>
    <n v="4"/>
    <n v="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m/>
    <m/>
    <m/>
    <m/>
    <s v="сбоку"/>
    <s v="кухня"/>
    <m/>
    <s v="Свой ЖК, Двор, Частный сектор"/>
    <s v="С, Ю"/>
    <m/>
    <s v="Кухня-столовая"/>
    <s v=""/>
    <s v=""/>
    <s v=""/>
    <s v=""/>
    <s v=""/>
    <s v=""/>
    <n v="1"/>
    <n v="2"/>
    <n v="1"/>
    <n v="1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да"/>
    <s v=""/>
    <s v=""/>
    <s v=""/>
    <s v=""/>
    <s v=""/>
    <s v="да"/>
    <s v="да"/>
    <s v=""/>
    <s v=""/>
    <s v=""/>
    <s v="да"/>
    <s v=""/>
    <s v=""/>
    <s v=""/>
    <m/>
    <n v="1"/>
    <n v="1"/>
    <n v="1"/>
    <m/>
    <m/>
    <n v="1"/>
    <n v="1"/>
    <n v="1.01"/>
    <n v="1"/>
    <n v="1.0024999999999999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"/>
    <s v="Кухня-столовая, Мастер-спальня, 2 с/у, балк., лодж., Распашонка, на 2 стор"/>
    <s v="Кухня-столовая, Мастер-спальня"/>
    <n v="8"/>
    <n v="5"/>
    <s v="наличие 3+к"/>
    <n v="1.0024999999999999"/>
    <n v="1"/>
    <n v="1.002"/>
    <n v="1.0059999999999998"/>
    <s v="56-58"/>
    <n v="220000"/>
    <n v="1.030849878723848"/>
    <n v="226786.97331924658"/>
    <n v="12850000"/>
    <x v="5"/>
  </r>
  <r>
    <x v="0"/>
    <n v="2"/>
    <n v="6"/>
    <s v="50"/>
    <s v="2.2"/>
    <n v="5"/>
    <x v="1"/>
    <n v="24.9"/>
    <n v="55.199999999999996"/>
    <n v="59.099999999999994"/>
    <n v="59.099999999999994"/>
    <m/>
    <m/>
    <n v="5"/>
    <m/>
    <m/>
    <m/>
    <m/>
    <m/>
    <m/>
    <m/>
    <m/>
    <m/>
    <s v="Проходная кухня-гостиная с нишей"/>
    <n v="17.2"/>
    <m/>
    <s v="Мастер-спальня"/>
    <n v="13.1"/>
    <m/>
    <m/>
    <s v="Комната стандарт"/>
    <n v="11.8"/>
    <m/>
    <m/>
    <m/>
    <m/>
    <m/>
    <m/>
    <m/>
    <m/>
    <m/>
    <m/>
    <m/>
    <m/>
    <m/>
    <m/>
    <n v="4.5"/>
    <n v="3.6"/>
    <m/>
    <m/>
    <m/>
    <m/>
    <m/>
    <m/>
    <m/>
    <m/>
    <m/>
    <m/>
    <m/>
    <m/>
    <m/>
    <m/>
    <m/>
    <m/>
    <m/>
    <n v="3.9"/>
    <n v="3.9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"/>
    <s v="Ю"/>
    <m/>
    <s v="Проходная кухня-гостиная с нишей"/>
    <s v=""/>
    <s v=""/>
    <s v=""/>
    <s v=""/>
    <s v=""/>
    <s v=""/>
    <n v="1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m/>
    <n v="0.99"/>
    <n v="1"/>
    <n v="1"/>
    <m/>
    <m/>
    <n v="1"/>
    <n v="1"/>
    <n v="1.01"/>
    <n v="1"/>
    <n v="1"/>
    <n v="1"/>
    <n v="1"/>
    <m/>
    <m/>
    <m/>
    <n v="1.0049999999999999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6"/>
    <s v="Проходная кухня-гостиная с нишей, Мастер-спальня, 2 с/у, лодж., на 1 стор"/>
    <s v="Проходная кухня-гостиная с нишей, Мастер-спальня"/>
    <n v="8"/>
    <n v="5"/>
    <s v="наличие 3+к"/>
    <n v="1.0024999999999999"/>
    <n v="1"/>
    <n v="1.002"/>
    <n v="1.0059999999999998"/>
    <s v="58-60"/>
    <n v="218750"/>
    <n v="1.0154831316809845"/>
    <n v="222136.93505521535"/>
    <n v="13130000"/>
    <x v="6"/>
  </r>
  <r>
    <x v="0"/>
    <n v="2"/>
    <n v="6"/>
    <s v="51"/>
    <s v="2.3"/>
    <n v="5"/>
    <x v="1"/>
    <n v="21.4"/>
    <n v="55"/>
    <n v="55"/>
    <n v="55"/>
    <m/>
    <m/>
    <n v="7.9"/>
    <m/>
    <m/>
    <m/>
    <m/>
    <m/>
    <m/>
    <m/>
    <m/>
    <m/>
    <s v="Кухня-гостиная с нишей"/>
    <n v="19.2"/>
    <m/>
    <s v="Комната стандарт"/>
    <n v="11.4"/>
    <s v="ниша"/>
    <m/>
    <s v="Комната стандарт"/>
    <n v="10"/>
    <m/>
    <m/>
    <m/>
    <m/>
    <m/>
    <m/>
    <m/>
    <m/>
    <m/>
    <m/>
    <m/>
    <m/>
    <m/>
    <m/>
    <n v="4.5999999999999996"/>
    <n v="1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s v="кухня"/>
    <n v="2"/>
    <m/>
    <m/>
    <m/>
    <m/>
    <m/>
    <m/>
    <m/>
    <m/>
    <m/>
    <m/>
    <s v="Частный сектор"/>
    <s v="Ю-З"/>
    <m/>
    <s v="Кухня-гостиная с нишей"/>
    <s v=""/>
    <s v=""/>
    <s v=""/>
    <s v=""/>
    <n v="1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д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.0049999999999999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7"/>
    <s v="Кухня-гостиная с нишей, Комната (ниша), 2 с/у, Угловая, 2 ок кух, на 2 стор"/>
    <s v="Кухня-гостиная с нишей"/>
    <n v="8"/>
    <n v="5"/>
    <s v="наличие 3+к"/>
    <n v="1.0024999999999999"/>
    <n v="1"/>
    <n v="1.002"/>
    <n v="1.0059999999999998"/>
    <s v="54-56"/>
    <n v="222500"/>
    <n v="1.0333696717658387"/>
    <n v="229924.75196789912"/>
    <n v="12650000"/>
    <x v="7"/>
  </r>
  <r>
    <x v="0"/>
    <n v="2"/>
    <n v="6"/>
    <s v="52"/>
    <s v="2.4"/>
    <n v="5"/>
    <x v="2"/>
    <n v="14.1"/>
    <n v="37.200000000000003"/>
    <n v="37.200000000000003"/>
    <n v="37.200000000000003"/>
    <m/>
    <m/>
    <n v="5.5"/>
    <m/>
    <m/>
    <m/>
    <m/>
    <m/>
    <m/>
    <m/>
    <m/>
    <m/>
    <s v="Кухня-гостиная"/>
    <n v="14.1"/>
    <m/>
    <s v="Комната стандарт"/>
    <n v="14.1"/>
    <s v="ниша"/>
    <m/>
    <m/>
    <m/>
    <m/>
    <m/>
    <m/>
    <m/>
    <m/>
    <m/>
    <m/>
    <m/>
    <m/>
    <m/>
    <m/>
    <m/>
    <m/>
    <m/>
    <n v="3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2"/>
    <m/>
    <m/>
    <m/>
    <m/>
    <m/>
    <m/>
    <m/>
    <m/>
    <m/>
    <m/>
    <s v="Частный сектор"/>
    <s v="З, В"/>
    <m/>
    <s v="Кухня-гостиная"/>
    <s v=""/>
    <s v="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9"/>
    <s v="Кухня-гостиная, Комната (ниша), 1 с/у, на 2 стор"/>
    <s v="Кухня-гостиная"/>
    <n v="8"/>
    <n v="5"/>
    <s v="наличие 3+к"/>
    <n v="1.0024999999999999"/>
    <n v="1"/>
    <n v="1.002"/>
    <n v="1.0059999999999998"/>
    <s v="36-38"/>
    <n v="250000"/>
    <n v="1.0283048883941284"/>
    <n v="257076.2220985321"/>
    <n v="9560000"/>
    <x v="9"/>
  </r>
  <r>
    <x v="0"/>
    <n v="2"/>
    <n v="6"/>
    <s v="53"/>
    <s v="2.5"/>
    <n v="5"/>
    <x v="0"/>
    <n v="48"/>
    <n v="84.800000000000011"/>
    <n v="87.500000000000014"/>
    <n v="85.610000000000014"/>
    <m/>
    <m/>
    <n v="13.3"/>
    <m/>
    <m/>
    <m/>
    <m/>
    <m/>
    <m/>
    <m/>
    <m/>
    <m/>
    <s v="Кухня-гостиная"/>
    <n v="15.5"/>
    <m/>
    <s v="Комната стандарт"/>
    <n v="20.7"/>
    <m/>
    <m/>
    <s v="Комната стандарт"/>
    <n v="15.4"/>
    <m/>
    <m/>
    <s v="Комната стандарт"/>
    <n v="11.9"/>
    <s v="ниша"/>
    <m/>
    <m/>
    <m/>
    <m/>
    <m/>
    <m/>
    <m/>
    <m/>
    <m/>
    <n v="5.0999999999999996"/>
    <n v="2.9"/>
    <m/>
    <m/>
    <m/>
    <m/>
    <m/>
    <n v="2.7"/>
    <n v="0.81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омната"/>
    <m/>
    <m/>
    <m/>
    <m/>
    <m/>
    <m/>
    <s v="Свой ЖК, Двор, Частный сектор"/>
    <s v="З, В"/>
    <m/>
    <s v="Кухня-гостиная"/>
    <s v=""/>
    <s v=""/>
    <s v=""/>
    <s v=""/>
    <n v="1"/>
    <s v=""/>
    <s v=""/>
    <n v="2"/>
    <n v="1"/>
    <n v="1"/>
    <s v=""/>
    <s v=""/>
    <s v=""/>
    <s v=""/>
    <s v=""/>
    <s v=""/>
    <s v=""/>
    <s v=""/>
    <s v=""/>
    <s v=""/>
    <s v="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"/>
    <n v="1"/>
    <m/>
    <m/>
    <n v="1.0049999999999999"/>
    <n v="1"/>
    <n v="1"/>
    <n v="1"/>
    <n v="1.0024999999999999"/>
    <n v="1"/>
    <n v="1"/>
    <m/>
    <m/>
    <m/>
    <n v="1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0"/>
    <s v="Кухня-гостиная, Комната (ниша), 2 с/у, балк., Распашонка, на 2 стор"/>
    <s v="Кухня-гостиная"/>
    <n v="8"/>
    <n v="5"/>
    <s v="наличие 3+к"/>
    <n v="1.0024999999999999"/>
    <n v="1"/>
    <n v="1.002"/>
    <n v="1.0059999999999998"/>
    <s v="84-86"/>
    <n v="208750"/>
    <n v="1.0308498787238483"/>
    <n v="215189.91218360333"/>
    <n v="18420000"/>
    <x v="10"/>
  </r>
  <r>
    <x v="0"/>
    <n v="2"/>
    <n v="7"/>
    <s v="54"/>
    <s v="2.1"/>
    <n v="5"/>
    <x v="1"/>
    <n v="26.5"/>
    <n v="51.9"/>
    <n v="58.4"/>
    <n v="56.65"/>
    <m/>
    <m/>
    <n v="4.9000000000000004"/>
    <m/>
    <m/>
    <m/>
    <m/>
    <m/>
    <m/>
    <m/>
    <m/>
    <m/>
    <s v="Кухня-столовая"/>
    <n v="13.2"/>
    <m/>
    <s v="Мастер-спальня"/>
    <n v="14.4"/>
    <m/>
    <m/>
    <s v="Комната стандарт"/>
    <n v="12.1"/>
    <m/>
    <m/>
    <m/>
    <m/>
    <m/>
    <m/>
    <m/>
    <m/>
    <m/>
    <m/>
    <m/>
    <m/>
    <m/>
    <m/>
    <n v="4"/>
    <n v="3.3"/>
    <m/>
    <m/>
    <m/>
    <m/>
    <m/>
    <n v="2.5"/>
    <n v="0.75"/>
    <m/>
    <s v="кухня"/>
    <m/>
    <m/>
    <m/>
    <m/>
    <m/>
    <m/>
    <m/>
    <m/>
    <n v="4"/>
    <n v="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m/>
    <m/>
    <m/>
    <m/>
    <s v="сбоку"/>
    <s v="кухня"/>
    <m/>
    <s v="Свой ЖК, Двор, Частный сектор"/>
    <s v="С, Ю"/>
    <m/>
    <s v="Кухня-столовая"/>
    <s v=""/>
    <s v=""/>
    <s v=""/>
    <s v=""/>
    <s v=""/>
    <s v=""/>
    <n v="1"/>
    <n v="2"/>
    <n v="1"/>
    <n v="1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да"/>
    <s v=""/>
    <s v=""/>
    <s v=""/>
    <s v=""/>
    <s v=""/>
    <s v="да"/>
    <s v="да"/>
    <s v=""/>
    <s v=""/>
    <s v=""/>
    <s v="да"/>
    <s v=""/>
    <s v=""/>
    <s v=""/>
    <m/>
    <n v="1"/>
    <n v="1"/>
    <n v="1"/>
    <m/>
    <m/>
    <n v="1"/>
    <n v="1"/>
    <n v="1.01"/>
    <n v="1"/>
    <n v="1.0024999999999999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"/>
    <s v="Кухня-столовая, Мастер-спальня, 2 с/у, балк., лодж., Распашонка, на 2 стор"/>
    <s v="Кухня-столовая, Мастер-спальня"/>
    <n v="8"/>
    <n v="5"/>
    <s v="наличие 3+к"/>
    <n v="1.0024999999999999"/>
    <n v="1"/>
    <n v="1.002"/>
    <n v="1.0079999999999998"/>
    <s v="56-58"/>
    <n v="220000"/>
    <n v="1.0328992820612712"/>
    <n v="227237.84205347966"/>
    <n v="12870000"/>
    <x v="5"/>
  </r>
  <r>
    <x v="0"/>
    <n v="2"/>
    <n v="7"/>
    <s v="55"/>
    <s v="2.2"/>
    <n v="5"/>
    <x v="1"/>
    <n v="24.9"/>
    <n v="55.199999999999996"/>
    <n v="59.099999999999994"/>
    <n v="59.099999999999994"/>
    <m/>
    <m/>
    <n v="5"/>
    <m/>
    <m/>
    <m/>
    <m/>
    <m/>
    <m/>
    <m/>
    <m/>
    <m/>
    <s v="Проходная кухня-гостиная с нишей"/>
    <n v="17.2"/>
    <m/>
    <s v="Мастер-спальня"/>
    <n v="13.1"/>
    <m/>
    <m/>
    <s v="Комната стандарт"/>
    <n v="11.8"/>
    <m/>
    <m/>
    <m/>
    <m/>
    <m/>
    <m/>
    <m/>
    <m/>
    <m/>
    <m/>
    <m/>
    <m/>
    <m/>
    <m/>
    <n v="4.5"/>
    <n v="3.6"/>
    <m/>
    <m/>
    <m/>
    <m/>
    <m/>
    <m/>
    <m/>
    <m/>
    <m/>
    <m/>
    <m/>
    <m/>
    <m/>
    <m/>
    <m/>
    <m/>
    <m/>
    <n v="3.9"/>
    <n v="3.9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"/>
    <s v="Ю"/>
    <m/>
    <s v="Проходная кухня-гостиная с нишей"/>
    <s v=""/>
    <s v=""/>
    <s v=""/>
    <s v=""/>
    <s v=""/>
    <s v=""/>
    <n v="1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m/>
    <n v="0.99"/>
    <n v="1"/>
    <n v="1"/>
    <m/>
    <m/>
    <n v="1"/>
    <n v="1"/>
    <n v="1.01"/>
    <n v="1"/>
    <n v="1"/>
    <n v="1"/>
    <n v="1"/>
    <m/>
    <m/>
    <m/>
    <n v="1.0049999999999999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6"/>
    <s v="Проходная кухня-гостиная с нишей, Мастер-спальня, 2 с/у, лодж., на 1 стор"/>
    <s v="Проходная кухня-гостиная с нишей, Мастер-спальня"/>
    <n v="8"/>
    <n v="5"/>
    <s v="наличие 3+к"/>
    <n v="1.0024999999999999"/>
    <n v="1"/>
    <n v="1.002"/>
    <n v="1.0079999999999998"/>
    <s v="58-60"/>
    <n v="218750"/>
    <n v="1.0175019848254796"/>
    <n v="222578.55918057368"/>
    <n v="13150000"/>
    <x v="6"/>
  </r>
  <r>
    <x v="0"/>
    <n v="2"/>
    <n v="7"/>
    <s v="56"/>
    <s v="2.3"/>
    <n v="5"/>
    <x v="1"/>
    <n v="21.4"/>
    <n v="55"/>
    <n v="55"/>
    <n v="55"/>
    <m/>
    <m/>
    <n v="7.9"/>
    <m/>
    <m/>
    <m/>
    <m/>
    <m/>
    <m/>
    <m/>
    <m/>
    <m/>
    <s v="Кухня-гостиная с нишей"/>
    <n v="19.2"/>
    <m/>
    <s v="Комната стандарт"/>
    <n v="11.4"/>
    <s v="ниша"/>
    <m/>
    <s v="Комната стандарт"/>
    <n v="10"/>
    <m/>
    <m/>
    <m/>
    <m/>
    <m/>
    <m/>
    <m/>
    <m/>
    <m/>
    <m/>
    <m/>
    <m/>
    <m/>
    <m/>
    <n v="4.5999999999999996"/>
    <n v="1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s v="кухня"/>
    <n v="2"/>
    <m/>
    <m/>
    <m/>
    <m/>
    <m/>
    <m/>
    <m/>
    <m/>
    <m/>
    <m/>
    <s v="Частный сектор"/>
    <s v="Ю-З"/>
    <m/>
    <s v="Кухня-гостиная с нишей"/>
    <s v=""/>
    <s v=""/>
    <s v=""/>
    <s v=""/>
    <n v="1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д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.0049999999999999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7"/>
    <s v="Кухня-гостиная с нишей, Комната (ниша), 2 с/у, Угловая, 2 ок кух, на 2 стор"/>
    <s v="Кухня-гостиная с нишей"/>
    <n v="8"/>
    <n v="5"/>
    <s v="наличие 3+к"/>
    <n v="1.0024999999999999"/>
    <n v="1"/>
    <n v="1.002"/>
    <n v="1.0079999999999998"/>
    <s v="54-56"/>
    <n v="222500"/>
    <n v="1.0354240846321725"/>
    <n v="230381.85883065837"/>
    <n v="12670000"/>
    <x v="7"/>
  </r>
  <r>
    <x v="0"/>
    <n v="2"/>
    <n v="7"/>
    <s v="57"/>
    <s v="2.4"/>
    <n v="5"/>
    <x v="2"/>
    <n v="14.1"/>
    <n v="37.200000000000003"/>
    <n v="37.200000000000003"/>
    <n v="37.200000000000003"/>
    <m/>
    <m/>
    <n v="5.5"/>
    <m/>
    <m/>
    <m/>
    <m/>
    <m/>
    <m/>
    <m/>
    <m/>
    <m/>
    <s v="Кухня-гостиная"/>
    <n v="14.1"/>
    <m/>
    <s v="Комната стандарт"/>
    <n v="14.1"/>
    <s v="ниша"/>
    <m/>
    <m/>
    <m/>
    <m/>
    <m/>
    <m/>
    <m/>
    <m/>
    <m/>
    <m/>
    <m/>
    <m/>
    <m/>
    <m/>
    <m/>
    <m/>
    <m/>
    <n v="3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2"/>
    <m/>
    <m/>
    <m/>
    <m/>
    <m/>
    <m/>
    <m/>
    <m/>
    <m/>
    <m/>
    <s v="Частный сектор"/>
    <s v="З, В"/>
    <m/>
    <s v="Кухня-гостиная"/>
    <s v=""/>
    <s v="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9"/>
    <s v="Кухня-гостиная, Комната (ниша), 1 с/у, на 2 стор"/>
    <s v="Кухня-гостиная"/>
    <n v="8"/>
    <n v="5"/>
    <s v="наличие 3+к"/>
    <n v="1.0024999999999999"/>
    <n v="1"/>
    <n v="1.002"/>
    <n v="1.0079999999999998"/>
    <s v="36-38"/>
    <n v="250000"/>
    <n v="1.0303492321086296"/>
    <n v="257587.30802715741"/>
    <n v="9580000"/>
    <x v="9"/>
  </r>
  <r>
    <x v="0"/>
    <n v="2"/>
    <n v="7"/>
    <s v="58"/>
    <s v="2.5"/>
    <n v="5"/>
    <x v="0"/>
    <n v="48"/>
    <n v="84.800000000000011"/>
    <n v="87.500000000000014"/>
    <n v="85.610000000000014"/>
    <m/>
    <m/>
    <n v="13.3"/>
    <m/>
    <m/>
    <m/>
    <m/>
    <m/>
    <m/>
    <m/>
    <m/>
    <m/>
    <s v="Кухня-гостиная"/>
    <n v="15.5"/>
    <m/>
    <s v="Комната стандарт"/>
    <n v="20.7"/>
    <m/>
    <m/>
    <s v="Комната стандарт"/>
    <n v="15.4"/>
    <m/>
    <m/>
    <s v="Комната стандарт"/>
    <n v="11.9"/>
    <s v="ниша"/>
    <m/>
    <m/>
    <m/>
    <m/>
    <m/>
    <m/>
    <m/>
    <m/>
    <m/>
    <n v="5.0999999999999996"/>
    <n v="2.9"/>
    <m/>
    <m/>
    <m/>
    <m/>
    <m/>
    <n v="2.7"/>
    <n v="0.81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омната"/>
    <m/>
    <m/>
    <m/>
    <m/>
    <m/>
    <m/>
    <s v="Свой ЖК, Двор, Частный сектор"/>
    <s v="З, В"/>
    <m/>
    <s v="Кухня-гостиная"/>
    <s v=""/>
    <s v=""/>
    <s v=""/>
    <s v=""/>
    <n v="1"/>
    <s v=""/>
    <s v=""/>
    <n v="2"/>
    <n v="1"/>
    <n v="1"/>
    <s v=""/>
    <s v=""/>
    <s v=""/>
    <s v=""/>
    <s v=""/>
    <s v=""/>
    <s v=""/>
    <s v=""/>
    <s v=""/>
    <s v=""/>
    <s v="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"/>
    <n v="1"/>
    <m/>
    <m/>
    <n v="1.0049999999999999"/>
    <n v="1"/>
    <n v="1"/>
    <n v="1"/>
    <n v="1.0024999999999999"/>
    <n v="1"/>
    <n v="1"/>
    <m/>
    <m/>
    <m/>
    <n v="1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0"/>
    <s v="Кухня-гостиная, Комната (ниша), 2 с/у, балк., Распашонка, на 2 стор"/>
    <s v="Кухня-гостиная"/>
    <n v="8"/>
    <n v="5"/>
    <s v="наличие 3+к"/>
    <n v="1.0024999999999999"/>
    <n v="1"/>
    <n v="1.002"/>
    <n v="1.0079999999999998"/>
    <s v="84-86"/>
    <n v="208750"/>
    <n v="1.0328992820612715"/>
    <n v="215617.7251302904"/>
    <n v="18460000"/>
    <x v="10"/>
  </r>
  <r>
    <x v="0"/>
    <n v="2"/>
    <n v="8"/>
    <s v="59"/>
    <s v="2.1"/>
    <n v="5"/>
    <x v="1"/>
    <n v="26.5"/>
    <n v="51.9"/>
    <n v="58.4"/>
    <n v="56.65"/>
    <m/>
    <m/>
    <n v="4.9000000000000004"/>
    <m/>
    <m/>
    <m/>
    <m/>
    <m/>
    <m/>
    <m/>
    <m/>
    <m/>
    <s v="Кухня-столовая"/>
    <n v="13.2"/>
    <m/>
    <s v="Мастер-спальня"/>
    <n v="14.4"/>
    <m/>
    <m/>
    <s v="Комната стандарт"/>
    <n v="12.1"/>
    <m/>
    <m/>
    <m/>
    <m/>
    <m/>
    <m/>
    <m/>
    <m/>
    <m/>
    <m/>
    <m/>
    <m/>
    <m/>
    <m/>
    <n v="4"/>
    <n v="3.3"/>
    <m/>
    <m/>
    <m/>
    <m/>
    <m/>
    <n v="2.5"/>
    <n v="0.75"/>
    <m/>
    <s v="кухня"/>
    <m/>
    <m/>
    <m/>
    <m/>
    <m/>
    <m/>
    <m/>
    <m/>
    <n v="4"/>
    <n v="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3"/>
    <m/>
    <m/>
    <m/>
    <s v="да"/>
    <m/>
    <m/>
    <n v="2"/>
    <m/>
    <m/>
    <m/>
    <m/>
    <m/>
    <m/>
    <m/>
    <s v="сбоку"/>
    <s v="кухня"/>
    <m/>
    <s v="Свой ЖК, Двор, Частный сектор"/>
    <s v="С, Ю"/>
    <m/>
    <s v="Кухня-столовая"/>
    <s v=""/>
    <s v=""/>
    <s v=""/>
    <s v=""/>
    <s v=""/>
    <s v=""/>
    <n v="1"/>
    <n v="2"/>
    <n v="1"/>
    <n v="1"/>
    <s v=""/>
    <s v=""/>
    <s v=""/>
    <s v=""/>
    <n v="1"/>
    <s v=""/>
    <n v="1"/>
    <s v=""/>
    <s v=""/>
    <s v=""/>
    <n v="1"/>
    <s v=""/>
    <s v=""/>
    <s v=""/>
    <n v="3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да"/>
    <s v=""/>
    <s v=""/>
    <s v=""/>
    <s v=""/>
    <s v=""/>
    <s v="да"/>
    <s v="да"/>
    <s v=""/>
    <s v=""/>
    <s v=""/>
    <s v="да"/>
    <s v=""/>
    <s v=""/>
    <s v=""/>
    <m/>
    <n v="1"/>
    <n v="1"/>
    <n v="1"/>
    <m/>
    <m/>
    <n v="1"/>
    <n v="1"/>
    <n v="1.01"/>
    <n v="1"/>
    <n v="1.0024999999999999"/>
    <n v="1"/>
    <n v="1"/>
    <m/>
    <m/>
    <m/>
    <n v="1.0049999999999999"/>
    <m/>
    <m/>
    <m/>
    <m/>
    <m/>
    <m/>
    <m/>
    <m/>
    <m/>
    <n v="1.0024999999999999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"/>
    <s v="Кухня-столовая, Мастер-спальня, 2 с/у, балк., лодж., Распашонка, на 2 стор"/>
    <s v="Кухня-столовая, Мастер-спальня"/>
    <n v="8"/>
    <n v="5"/>
    <s v="наличие 3+к"/>
    <n v="1.0024999999999999"/>
    <n v="1"/>
    <n v="1.002"/>
    <n v="1.0099999999999998"/>
    <s v="56-58"/>
    <n v="220000"/>
    <n v="1.037536057112191"/>
    <n v="228257.93256468201"/>
    <n v="12930000"/>
    <x v="5"/>
  </r>
  <r>
    <x v="0"/>
    <n v="2"/>
    <n v="8"/>
    <s v="60"/>
    <s v="2.2"/>
    <n v="5"/>
    <x v="1"/>
    <n v="24.9"/>
    <n v="55.199999999999996"/>
    <n v="59.099999999999994"/>
    <n v="59.099999999999994"/>
    <m/>
    <m/>
    <n v="5"/>
    <m/>
    <m/>
    <m/>
    <m/>
    <m/>
    <m/>
    <m/>
    <m/>
    <m/>
    <s v="Проходная кухня-гостиная с нишей"/>
    <n v="17.2"/>
    <m/>
    <s v="Мастер-спальня"/>
    <n v="13.1"/>
    <m/>
    <m/>
    <s v="Комната стандарт"/>
    <n v="11.8"/>
    <m/>
    <m/>
    <m/>
    <m/>
    <m/>
    <m/>
    <m/>
    <m/>
    <m/>
    <m/>
    <m/>
    <m/>
    <m/>
    <m/>
    <n v="4.5"/>
    <n v="3.6"/>
    <m/>
    <m/>
    <m/>
    <m/>
    <m/>
    <m/>
    <m/>
    <m/>
    <m/>
    <m/>
    <m/>
    <m/>
    <m/>
    <m/>
    <m/>
    <m/>
    <m/>
    <n v="3.9"/>
    <n v="3.9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"/>
    <s v="Ю"/>
    <m/>
    <s v="Проходная кухня-гостиная с нишей"/>
    <s v=""/>
    <s v=""/>
    <s v=""/>
    <s v=""/>
    <s v=""/>
    <s v=""/>
    <n v="1"/>
    <n v="2"/>
    <s v=""/>
    <s v=""/>
    <s v=""/>
    <s v=""/>
    <s v=""/>
    <s v=""/>
    <n v="1"/>
    <s v=""/>
    <n v="1"/>
    <s v=""/>
    <s v=""/>
    <s v=""/>
    <n v="1"/>
    <s v=""/>
    <s v=""/>
    <s v=""/>
    <n v="3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m/>
    <n v="0.99"/>
    <n v="1"/>
    <n v="1"/>
    <m/>
    <m/>
    <n v="1"/>
    <n v="1"/>
    <n v="1.01"/>
    <n v="1"/>
    <n v="1"/>
    <n v="1"/>
    <n v="1"/>
    <m/>
    <m/>
    <m/>
    <n v="1.0049999999999999"/>
    <m/>
    <m/>
    <m/>
    <m/>
    <m/>
    <m/>
    <m/>
    <m/>
    <m/>
    <n v="1.0024999999999999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6"/>
    <s v="Проходная кухня-гостиная с нишей, Мастер-спальня, 2 с/у, лодж., на 1 стор"/>
    <s v="Проходная кухня-гостиная с нишей, Мастер-спальня"/>
    <n v="8"/>
    <n v="5"/>
    <s v="наличие 3+к"/>
    <n v="1.0024999999999999"/>
    <n v="1"/>
    <n v="1.002"/>
    <n v="1.0099999999999998"/>
    <s v="58-60"/>
    <n v="218750"/>
    <n v="1.0220696400648996"/>
    <n v="223577.7337641968"/>
    <n v="13210000"/>
    <x v="6"/>
  </r>
  <r>
    <x v="0"/>
    <n v="2"/>
    <n v="8"/>
    <s v="61"/>
    <s v="2.3"/>
    <n v="5"/>
    <x v="1"/>
    <n v="21.4"/>
    <n v="55"/>
    <n v="55"/>
    <n v="55"/>
    <m/>
    <m/>
    <n v="7.9"/>
    <m/>
    <m/>
    <m/>
    <m/>
    <m/>
    <m/>
    <m/>
    <m/>
    <m/>
    <s v="Кухня-гостиная с нишей"/>
    <n v="19.2"/>
    <m/>
    <s v="Комната стандарт"/>
    <n v="11.4"/>
    <s v="ниша"/>
    <m/>
    <s v="Комната стандарт"/>
    <n v="10"/>
    <m/>
    <m/>
    <m/>
    <m/>
    <m/>
    <m/>
    <m/>
    <m/>
    <m/>
    <m/>
    <m/>
    <m/>
    <m/>
    <m/>
    <n v="4.5999999999999996"/>
    <n v="1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s v="кухня"/>
    <n v="2"/>
    <m/>
    <m/>
    <m/>
    <m/>
    <m/>
    <m/>
    <m/>
    <m/>
    <m/>
    <m/>
    <s v="Частный сектор"/>
    <s v="Ю-З"/>
    <m/>
    <s v="Кухня-гостиная с нишей"/>
    <s v=""/>
    <s v=""/>
    <s v=""/>
    <s v=""/>
    <n v="1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3"/>
    <s v=""/>
    <s v=""/>
    <s v="да"/>
    <s v=""/>
    <s v=""/>
    <s v="д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.0024999999999999"/>
    <m/>
    <m/>
    <n v="0.995"/>
    <n v="1"/>
    <n v="1"/>
    <n v="1.0049999999999999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7"/>
    <s v="Кухня-гостиная с нишей, Комната (ниша), 2 с/у, Угловая, 2 ок кух, на 2 стор"/>
    <s v="Кухня-гостиная с нишей"/>
    <n v="8"/>
    <n v="5"/>
    <s v="наличие 3+к"/>
    <n v="1.0024999999999999"/>
    <n v="1"/>
    <n v="1.002"/>
    <n v="1.0099999999999998"/>
    <s v="54-56"/>
    <n v="222500"/>
    <n v="1.0400721937422528"/>
    <n v="231416.06310765125"/>
    <n v="12730000"/>
    <x v="7"/>
  </r>
  <r>
    <x v="0"/>
    <n v="2"/>
    <n v="8"/>
    <s v="62"/>
    <s v="2.4"/>
    <n v="5"/>
    <x v="2"/>
    <n v="14.1"/>
    <n v="37.200000000000003"/>
    <n v="37.200000000000003"/>
    <n v="37.200000000000003"/>
    <m/>
    <m/>
    <n v="5.5"/>
    <m/>
    <m/>
    <m/>
    <m/>
    <m/>
    <m/>
    <m/>
    <m/>
    <m/>
    <s v="Кухня-гостиная"/>
    <n v="14.1"/>
    <m/>
    <s v="Комната стандарт"/>
    <n v="14.1"/>
    <s v="ниша"/>
    <m/>
    <m/>
    <m/>
    <m/>
    <m/>
    <m/>
    <m/>
    <m/>
    <m/>
    <m/>
    <m/>
    <m/>
    <m/>
    <m/>
    <m/>
    <m/>
    <m/>
    <n v="3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2"/>
    <m/>
    <m/>
    <m/>
    <m/>
    <m/>
    <m/>
    <m/>
    <m/>
    <m/>
    <m/>
    <s v="Частный сектор"/>
    <s v="З, В"/>
    <m/>
    <s v="Кухня-гостиная"/>
    <s v=""/>
    <s v="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3"/>
    <s v=""/>
    <s v=""/>
    <s v="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.0024999999999999"/>
    <m/>
    <m/>
    <n v="1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9"/>
    <s v="Кухня-гостиная, Комната (ниша), 1 с/у, на 2 стор"/>
    <s v="Кухня-гостиная"/>
    <n v="8"/>
    <n v="5"/>
    <s v="наличие 3+к"/>
    <n v="1.0024999999999999"/>
    <n v="1"/>
    <n v="1.002"/>
    <n v="1.0099999999999998"/>
    <s v="36-38"/>
    <n v="250000"/>
    <n v="1.0349745597626889"/>
    <n v="258743.63994067223"/>
    <n v="9630000"/>
    <x v="9"/>
  </r>
  <r>
    <x v="0"/>
    <n v="2"/>
    <n v="8"/>
    <s v="63"/>
    <s v="2.5"/>
    <n v="5"/>
    <x v="0"/>
    <n v="48"/>
    <n v="84.800000000000011"/>
    <n v="87.500000000000014"/>
    <n v="85.610000000000014"/>
    <m/>
    <m/>
    <n v="13.3"/>
    <m/>
    <m/>
    <m/>
    <m/>
    <m/>
    <m/>
    <m/>
    <m/>
    <m/>
    <s v="Кухня-гостиная"/>
    <n v="15.5"/>
    <m/>
    <s v="Комната стандарт"/>
    <n v="20.7"/>
    <m/>
    <m/>
    <s v="Комната стандарт"/>
    <n v="15.4"/>
    <m/>
    <m/>
    <s v="Комната стандарт"/>
    <n v="11.9"/>
    <s v="ниша"/>
    <m/>
    <m/>
    <m/>
    <m/>
    <m/>
    <m/>
    <m/>
    <m/>
    <m/>
    <n v="5.0999999999999996"/>
    <n v="2.9"/>
    <m/>
    <m/>
    <m/>
    <m/>
    <m/>
    <n v="2.7"/>
    <n v="0.81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s v="да"/>
    <m/>
    <m/>
    <n v="2"/>
    <m/>
    <m/>
    <m/>
    <s v="комната"/>
    <m/>
    <m/>
    <m/>
    <m/>
    <m/>
    <m/>
    <s v="Свой ЖК, Двор, Частный сектор"/>
    <s v="З, В"/>
    <m/>
    <s v="Кухня-гостиная"/>
    <s v=""/>
    <s v=""/>
    <s v=""/>
    <s v=""/>
    <n v="1"/>
    <s v=""/>
    <s v=""/>
    <n v="2"/>
    <n v="1"/>
    <n v="1"/>
    <s v=""/>
    <s v=""/>
    <s v=""/>
    <s v=""/>
    <s v=""/>
    <s v=""/>
    <s v=""/>
    <s v=""/>
    <s v=""/>
    <s v=""/>
    <s v=""/>
    <s v=""/>
    <s v=""/>
    <s v=""/>
    <n v="3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"/>
    <n v="1"/>
    <m/>
    <m/>
    <n v="1.0049999999999999"/>
    <n v="1"/>
    <n v="1"/>
    <n v="1"/>
    <n v="1.0024999999999999"/>
    <n v="1"/>
    <n v="1"/>
    <m/>
    <m/>
    <m/>
    <n v="1"/>
    <m/>
    <m/>
    <m/>
    <m/>
    <m/>
    <m/>
    <m/>
    <m/>
    <m/>
    <n v="1.0024999999999999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0"/>
    <s v="Кухня-гостиная, Комната (ниша), 2 с/у, балк., Распашонка, на 2 стор"/>
    <s v="Кухня-гостиная"/>
    <n v="8"/>
    <n v="5"/>
    <s v="наличие 3+к"/>
    <n v="1.0024999999999999"/>
    <n v="1"/>
    <n v="1.002"/>
    <n v="1.0099999999999998"/>
    <s v="84-86"/>
    <n v="208750"/>
    <n v="1.0375360571121912"/>
    <n v="216585.65192216993"/>
    <n v="18540000"/>
    <x v="10"/>
  </r>
  <r>
    <x v="0"/>
    <n v="3"/>
    <n v="1"/>
    <s v="64"/>
    <s v="3.1"/>
    <n v="5"/>
    <x v="1"/>
    <n v="25.6"/>
    <n v="54.499999999999993"/>
    <n v="58.29999999999999"/>
    <n v="58.29999999999999"/>
    <m/>
    <m/>
    <n v="8.1"/>
    <m/>
    <m/>
    <m/>
    <m/>
    <m/>
    <m/>
    <m/>
    <m/>
    <m/>
    <s v="Кухня-столовая"/>
    <n v="13.7"/>
    <m/>
    <s v="Мастер-спальня"/>
    <n v="14.8"/>
    <m/>
    <m/>
    <s v="Комната стандарт"/>
    <n v="10.8"/>
    <m/>
    <m/>
    <m/>
    <m/>
    <m/>
    <m/>
    <m/>
    <m/>
    <m/>
    <m/>
    <m/>
    <m/>
    <m/>
    <m/>
    <n v="4"/>
    <n v="3.1"/>
    <m/>
    <m/>
    <m/>
    <m/>
    <m/>
    <m/>
    <m/>
    <m/>
    <m/>
    <m/>
    <m/>
    <m/>
    <m/>
    <m/>
    <m/>
    <m/>
    <m/>
    <n v="3.8"/>
    <n v="3.8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3.62"/>
    <m/>
    <m/>
    <m/>
    <s v="да"/>
    <m/>
    <m/>
    <n v="2"/>
    <m/>
    <m/>
    <m/>
    <s v="кухня"/>
    <s v="кухня"/>
    <m/>
    <m/>
    <m/>
    <m/>
    <m/>
    <s v="Свой ЖК, Двор, Частный сектор"/>
    <s v="З, В"/>
    <m/>
    <s v="Кухня-столовая"/>
    <s v=""/>
    <s v=""/>
    <s v=""/>
    <s v=""/>
    <s v=""/>
    <s v=""/>
    <n v="1"/>
    <n v="2"/>
    <s v=""/>
    <s v=""/>
    <s v=""/>
    <s v=""/>
    <s v=""/>
    <s v=""/>
    <n v="1"/>
    <s v=""/>
    <n v="1"/>
    <s v=""/>
    <s v=""/>
    <s v=""/>
    <n v="1"/>
    <s v=""/>
    <s v=""/>
    <s v=""/>
    <n v="3.6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"/>
    <n v="1"/>
    <n v="1"/>
    <m/>
    <m/>
    <n v="1"/>
    <n v="1"/>
    <n v="1.01"/>
    <n v="1"/>
    <n v="1"/>
    <n v="1"/>
    <n v="1"/>
    <m/>
    <m/>
    <m/>
    <n v="1.0049999999999999"/>
    <m/>
    <m/>
    <m/>
    <m/>
    <m/>
    <m/>
    <m/>
    <m/>
    <m/>
    <n v="1.0069999999999999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1"/>
    <s v="Кухня-столовая, Мастер-спальня, 2 с/у, лодж., Распашонка, на 2 стор"/>
    <s v="Кухня-столовая, Мастер-спальня"/>
    <n v="9"/>
    <n v="6"/>
    <s v="остальные"/>
    <n v="1"/>
    <n v="0.99750000000000005"/>
    <n v="1"/>
    <n v="0.98999999999999977"/>
    <s v="58-60"/>
    <n v="218750"/>
    <n v="1.0068426628583385"/>
    <n v="220246.83250026155"/>
    <n v="12840000"/>
    <x v="11"/>
  </r>
  <r>
    <x v="0"/>
    <n v="3"/>
    <n v="1"/>
    <s v="65"/>
    <s v="3.2"/>
    <n v="5"/>
    <x v="2"/>
    <n v="11.4"/>
    <n v="38.299999999999997"/>
    <n v="42.199999999999996"/>
    <n v="42.199999999999996"/>
    <m/>
    <m/>
    <n v="5.6"/>
    <s v="ниша"/>
    <m/>
    <m/>
    <m/>
    <m/>
    <m/>
    <m/>
    <m/>
    <m/>
    <s v="Кухня-гостиная с нишей"/>
    <n v="16.8"/>
    <m/>
    <s v="Комната стандарт"/>
    <n v="11.4"/>
    <m/>
    <m/>
    <m/>
    <m/>
    <m/>
    <m/>
    <m/>
    <m/>
    <m/>
    <m/>
    <m/>
    <m/>
    <m/>
    <m/>
    <m/>
    <m/>
    <m/>
    <m/>
    <n v="4.5"/>
    <m/>
    <m/>
    <m/>
    <m/>
    <m/>
    <m/>
    <m/>
    <m/>
    <m/>
    <m/>
    <m/>
    <m/>
    <m/>
    <m/>
    <m/>
    <m/>
    <m/>
    <m/>
    <n v="3.9"/>
    <n v="3.9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3.62"/>
    <m/>
    <m/>
    <m/>
    <m/>
    <m/>
    <m/>
    <n v="1"/>
    <m/>
    <m/>
    <m/>
    <m/>
    <m/>
    <m/>
    <m/>
    <m/>
    <m/>
    <m/>
    <s v="Частный сектор"/>
    <s v="З"/>
    <m/>
    <s v="Кухня-гостиная с нишей"/>
    <s v=""/>
    <s v="ниша"/>
    <s v=""/>
    <s v=""/>
    <s v="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3.6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.0049999999999999"/>
    <m/>
    <m/>
    <n v="1"/>
    <n v="1"/>
    <n v="1"/>
    <n v="1"/>
    <n v="1"/>
    <n v="1"/>
    <n v="1"/>
    <m/>
    <m/>
    <m/>
    <n v="1.0049999999999999"/>
    <m/>
    <m/>
    <m/>
    <m/>
    <m/>
    <m/>
    <m/>
    <m/>
    <m/>
    <n v="1.0069999999999999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2"/>
    <s v="Кухня-гостиная с нишей, ниша, 1 с/у, лодж., на 1 стор"/>
    <s v="Кухня-гостиная с нишей"/>
    <n v="9"/>
    <n v="6"/>
    <s v="остальные"/>
    <n v="1"/>
    <n v="0.99750000000000005"/>
    <n v="1"/>
    <n v="0.98999999999999977"/>
    <s v="42-44"/>
    <n v="235000"/>
    <n v="1.0194730163822525"/>
    <n v="239576.15884982934"/>
    <n v="10110000"/>
    <x v="12"/>
  </r>
  <r>
    <x v="0"/>
    <n v="3"/>
    <n v="1"/>
    <s v="66"/>
    <s v="3.3"/>
    <n v="5"/>
    <x v="2"/>
    <n v="13.6"/>
    <n v="40"/>
    <n v="40"/>
    <n v="40"/>
    <m/>
    <m/>
    <n v="6.2"/>
    <s v="ниша"/>
    <m/>
    <m/>
    <m/>
    <m/>
    <m/>
    <m/>
    <m/>
    <m/>
    <s v="Кухня-гостиная с нишей"/>
    <n v="16"/>
    <m/>
    <s v="Комната стандарт"/>
    <n v="13.6"/>
    <s v="ниша"/>
    <m/>
    <m/>
    <m/>
    <m/>
    <m/>
    <m/>
    <m/>
    <m/>
    <m/>
    <m/>
    <m/>
    <m/>
    <m/>
    <m/>
    <m/>
    <m/>
    <m/>
    <n v="4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62"/>
    <m/>
    <m/>
    <m/>
    <m/>
    <m/>
    <m/>
    <n v="1"/>
    <m/>
    <m/>
    <m/>
    <m/>
    <m/>
    <m/>
    <m/>
    <m/>
    <m/>
    <m/>
    <s v="Частный сектор"/>
    <s v="З"/>
    <m/>
    <s v="Кухня-гостиная с нишей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3.6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.0069999999999999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3"/>
    <s v="Кухня-гостиная с нишей, ниша, Комната (ниша), 1 с/у, на 1 стор"/>
    <s v="Кухня-гостиная с нишей"/>
    <n v="9"/>
    <n v="6"/>
    <s v="остальные"/>
    <n v="1"/>
    <n v="0.99750000000000005"/>
    <n v="1"/>
    <n v="0.98999999999999977"/>
    <s v="40-42"/>
    <n v="237500"/>
    <n v="1.0194730163822525"/>
    <n v="242124.84139078498"/>
    <n v="9680000"/>
    <x v="13"/>
  </r>
  <r>
    <x v="0"/>
    <n v="3"/>
    <n v="1"/>
    <s v="67"/>
    <s v="3.4"/>
    <n v="5"/>
    <x v="2"/>
    <n v="12.2"/>
    <n v="36.800000000000004"/>
    <n v="36.800000000000004"/>
    <n v="36.800000000000004"/>
    <m/>
    <m/>
    <n v="7.4"/>
    <m/>
    <m/>
    <m/>
    <m/>
    <m/>
    <m/>
    <m/>
    <m/>
    <m/>
    <s v="Кухня-столовая"/>
    <n v="13.1"/>
    <m/>
    <s v="Комната стандарт"/>
    <n v="12.2"/>
    <m/>
    <m/>
    <m/>
    <m/>
    <m/>
    <m/>
    <m/>
    <m/>
    <m/>
    <m/>
    <m/>
    <m/>
    <m/>
    <m/>
    <m/>
    <m/>
    <m/>
    <m/>
    <n v="4.099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62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3.6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.0069999999999999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4"/>
    <s v="Кухня-столовая, 1 с/у, на 1 стор"/>
    <s v="Кухня-столовая"/>
    <n v="9"/>
    <n v="6"/>
    <s v="остальные"/>
    <n v="1"/>
    <n v="0.99750000000000005"/>
    <n v="1"/>
    <n v="0.98999999999999977"/>
    <s v="36-38"/>
    <n v="250000"/>
    <n v="0.99443767499999969"/>
    <n v="248609.41874999992"/>
    <n v="9150000"/>
    <x v="14"/>
  </r>
  <r>
    <x v="0"/>
    <n v="3"/>
    <n v="1"/>
    <s v="68"/>
    <s v="3.5"/>
    <n v="5"/>
    <x v="2"/>
    <n v="14.3"/>
    <n v="42.1"/>
    <n v="42.1"/>
    <n v="42.1"/>
    <m/>
    <m/>
    <n v="6.2"/>
    <m/>
    <m/>
    <m/>
    <m/>
    <m/>
    <m/>
    <m/>
    <m/>
    <m/>
    <s v="Кухня-гостиная с нишей"/>
    <n v="17.100000000000001"/>
    <m/>
    <s v="Комната стандарт"/>
    <n v="14.3"/>
    <m/>
    <m/>
    <m/>
    <m/>
    <m/>
    <m/>
    <m/>
    <m/>
    <m/>
    <m/>
    <m/>
    <m/>
    <m/>
    <m/>
    <m/>
    <m/>
    <m/>
    <m/>
    <n v="4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62"/>
    <m/>
    <m/>
    <m/>
    <m/>
    <m/>
    <m/>
    <n v="1"/>
    <m/>
    <m/>
    <m/>
    <m/>
    <m/>
    <m/>
    <m/>
    <s v="сбоку"/>
    <s v="кухня"/>
    <m/>
    <s v="Свой ЖК, Двор"/>
    <s v="В"/>
    <m/>
    <s v="Кухня-гостиная с нишей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3.6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да"/>
    <s v=""/>
    <s v=""/>
    <s v=""/>
    <s v=""/>
    <s v=""/>
    <s v="да"/>
    <s v="да"/>
    <s v=""/>
    <s v=""/>
    <s v=""/>
    <s v=""/>
    <s v=""/>
    <s v=""/>
    <s v=""/>
    <m/>
    <n v="1.0149999999999999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.0069999999999999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5"/>
    <s v="Кухня-гостиная с нишей, 1 с/у, на 1 стор"/>
    <s v="Кухня-гостиная с нишей"/>
    <n v="9"/>
    <n v="6"/>
    <s v="остальные"/>
    <n v="1"/>
    <n v="0.99750000000000005"/>
    <n v="1"/>
    <n v="0.98999999999999977"/>
    <s v="42-44"/>
    <n v="235000"/>
    <n v="1.0043074689243747"/>
    <n v="236012.25519722805"/>
    <n v="9940000"/>
    <x v="15"/>
  </r>
  <r>
    <x v="0"/>
    <n v="3"/>
    <n v="2"/>
    <s v="69"/>
    <s v="3.1"/>
    <n v="6"/>
    <x v="1"/>
    <n v="25.6"/>
    <n v="54.499999999999993"/>
    <n v="60.899999999999991"/>
    <n v="59.079999999999991"/>
    <m/>
    <m/>
    <n v="8.1"/>
    <m/>
    <m/>
    <m/>
    <m/>
    <m/>
    <m/>
    <m/>
    <m/>
    <m/>
    <s v="Кухня-столовая"/>
    <n v="13.7"/>
    <m/>
    <s v="Мастер-спальня"/>
    <n v="14.8"/>
    <m/>
    <m/>
    <s v="Комната стандарт"/>
    <n v="10.8"/>
    <m/>
    <m/>
    <m/>
    <m/>
    <m/>
    <m/>
    <m/>
    <m/>
    <m/>
    <m/>
    <m/>
    <m/>
    <m/>
    <m/>
    <n v="4"/>
    <n v="3.1"/>
    <m/>
    <m/>
    <m/>
    <m/>
    <m/>
    <n v="2.6"/>
    <n v="0.78"/>
    <m/>
    <s v="кухня"/>
    <m/>
    <m/>
    <m/>
    <m/>
    <m/>
    <m/>
    <m/>
    <m/>
    <n v="3.8"/>
    <n v="3.8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s v="кухня"/>
    <m/>
    <m/>
    <m/>
    <m/>
    <m/>
    <s v="Свой ЖК, Двор, Частный сектор"/>
    <s v="З, В"/>
    <m/>
    <s v="Кухня-столовая"/>
    <s v=""/>
    <s v=""/>
    <s v=""/>
    <s v=""/>
    <s v=""/>
    <s v=""/>
    <n v="1"/>
    <n v="2"/>
    <n v="1"/>
    <n v="1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"/>
    <n v="1"/>
    <n v="1"/>
    <m/>
    <m/>
    <n v="1"/>
    <n v="1"/>
    <n v="1.01"/>
    <n v="1"/>
    <n v="1.0024999999999999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1"/>
    <s v="Кухня-столовая, Мастер-спальня, 2 с/у, балк., лодж., Распашонка, на 2 стор"/>
    <s v="Кухня-столовая, Мастер-спальня"/>
    <n v="9"/>
    <n v="6"/>
    <s v="остальные"/>
    <n v="1"/>
    <n v="0.99750000000000005"/>
    <n v="1"/>
    <n v="0.99499999999999977"/>
    <s v="58-60"/>
    <n v="218750"/>
    <n v="1.0074057061858979"/>
    <n v="220369.99822816515"/>
    <n v="13020000"/>
    <x v="11"/>
  </r>
  <r>
    <x v="0"/>
    <n v="3"/>
    <n v="2"/>
    <s v="70"/>
    <s v="3.2"/>
    <n v="6"/>
    <x v="2"/>
    <n v="11.4"/>
    <n v="38.299999999999997"/>
    <n v="42.199999999999996"/>
    <n v="42.199999999999996"/>
    <m/>
    <m/>
    <n v="5.6"/>
    <s v="ниша"/>
    <m/>
    <m/>
    <m/>
    <m/>
    <m/>
    <m/>
    <m/>
    <m/>
    <s v="Кухня-гостиная с нишей"/>
    <n v="16.8"/>
    <m/>
    <s v="Комната стандарт"/>
    <n v="11.4"/>
    <m/>
    <m/>
    <m/>
    <m/>
    <m/>
    <m/>
    <m/>
    <m/>
    <m/>
    <m/>
    <m/>
    <m/>
    <m/>
    <m/>
    <m/>
    <m/>
    <m/>
    <m/>
    <n v="4.5"/>
    <m/>
    <m/>
    <m/>
    <m/>
    <m/>
    <m/>
    <m/>
    <m/>
    <m/>
    <m/>
    <m/>
    <m/>
    <m/>
    <m/>
    <m/>
    <m/>
    <m/>
    <m/>
    <n v="3.9"/>
    <n v="3.9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гостиная с нишей"/>
    <s v=""/>
    <s v="ниша"/>
    <s v=""/>
    <s v=""/>
    <s v="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.0049999999999999"/>
    <m/>
    <m/>
    <n v="1"/>
    <n v="1"/>
    <n v="1"/>
    <n v="1"/>
    <n v="1"/>
    <n v="1"/>
    <n v="1"/>
    <m/>
    <m/>
    <m/>
    <n v="1.0049999999999999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2"/>
    <s v="Кухня-гостиная с нишей, ниша, 1 с/у, лодж., на 1 стор"/>
    <s v="Кухня-гостиная с нишей"/>
    <n v="9"/>
    <n v="6"/>
    <s v="остальные"/>
    <n v="1"/>
    <n v="0.99750000000000005"/>
    <n v="1"/>
    <n v="0.99499999999999977"/>
    <s v="42-44"/>
    <n v="235000"/>
    <n v="1.017499374379687"/>
    <n v="239112.35297922645"/>
    <n v="10090000"/>
    <x v="12"/>
  </r>
  <r>
    <x v="0"/>
    <n v="3"/>
    <n v="2"/>
    <s v="71"/>
    <s v="3.3"/>
    <n v="6"/>
    <x v="1"/>
    <n v="27"/>
    <n v="58.1"/>
    <n v="58.1"/>
    <n v="58.1"/>
    <m/>
    <m/>
    <n v="7.7"/>
    <s v="ниша"/>
    <m/>
    <m/>
    <m/>
    <m/>
    <m/>
    <m/>
    <m/>
    <m/>
    <s v="Кухня-гостиная с нишей"/>
    <n v="15.9"/>
    <m/>
    <s v="Мастер-спальня с/у через гардероб"/>
    <n v="15.9"/>
    <s v="гардероб"/>
    <m/>
    <s v="Комната стандарт"/>
    <n v="11.1"/>
    <m/>
    <m/>
    <m/>
    <m/>
    <m/>
    <m/>
    <m/>
    <m/>
    <m/>
    <m/>
    <m/>
    <m/>
    <m/>
    <m/>
    <n v="4.0999999999999996"/>
    <n v="3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низу"/>
    <s v="с/у, комната"/>
    <m/>
    <s v="Частный сектор"/>
    <s v="З"/>
    <m/>
    <s v="Кухня-гостиная с нишей"/>
    <s v=""/>
    <s v="ниша"/>
    <s v=""/>
    <s v=""/>
    <s v=""/>
    <n v="1"/>
    <n v="1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s v=""/>
    <s v="да"/>
    <s v=""/>
    <s v=""/>
    <s v=""/>
    <s v=""/>
    <s v=""/>
    <s v=""/>
    <s v=""/>
    <s v=""/>
    <s v=""/>
    <s v="да"/>
    <s v=""/>
    <s v=""/>
    <s v=""/>
    <m/>
    <n v="1.0149999999999999"/>
    <n v="1"/>
    <n v="1.0049999999999999"/>
    <m/>
    <m/>
    <n v="1"/>
    <n v="1.01"/>
    <n v="1.0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0.995"/>
    <n v="1"/>
    <n v="1"/>
    <n v="1"/>
    <n v="1"/>
    <n v="1"/>
    <m/>
    <m/>
    <m/>
    <m/>
    <m/>
    <m/>
    <m/>
    <m/>
    <m/>
    <m/>
    <m/>
    <m/>
    <m/>
    <m/>
    <m/>
    <m/>
    <m/>
    <m/>
    <x v="16"/>
    <s v="Кухня-гостиная с нишей, Мастер-спальня, ниша, Комната (гардероб), 2 с/у, на 1 стор"/>
    <s v="Кухня-гостиная с нишей, Мастер-спальня"/>
    <n v="9"/>
    <n v="6"/>
    <s v="остальные"/>
    <n v="1"/>
    <n v="0.99750000000000005"/>
    <n v="1"/>
    <n v="0.99499999999999977"/>
    <s v="58-60"/>
    <n v="218750"/>
    <n v="1.0224851238452408"/>
    <n v="223668.62084114642"/>
    <n v="13000000"/>
    <x v="16"/>
  </r>
  <r>
    <x v="0"/>
    <n v="3"/>
    <n v="2"/>
    <s v="72"/>
    <s v="3.4"/>
    <n v="6"/>
    <x v="2"/>
    <n v="12.2"/>
    <n v="36.800000000000004"/>
    <n v="36.800000000000004"/>
    <n v="36.800000000000004"/>
    <m/>
    <m/>
    <n v="7.4"/>
    <m/>
    <m/>
    <m/>
    <m/>
    <m/>
    <m/>
    <m/>
    <m/>
    <m/>
    <s v="Кухня-столовая"/>
    <n v="13.1"/>
    <m/>
    <s v="Комната стандарт"/>
    <n v="12.2"/>
    <m/>
    <m/>
    <m/>
    <m/>
    <m/>
    <m/>
    <m/>
    <m/>
    <m/>
    <m/>
    <m/>
    <m/>
    <m/>
    <m/>
    <m/>
    <m/>
    <m/>
    <m/>
    <n v="4.099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4"/>
    <s v="Кухня-столовая, 1 с/у, на 1 стор"/>
    <s v="Кухня-столовая"/>
    <n v="9"/>
    <n v="6"/>
    <s v="остальные"/>
    <n v="1"/>
    <n v="0.99750000000000005"/>
    <n v="1"/>
    <n v="0.99499999999999977"/>
    <s v="36-38"/>
    <n v="250000"/>
    <n v="0.9925124999999998"/>
    <n v="248128.12499999994"/>
    <n v="9130000"/>
    <x v="14"/>
  </r>
  <r>
    <x v="0"/>
    <n v="3"/>
    <n v="2"/>
    <s v="73"/>
    <s v="3.5"/>
    <n v="6"/>
    <x v="2"/>
    <n v="14.3"/>
    <n v="42"/>
    <n v="44.7"/>
    <n v="42.81"/>
    <m/>
    <m/>
    <n v="6.2"/>
    <m/>
    <m/>
    <m/>
    <m/>
    <m/>
    <m/>
    <m/>
    <m/>
    <m/>
    <s v="Кухня-гостиная с нишей"/>
    <n v="16.899999999999999"/>
    <m/>
    <s v="Комната стандарт"/>
    <n v="14.3"/>
    <m/>
    <m/>
    <m/>
    <m/>
    <m/>
    <m/>
    <m/>
    <m/>
    <m/>
    <m/>
    <m/>
    <m/>
    <m/>
    <m/>
    <m/>
    <m/>
    <m/>
    <m/>
    <n v="4.5999999999999996"/>
    <m/>
    <m/>
    <m/>
    <m/>
    <m/>
    <m/>
    <n v="2.7"/>
    <n v="0.81"/>
    <m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, Двор"/>
    <s v="В"/>
    <m/>
    <s v="Кухня-гостиная с нишей"/>
    <s v=""/>
    <s v=""/>
    <s v=""/>
    <s v=""/>
    <s v=""/>
    <s v=""/>
    <s v=""/>
    <n v="1"/>
    <n v="1"/>
    <n v="1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m/>
    <n v="1.0149999999999999"/>
    <n v="1"/>
    <n v="1"/>
    <m/>
    <m/>
    <n v="1"/>
    <n v="1"/>
    <n v="1"/>
    <n v="1"/>
    <n v="1.0024999999999999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5"/>
    <s v="Кухня-гостиная с нишей, 1 с/у, балк., на 1 стор"/>
    <s v="Кухня-гостиная с нишей"/>
    <n v="9"/>
    <n v="6"/>
    <s v="остальные"/>
    <n v="1"/>
    <n v="0.99750000000000005"/>
    <n v="1"/>
    <n v="0.99499999999999977"/>
    <s v="42-44"/>
    <n v="235000"/>
    <n v="1.0099186879687494"/>
    <n v="237330.89167265611"/>
    <n v="10160000"/>
    <x v="15"/>
  </r>
  <r>
    <x v="0"/>
    <n v="3"/>
    <n v="2"/>
    <s v="74"/>
    <s v="3.6"/>
    <n v="6"/>
    <x v="2"/>
    <n v="10.9"/>
    <n v="32.200000000000003"/>
    <n v="34.900000000000006"/>
    <n v="33.010000000000005"/>
    <m/>
    <m/>
    <n v="3.8"/>
    <m/>
    <m/>
    <m/>
    <m/>
    <m/>
    <m/>
    <m/>
    <m/>
    <m/>
    <s v="Кухня-столовая с нишей"/>
    <n v="13.3"/>
    <m/>
    <s v="Комната стандарт"/>
    <n v="10.9"/>
    <m/>
    <m/>
    <m/>
    <m/>
    <m/>
    <m/>
    <m/>
    <m/>
    <m/>
    <m/>
    <m/>
    <m/>
    <m/>
    <m/>
    <m/>
    <m/>
    <m/>
    <m/>
    <n v="4.2"/>
    <m/>
    <m/>
    <m/>
    <m/>
    <m/>
    <m/>
    <n v="2.7"/>
    <n v="0.81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s v="комната"/>
    <m/>
    <m/>
    <m/>
    <s v="снизу"/>
    <s v="с/у, комната"/>
    <m/>
    <s v="Свой ЖК, Двор"/>
    <s v="В"/>
    <m/>
    <s v="Кухня-столовая с нишей"/>
    <s v=""/>
    <s v=""/>
    <s v=""/>
    <s v=""/>
    <s v=""/>
    <s v=""/>
    <s v=""/>
    <n v="1"/>
    <n v="1"/>
    <n v="1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s v=""/>
    <s v="да"/>
    <s v=""/>
    <s v=""/>
    <s v=""/>
    <s v=""/>
    <s v="да"/>
    <s v="да"/>
    <s v=""/>
    <s v=""/>
    <s v=""/>
    <s v=""/>
    <s v=""/>
    <s v=""/>
    <s v=""/>
    <m/>
    <n v="1.0049999999999999"/>
    <n v="1"/>
    <n v="1"/>
    <m/>
    <m/>
    <n v="1"/>
    <n v="1"/>
    <n v="1"/>
    <n v="1"/>
    <n v="1.0024999999999999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0.995"/>
    <n v="1"/>
    <n v="1"/>
    <n v="1"/>
    <n v="1"/>
    <n v="1"/>
    <m/>
    <m/>
    <m/>
    <m/>
    <m/>
    <m/>
    <m/>
    <m/>
    <m/>
    <m/>
    <m/>
    <m/>
    <m/>
    <m/>
    <m/>
    <m/>
    <m/>
    <m/>
    <x v="17"/>
    <s v="Кухня-столовая с нишей, 1 с/у, балк., на 1 стор"/>
    <s v="Кухня-столовая с нишей"/>
    <n v="9"/>
    <n v="6"/>
    <s v="остальные"/>
    <n v="1"/>
    <n v="0.99750000000000005"/>
    <n v="1"/>
    <n v="0.99499999999999977"/>
    <s v="32-34"/>
    <n v="263333.33333333331"/>
    <n v="0.98504409156407369"/>
    <n v="259394.94411187273"/>
    <n v="8560000"/>
    <x v="17"/>
  </r>
  <r>
    <x v="0"/>
    <n v="3"/>
    <n v="3"/>
    <s v="75"/>
    <s v="3.1"/>
    <n v="6"/>
    <x v="1"/>
    <n v="25.6"/>
    <n v="54.499999999999993"/>
    <n v="60.899999999999991"/>
    <n v="59.079999999999991"/>
    <m/>
    <m/>
    <n v="8.1"/>
    <m/>
    <m/>
    <m/>
    <m/>
    <m/>
    <m/>
    <m/>
    <m/>
    <m/>
    <s v="Кухня-столовая"/>
    <n v="13.7"/>
    <m/>
    <s v="Мастер-спальня"/>
    <n v="14.8"/>
    <m/>
    <m/>
    <s v="Комната стандарт"/>
    <n v="10.8"/>
    <m/>
    <m/>
    <m/>
    <m/>
    <m/>
    <m/>
    <m/>
    <m/>
    <m/>
    <m/>
    <m/>
    <m/>
    <m/>
    <m/>
    <n v="4"/>
    <n v="3.1"/>
    <m/>
    <m/>
    <m/>
    <m/>
    <m/>
    <n v="2.6"/>
    <n v="0.78"/>
    <m/>
    <s v="кухня"/>
    <m/>
    <m/>
    <m/>
    <m/>
    <m/>
    <m/>
    <m/>
    <m/>
    <n v="3.8"/>
    <n v="3.8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s v="кухня"/>
    <m/>
    <m/>
    <m/>
    <m/>
    <m/>
    <s v="Свой ЖК, Двор, Частный сектор"/>
    <s v="З, В"/>
    <m/>
    <s v="Кухня-столовая"/>
    <s v=""/>
    <s v=""/>
    <s v=""/>
    <s v=""/>
    <s v=""/>
    <s v=""/>
    <n v="1"/>
    <n v="2"/>
    <n v="1"/>
    <n v="1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"/>
    <n v="1"/>
    <n v="1"/>
    <m/>
    <m/>
    <n v="1"/>
    <n v="1"/>
    <n v="1.01"/>
    <n v="1"/>
    <n v="1.0024999999999999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1"/>
    <s v="Кухня-столовая, Мастер-спальня, 2 с/у, балк., лодж., Распашонка, на 2 стор"/>
    <s v="Кухня-столовая, Мастер-спальня"/>
    <n v="9"/>
    <n v="6"/>
    <s v="остальные"/>
    <n v="1"/>
    <n v="0.99750000000000005"/>
    <n v="1"/>
    <n v="0.99999999999999978"/>
    <s v="58-60"/>
    <n v="218750"/>
    <n v="1.0124680464179878"/>
    <n v="221477.38515393483"/>
    <n v="13080000"/>
    <x v="11"/>
  </r>
  <r>
    <x v="0"/>
    <n v="3"/>
    <n v="3"/>
    <s v="76"/>
    <s v="3.2"/>
    <n v="6"/>
    <x v="2"/>
    <n v="11.4"/>
    <n v="38.299999999999997"/>
    <n v="42.199999999999996"/>
    <n v="42.199999999999996"/>
    <m/>
    <m/>
    <n v="5.6"/>
    <s v="ниша"/>
    <m/>
    <m/>
    <m/>
    <m/>
    <m/>
    <m/>
    <m/>
    <m/>
    <s v="Кухня-гостиная с нишей"/>
    <n v="16.8"/>
    <m/>
    <s v="Комната стандарт"/>
    <n v="11.4"/>
    <m/>
    <m/>
    <m/>
    <m/>
    <m/>
    <m/>
    <m/>
    <m/>
    <m/>
    <m/>
    <m/>
    <m/>
    <m/>
    <m/>
    <m/>
    <m/>
    <m/>
    <m/>
    <n v="4.5"/>
    <m/>
    <m/>
    <m/>
    <m/>
    <m/>
    <m/>
    <m/>
    <m/>
    <m/>
    <m/>
    <m/>
    <m/>
    <m/>
    <m/>
    <m/>
    <m/>
    <m/>
    <m/>
    <n v="3.9"/>
    <n v="3.9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гостиная с нишей"/>
    <s v=""/>
    <s v="ниша"/>
    <s v=""/>
    <s v=""/>
    <s v="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.0049999999999999"/>
    <m/>
    <m/>
    <n v="1"/>
    <n v="1"/>
    <n v="1"/>
    <n v="1"/>
    <n v="1"/>
    <n v="1"/>
    <n v="1"/>
    <m/>
    <m/>
    <m/>
    <n v="1.0049999999999999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2"/>
    <s v="Кухня-гостиная с нишей, ниша, 1 с/у, лодж., на 1 стор"/>
    <s v="Кухня-гостиная с нишей"/>
    <n v="9"/>
    <n v="6"/>
    <s v="остальные"/>
    <n v="1"/>
    <n v="0.99750000000000005"/>
    <n v="1"/>
    <n v="0.99999999999999978"/>
    <s v="42-44"/>
    <n v="235000"/>
    <n v="1.0226124365624996"/>
    <n v="240313.92259218739"/>
    <n v="10140000"/>
    <x v="12"/>
  </r>
  <r>
    <x v="0"/>
    <n v="3"/>
    <n v="3"/>
    <s v="77"/>
    <s v="3.3"/>
    <n v="6"/>
    <x v="1"/>
    <n v="27"/>
    <n v="58.1"/>
    <n v="58.1"/>
    <n v="58.1"/>
    <m/>
    <m/>
    <n v="7.7"/>
    <s v="ниша"/>
    <m/>
    <m/>
    <m/>
    <m/>
    <m/>
    <m/>
    <m/>
    <m/>
    <s v="Кухня-гостиная с нишей"/>
    <n v="15.9"/>
    <m/>
    <s v="Мастер-спальня с/у через гардероб"/>
    <n v="15.9"/>
    <s v="гардероб"/>
    <m/>
    <s v="Комната стандарт"/>
    <n v="11.1"/>
    <m/>
    <m/>
    <m/>
    <m/>
    <m/>
    <m/>
    <m/>
    <m/>
    <m/>
    <m/>
    <m/>
    <m/>
    <m/>
    <m/>
    <n v="4.0999999999999996"/>
    <n v="3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гостиная с нишей"/>
    <s v=""/>
    <s v="ниша"/>
    <s v=""/>
    <s v=""/>
    <s v=""/>
    <n v="1"/>
    <n v="1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.0049999999999999"/>
    <m/>
    <m/>
    <n v="1"/>
    <n v="1.01"/>
    <n v="1.0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6"/>
    <s v="Кухня-гостиная с нишей, Мастер-спальня, ниша, Комната (гардероб), 2 с/у, на 1 стор"/>
    <s v="Кухня-гостиная с нишей, Мастер-спальня"/>
    <n v="9"/>
    <n v="6"/>
    <s v="остальные"/>
    <n v="1"/>
    <n v="0.99750000000000005"/>
    <n v="1"/>
    <n v="0.99999999999999978"/>
    <s v="58-60"/>
    <n v="218750"/>
    <n v="1.0379770612312498"/>
    <n v="227057.4821443359"/>
    <n v="13190000"/>
    <x v="16"/>
  </r>
  <r>
    <x v="0"/>
    <n v="3"/>
    <n v="3"/>
    <s v="78"/>
    <s v="3.4"/>
    <n v="6"/>
    <x v="2"/>
    <n v="12.2"/>
    <n v="36.800000000000004"/>
    <n v="36.800000000000004"/>
    <n v="36.800000000000004"/>
    <m/>
    <m/>
    <n v="7.4"/>
    <m/>
    <m/>
    <m/>
    <m/>
    <m/>
    <m/>
    <m/>
    <m/>
    <m/>
    <s v="Кухня-столовая"/>
    <n v="13.1"/>
    <m/>
    <s v="Комната стандарт"/>
    <n v="12.2"/>
    <m/>
    <m/>
    <m/>
    <m/>
    <m/>
    <m/>
    <m/>
    <m/>
    <m/>
    <m/>
    <m/>
    <m/>
    <m/>
    <m/>
    <m/>
    <m/>
    <m/>
    <m/>
    <n v="4.099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4"/>
    <s v="Кухня-столовая, 1 с/у, на 1 стор"/>
    <s v="Кухня-столовая"/>
    <n v="9"/>
    <n v="6"/>
    <s v="остальные"/>
    <n v="1"/>
    <n v="0.99750000000000005"/>
    <n v="1"/>
    <n v="0.99999999999999978"/>
    <s v="36-38"/>
    <n v="250000"/>
    <n v="0.99749999999999983"/>
    <n v="249374.99999999997"/>
    <n v="9180000"/>
    <x v="14"/>
  </r>
  <r>
    <x v="0"/>
    <n v="3"/>
    <n v="3"/>
    <s v="79"/>
    <s v="3.5"/>
    <n v="6"/>
    <x v="2"/>
    <n v="14.3"/>
    <n v="42"/>
    <n v="44.7"/>
    <n v="42.81"/>
    <m/>
    <m/>
    <n v="6.2"/>
    <m/>
    <m/>
    <m/>
    <m/>
    <m/>
    <m/>
    <m/>
    <m/>
    <m/>
    <s v="Кухня-гостиная с нишей"/>
    <n v="16.899999999999999"/>
    <m/>
    <s v="Комната стандарт"/>
    <n v="14.3"/>
    <m/>
    <m/>
    <m/>
    <m/>
    <m/>
    <m/>
    <m/>
    <m/>
    <m/>
    <m/>
    <m/>
    <m/>
    <m/>
    <m/>
    <m/>
    <m/>
    <m/>
    <m/>
    <n v="4.5999999999999996"/>
    <m/>
    <m/>
    <m/>
    <m/>
    <m/>
    <m/>
    <n v="2.7"/>
    <n v="0.81"/>
    <m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, Двор"/>
    <s v="В"/>
    <m/>
    <s v="Кухня-гостиная с нишей"/>
    <s v=""/>
    <s v=""/>
    <s v=""/>
    <s v=""/>
    <s v=""/>
    <s v=""/>
    <s v=""/>
    <n v="1"/>
    <n v="1"/>
    <n v="1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m/>
    <n v="1.0149999999999999"/>
    <n v="1"/>
    <n v="1"/>
    <m/>
    <m/>
    <n v="1"/>
    <n v="1"/>
    <n v="1"/>
    <n v="1"/>
    <n v="1.0024999999999999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5"/>
    <s v="Кухня-гостиная с нишей, 1 с/у, балк., на 1 стор"/>
    <s v="Кухня-гостиная с нишей"/>
    <n v="9"/>
    <n v="6"/>
    <s v="остальные"/>
    <n v="1"/>
    <n v="0.99750000000000005"/>
    <n v="1"/>
    <n v="0.99999999999999978"/>
    <s v="42-44"/>
    <n v="235000"/>
    <n v="1.0149936562499995"/>
    <n v="238523.50921874988"/>
    <n v="10210000"/>
    <x v="15"/>
  </r>
  <r>
    <x v="0"/>
    <n v="3"/>
    <n v="3"/>
    <s v="80"/>
    <s v="3.6"/>
    <n v="6"/>
    <x v="2"/>
    <n v="10.9"/>
    <n v="32.200000000000003"/>
    <n v="34.900000000000006"/>
    <n v="33.010000000000005"/>
    <m/>
    <m/>
    <n v="3.8"/>
    <m/>
    <m/>
    <m/>
    <m/>
    <m/>
    <m/>
    <m/>
    <m/>
    <m/>
    <s v="Кухня-столовая с нишей"/>
    <n v="13.3"/>
    <m/>
    <s v="Комната стандарт"/>
    <n v="10.9"/>
    <m/>
    <m/>
    <m/>
    <m/>
    <m/>
    <m/>
    <m/>
    <m/>
    <m/>
    <m/>
    <m/>
    <m/>
    <m/>
    <m/>
    <m/>
    <m/>
    <m/>
    <m/>
    <n v="4.2"/>
    <m/>
    <m/>
    <m/>
    <m/>
    <m/>
    <m/>
    <n v="2.7"/>
    <n v="0.81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s v="комната"/>
    <m/>
    <m/>
    <m/>
    <s v="сбоку"/>
    <s v="с/у"/>
    <m/>
    <s v="Свой ЖК, Двор"/>
    <s v="В"/>
    <m/>
    <s v="Кухня-столовая с нишей"/>
    <s v=""/>
    <s v=""/>
    <s v=""/>
    <s v=""/>
    <s v=""/>
    <s v=""/>
    <s v=""/>
    <n v="1"/>
    <n v="1"/>
    <n v="1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да"/>
    <s v=""/>
    <s v=""/>
    <s v=""/>
    <s v=""/>
    <s v=""/>
    <s v="да"/>
    <s v="да"/>
    <s v=""/>
    <s v=""/>
    <s v=""/>
    <s v=""/>
    <s v=""/>
    <s v=""/>
    <s v=""/>
    <m/>
    <n v="1.0049999999999999"/>
    <n v="1"/>
    <n v="1"/>
    <m/>
    <m/>
    <n v="1"/>
    <n v="1"/>
    <n v="1"/>
    <n v="1"/>
    <n v="1.0024999999999999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1"/>
    <n v="1"/>
    <n v="1"/>
    <n v="1"/>
    <n v="1"/>
    <m/>
    <m/>
    <m/>
    <m/>
    <m/>
    <m/>
    <m/>
    <m/>
    <m/>
    <m/>
    <m/>
    <m/>
    <m/>
    <m/>
    <m/>
    <m/>
    <m/>
    <m/>
    <x v="17"/>
    <s v="Кухня-столовая с нишей, 1 с/у, балк., на 1 стор"/>
    <s v="Кухня-столовая с нишей"/>
    <n v="9"/>
    <n v="6"/>
    <s v="остальные"/>
    <n v="1"/>
    <n v="0.99750000000000005"/>
    <n v="1"/>
    <n v="0.99999999999999978"/>
    <s v="32-34"/>
    <n v="263333.33333333331"/>
    <n v="0.99496890640546831"/>
    <n v="262008.47868677331"/>
    <n v="8650000"/>
    <x v="17"/>
  </r>
  <r>
    <x v="0"/>
    <n v="3"/>
    <n v="4"/>
    <s v="81"/>
    <s v="3.1"/>
    <n v="6"/>
    <x v="1"/>
    <n v="25.6"/>
    <n v="54.499999999999993"/>
    <n v="60.899999999999991"/>
    <n v="59.079999999999991"/>
    <m/>
    <m/>
    <n v="8.1"/>
    <m/>
    <m/>
    <m/>
    <m/>
    <m/>
    <m/>
    <m/>
    <m/>
    <m/>
    <s v="Кухня-столовая"/>
    <n v="13.7"/>
    <m/>
    <s v="Мастер-спальня"/>
    <n v="14.8"/>
    <m/>
    <m/>
    <s v="Комната стандарт"/>
    <n v="10.8"/>
    <m/>
    <m/>
    <m/>
    <m/>
    <m/>
    <m/>
    <m/>
    <m/>
    <m/>
    <m/>
    <m/>
    <m/>
    <m/>
    <m/>
    <n v="4"/>
    <n v="3.1"/>
    <m/>
    <m/>
    <m/>
    <m/>
    <m/>
    <n v="2.6"/>
    <n v="0.78"/>
    <m/>
    <s v="кухня"/>
    <m/>
    <m/>
    <m/>
    <m/>
    <m/>
    <m/>
    <m/>
    <m/>
    <n v="3.8"/>
    <n v="3.8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s v="кухня"/>
    <m/>
    <m/>
    <m/>
    <m/>
    <m/>
    <s v="Свой ЖК, Двор, Частный сектор"/>
    <s v="З, В"/>
    <m/>
    <s v="Кухня-столовая"/>
    <s v=""/>
    <s v=""/>
    <s v=""/>
    <s v=""/>
    <s v=""/>
    <s v=""/>
    <n v="1"/>
    <n v="2"/>
    <n v="1"/>
    <n v="1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"/>
    <n v="1"/>
    <n v="1"/>
    <m/>
    <m/>
    <n v="1"/>
    <n v="1"/>
    <n v="1.01"/>
    <n v="1"/>
    <n v="1.0024999999999999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1"/>
    <s v="Кухня-столовая, Мастер-спальня, 2 с/у, балк., лодж., Распашонка, на 2 стор"/>
    <s v="Кухня-столовая, Мастер-спальня"/>
    <n v="9"/>
    <n v="6"/>
    <s v="остальные"/>
    <n v="1"/>
    <n v="0.99750000000000005"/>
    <n v="1"/>
    <n v="1.0016666666666665"/>
    <s v="58-60"/>
    <n v="218750"/>
    <n v="1.0141554931620178"/>
    <n v="221846.5141291914"/>
    <n v="13110000"/>
    <x v="11"/>
  </r>
  <r>
    <x v="0"/>
    <n v="3"/>
    <n v="4"/>
    <s v="82"/>
    <s v="3.2"/>
    <n v="6"/>
    <x v="2"/>
    <n v="11.4"/>
    <n v="38.299999999999997"/>
    <n v="42.199999999999996"/>
    <n v="42.199999999999996"/>
    <m/>
    <m/>
    <n v="5.6"/>
    <s v="ниша"/>
    <m/>
    <m/>
    <m/>
    <m/>
    <m/>
    <m/>
    <m/>
    <m/>
    <s v="Кухня-гостиная с нишей"/>
    <n v="16.8"/>
    <m/>
    <s v="Комната стандарт"/>
    <n v="11.4"/>
    <m/>
    <m/>
    <m/>
    <m/>
    <m/>
    <m/>
    <m/>
    <m/>
    <m/>
    <m/>
    <m/>
    <m/>
    <m/>
    <m/>
    <m/>
    <m/>
    <m/>
    <m/>
    <n v="4.5"/>
    <m/>
    <m/>
    <m/>
    <m/>
    <m/>
    <m/>
    <m/>
    <m/>
    <m/>
    <m/>
    <m/>
    <m/>
    <m/>
    <m/>
    <m/>
    <m/>
    <m/>
    <m/>
    <n v="3.9"/>
    <n v="3.9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гостиная с нишей"/>
    <s v=""/>
    <s v="ниша"/>
    <s v=""/>
    <s v=""/>
    <s v="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.0049999999999999"/>
    <m/>
    <m/>
    <n v="1"/>
    <n v="1"/>
    <n v="1"/>
    <n v="1"/>
    <n v="1"/>
    <n v="1"/>
    <n v="1"/>
    <m/>
    <m/>
    <m/>
    <n v="1.0049999999999999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2"/>
    <s v="Кухня-гостиная с нишей, ниша, 1 с/у, лодж., на 1 стор"/>
    <s v="Кухня-гостиная с нишей"/>
    <n v="9"/>
    <n v="6"/>
    <s v="остальные"/>
    <n v="1"/>
    <n v="0.99750000000000005"/>
    <n v="1"/>
    <n v="1.0016666666666665"/>
    <s v="42-44"/>
    <n v="235000"/>
    <n v="1.0243167906234372"/>
    <n v="240714.44579650773"/>
    <n v="10160000"/>
    <x v="12"/>
  </r>
  <r>
    <x v="0"/>
    <n v="3"/>
    <n v="4"/>
    <s v="83"/>
    <s v="3.3"/>
    <n v="6"/>
    <x v="1"/>
    <n v="27"/>
    <n v="58.1"/>
    <n v="58.1"/>
    <n v="58.1"/>
    <m/>
    <m/>
    <n v="7.7"/>
    <s v="ниша"/>
    <m/>
    <m/>
    <m/>
    <m/>
    <m/>
    <m/>
    <m/>
    <m/>
    <s v="Кухня-гостиная с нишей"/>
    <n v="15.9"/>
    <m/>
    <s v="Мастер-спальня с/у через гардероб"/>
    <n v="15.9"/>
    <s v="гардероб"/>
    <m/>
    <s v="Комната стандарт"/>
    <n v="11.1"/>
    <m/>
    <m/>
    <m/>
    <m/>
    <m/>
    <m/>
    <m/>
    <m/>
    <m/>
    <m/>
    <m/>
    <m/>
    <m/>
    <m/>
    <n v="4.0999999999999996"/>
    <n v="3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гостиная с нишей"/>
    <s v=""/>
    <s v="ниша"/>
    <s v=""/>
    <s v=""/>
    <s v=""/>
    <n v="1"/>
    <n v="1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.0049999999999999"/>
    <m/>
    <m/>
    <n v="1"/>
    <n v="1.01"/>
    <n v="1.0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6"/>
    <s v="Кухня-гостиная с нишей, Мастер-спальня, ниша, Комната (гардероб), 2 с/у, на 1 стор"/>
    <s v="Кухня-гостиная с нишей, Мастер-спальня"/>
    <n v="9"/>
    <n v="6"/>
    <s v="остальные"/>
    <n v="1"/>
    <n v="0.99750000000000005"/>
    <n v="1"/>
    <n v="1.0016666666666665"/>
    <s v="58-60"/>
    <n v="218750"/>
    <n v="1.0397070229999685"/>
    <n v="227435.91128124311"/>
    <n v="13210000"/>
    <x v="16"/>
  </r>
  <r>
    <x v="0"/>
    <n v="3"/>
    <n v="4"/>
    <s v="84"/>
    <s v="3.4"/>
    <n v="6"/>
    <x v="2"/>
    <n v="12.2"/>
    <n v="36.800000000000004"/>
    <n v="36.800000000000004"/>
    <n v="36.800000000000004"/>
    <m/>
    <m/>
    <n v="7.4"/>
    <m/>
    <m/>
    <m/>
    <m/>
    <m/>
    <m/>
    <m/>
    <m/>
    <m/>
    <s v="Кухня-столовая"/>
    <n v="13.1"/>
    <m/>
    <s v="Комната стандарт"/>
    <n v="12.2"/>
    <m/>
    <m/>
    <m/>
    <m/>
    <m/>
    <m/>
    <m/>
    <m/>
    <m/>
    <m/>
    <m/>
    <m/>
    <m/>
    <m/>
    <m/>
    <m/>
    <m/>
    <m/>
    <n v="4.099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4"/>
    <s v="Кухня-столовая, 1 с/у, на 1 стор"/>
    <s v="Кухня-столовая"/>
    <n v="9"/>
    <n v="6"/>
    <s v="остальные"/>
    <n v="1"/>
    <n v="0.99750000000000005"/>
    <n v="1"/>
    <n v="1.0016666666666665"/>
    <s v="36-38"/>
    <n v="250000"/>
    <n v="0.99916249999999984"/>
    <n v="249790.62499999997"/>
    <n v="9190000"/>
    <x v="14"/>
  </r>
  <r>
    <x v="0"/>
    <n v="3"/>
    <n v="4"/>
    <s v="85"/>
    <s v="3.5"/>
    <n v="6"/>
    <x v="2"/>
    <n v="14.3"/>
    <n v="42"/>
    <n v="44.7"/>
    <n v="42.81"/>
    <m/>
    <m/>
    <n v="6.2"/>
    <m/>
    <m/>
    <m/>
    <m/>
    <m/>
    <m/>
    <m/>
    <m/>
    <m/>
    <s v="Кухня-гостиная с нишей"/>
    <n v="16.899999999999999"/>
    <m/>
    <s v="Комната стандарт"/>
    <n v="14.3"/>
    <m/>
    <m/>
    <m/>
    <m/>
    <m/>
    <m/>
    <m/>
    <m/>
    <m/>
    <m/>
    <m/>
    <m/>
    <m/>
    <m/>
    <m/>
    <m/>
    <m/>
    <m/>
    <n v="4.5999999999999996"/>
    <m/>
    <m/>
    <m/>
    <m/>
    <m/>
    <m/>
    <n v="2.7"/>
    <n v="0.81"/>
    <m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, Двор"/>
    <s v="В"/>
    <m/>
    <s v="Кухня-гостиная с нишей"/>
    <s v=""/>
    <s v=""/>
    <s v=""/>
    <s v=""/>
    <s v=""/>
    <s v=""/>
    <s v=""/>
    <n v="1"/>
    <n v="1"/>
    <n v="1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m/>
    <n v="1.0149999999999999"/>
    <n v="1"/>
    <n v="1"/>
    <m/>
    <m/>
    <n v="1"/>
    <n v="1"/>
    <n v="1"/>
    <n v="1"/>
    <n v="1.0024999999999999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5"/>
    <s v="Кухня-гостиная с нишей, 1 с/у, балк., на 1 стор"/>
    <s v="Кухня-гостиная с нишей"/>
    <n v="9"/>
    <n v="6"/>
    <s v="остальные"/>
    <n v="1"/>
    <n v="0.99750000000000005"/>
    <n v="1"/>
    <n v="1.0016666666666665"/>
    <s v="42-44"/>
    <n v="235000"/>
    <n v="1.0166853123437496"/>
    <n v="238921.04840078115"/>
    <n v="10230000"/>
    <x v="15"/>
  </r>
  <r>
    <x v="0"/>
    <n v="3"/>
    <n v="4"/>
    <s v="86"/>
    <s v="3.6"/>
    <n v="6"/>
    <x v="2"/>
    <n v="10.9"/>
    <n v="32.1"/>
    <n v="34.800000000000004"/>
    <n v="32.910000000000004"/>
    <m/>
    <m/>
    <n v="3.7"/>
    <m/>
    <m/>
    <m/>
    <m/>
    <m/>
    <m/>
    <m/>
    <m/>
    <m/>
    <s v="Кухня-столовая с нишей"/>
    <n v="13.3"/>
    <m/>
    <s v="Комната стандарт"/>
    <n v="10.9"/>
    <m/>
    <m/>
    <m/>
    <m/>
    <m/>
    <m/>
    <m/>
    <m/>
    <m/>
    <m/>
    <m/>
    <m/>
    <m/>
    <m/>
    <m/>
    <m/>
    <m/>
    <m/>
    <n v="4.2"/>
    <m/>
    <m/>
    <m/>
    <m/>
    <m/>
    <m/>
    <n v="2.7"/>
    <n v="0.81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s v="комната"/>
    <m/>
    <m/>
    <m/>
    <s v="сбоку"/>
    <s v="с/у"/>
    <m/>
    <s v="Свой ЖК, Двор"/>
    <s v="В"/>
    <m/>
    <s v="Кухня-столовая с нишей"/>
    <s v=""/>
    <s v=""/>
    <s v=""/>
    <s v=""/>
    <s v=""/>
    <s v=""/>
    <s v=""/>
    <n v="1"/>
    <n v="1"/>
    <n v="1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да"/>
    <s v=""/>
    <s v=""/>
    <s v=""/>
    <s v=""/>
    <s v=""/>
    <s v="да"/>
    <s v="да"/>
    <s v=""/>
    <s v=""/>
    <s v=""/>
    <s v=""/>
    <s v=""/>
    <s v=""/>
    <s v=""/>
    <m/>
    <n v="1.0049999999999999"/>
    <n v="1"/>
    <n v="1"/>
    <m/>
    <m/>
    <n v="1"/>
    <n v="1"/>
    <n v="1"/>
    <n v="1"/>
    <n v="1.0024999999999999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1"/>
    <n v="1"/>
    <n v="1"/>
    <n v="1"/>
    <n v="1"/>
    <m/>
    <m/>
    <m/>
    <m/>
    <m/>
    <m/>
    <m/>
    <m/>
    <m/>
    <m/>
    <m/>
    <m/>
    <m/>
    <m/>
    <m/>
    <m/>
    <m/>
    <m/>
    <x v="17"/>
    <s v="Кухня-столовая с нишей, 1 с/у, балк., на 1 стор"/>
    <s v="Кухня-столовая с нишей"/>
    <n v="9"/>
    <n v="6"/>
    <s v="остальные"/>
    <n v="1"/>
    <n v="0.99750000000000005"/>
    <n v="1"/>
    <n v="1.0016666666666665"/>
    <s v="32-34"/>
    <n v="263333.33333333331"/>
    <n v="0.99662718791614413"/>
    <n v="262445.15948458458"/>
    <n v="8640000"/>
    <x v="17"/>
  </r>
  <r>
    <x v="0"/>
    <n v="3"/>
    <n v="5"/>
    <s v="87"/>
    <s v="3.1"/>
    <n v="6"/>
    <x v="1"/>
    <n v="25.6"/>
    <n v="54.499999999999993"/>
    <n v="60.899999999999991"/>
    <n v="59.079999999999991"/>
    <m/>
    <m/>
    <n v="8.1"/>
    <m/>
    <m/>
    <m/>
    <m/>
    <m/>
    <m/>
    <m/>
    <m/>
    <m/>
    <s v="Кухня-столовая"/>
    <n v="13.7"/>
    <m/>
    <s v="Мастер-спальня"/>
    <n v="14.8"/>
    <m/>
    <m/>
    <s v="Комната стандарт"/>
    <n v="10.8"/>
    <m/>
    <m/>
    <m/>
    <m/>
    <m/>
    <m/>
    <m/>
    <m/>
    <m/>
    <m/>
    <m/>
    <m/>
    <m/>
    <m/>
    <n v="4"/>
    <n v="3.1"/>
    <m/>
    <m/>
    <m/>
    <m/>
    <m/>
    <n v="2.6"/>
    <n v="0.78"/>
    <m/>
    <s v="кухня"/>
    <m/>
    <m/>
    <m/>
    <m/>
    <m/>
    <m/>
    <m/>
    <m/>
    <n v="3.8"/>
    <n v="3.8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s v="кухня"/>
    <m/>
    <m/>
    <m/>
    <m/>
    <m/>
    <s v="Свой ЖК, Двор, Частный сектор"/>
    <s v="З, В"/>
    <m/>
    <s v="Кухня-столовая"/>
    <s v=""/>
    <s v=""/>
    <s v=""/>
    <s v=""/>
    <s v=""/>
    <s v=""/>
    <n v="1"/>
    <n v="2"/>
    <n v="1"/>
    <n v="1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"/>
    <n v="1"/>
    <n v="1"/>
    <m/>
    <m/>
    <n v="1"/>
    <n v="1"/>
    <n v="1.01"/>
    <n v="1"/>
    <n v="1.0024999999999999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1"/>
    <s v="Кухня-столовая, Мастер-спальня, 2 с/у, балк., лодж., Распашонка, на 2 стор"/>
    <s v="Кухня-столовая, Мастер-спальня"/>
    <n v="9"/>
    <n v="6"/>
    <s v="остальные"/>
    <n v="1"/>
    <n v="0.99750000000000005"/>
    <n v="1"/>
    <n v="1.0033333333333332"/>
    <s v="58-60"/>
    <n v="218750"/>
    <n v="1.0158429399060478"/>
    <n v="222215.64310444795"/>
    <n v="13130000"/>
    <x v="11"/>
  </r>
  <r>
    <x v="0"/>
    <n v="3"/>
    <n v="5"/>
    <s v="88"/>
    <s v="3.2"/>
    <n v="6"/>
    <x v="2"/>
    <n v="11.4"/>
    <n v="38.299999999999997"/>
    <n v="42.199999999999996"/>
    <n v="42.199999999999996"/>
    <m/>
    <m/>
    <n v="5.6"/>
    <s v="ниша"/>
    <m/>
    <m/>
    <m/>
    <m/>
    <m/>
    <m/>
    <m/>
    <m/>
    <s v="Кухня-гостиная с нишей"/>
    <n v="16.8"/>
    <m/>
    <s v="Комната стандарт"/>
    <n v="11.4"/>
    <m/>
    <m/>
    <m/>
    <m/>
    <m/>
    <m/>
    <m/>
    <m/>
    <m/>
    <m/>
    <m/>
    <m/>
    <m/>
    <m/>
    <m/>
    <m/>
    <m/>
    <m/>
    <n v="4.5"/>
    <m/>
    <m/>
    <m/>
    <m/>
    <m/>
    <m/>
    <m/>
    <m/>
    <m/>
    <m/>
    <m/>
    <m/>
    <m/>
    <m/>
    <m/>
    <m/>
    <m/>
    <m/>
    <n v="3.9"/>
    <n v="3.9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гостиная с нишей"/>
    <s v=""/>
    <s v="ниша"/>
    <s v=""/>
    <s v=""/>
    <s v="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.0049999999999999"/>
    <m/>
    <m/>
    <n v="1"/>
    <n v="1"/>
    <n v="1"/>
    <n v="1"/>
    <n v="1"/>
    <n v="1"/>
    <n v="1"/>
    <m/>
    <m/>
    <m/>
    <n v="1.0049999999999999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2"/>
    <s v="Кухня-гостиная с нишей, ниша, 1 с/у, лодж., на 1 стор"/>
    <s v="Кухня-гостиная с нишей"/>
    <n v="9"/>
    <n v="6"/>
    <s v="остальные"/>
    <n v="1"/>
    <n v="0.99750000000000005"/>
    <n v="1"/>
    <n v="1.0033333333333332"/>
    <s v="42-44"/>
    <n v="235000"/>
    <n v="1.0260211446843746"/>
    <n v="241114.96900082802"/>
    <n v="10180000"/>
    <x v="12"/>
  </r>
  <r>
    <x v="0"/>
    <n v="3"/>
    <n v="5"/>
    <s v="89"/>
    <s v="3.3"/>
    <n v="6"/>
    <x v="1"/>
    <n v="27"/>
    <n v="58.1"/>
    <n v="58.1"/>
    <n v="58.1"/>
    <m/>
    <m/>
    <n v="7.7"/>
    <s v="ниша"/>
    <m/>
    <m/>
    <m/>
    <m/>
    <m/>
    <m/>
    <m/>
    <m/>
    <s v="Кухня-гостиная с нишей"/>
    <n v="15.9"/>
    <m/>
    <s v="Мастер-спальня с/у через гардероб"/>
    <n v="15.9"/>
    <s v="гардероб"/>
    <m/>
    <s v="Комната стандарт"/>
    <n v="11.1"/>
    <m/>
    <m/>
    <m/>
    <m/>
    <m/>
    <m/>
    <m/>
    <m/>
    <m/>
    <m/>
    <m/>
    <m/>
    <m/>
    <m/>
    <n v="4.0999999999999996"/>
    <n v="3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гостиная с нишей"/>
    <s v=""/>
    <s v="ниша"/>
    <s v=""/>
    <s v=""/>
    <s v=""/>
    <n v="1"/>
    <n v="1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.0049999999999999"/>
    <m/>
    <m/>
    <n v="1"/>
    <n v="1.01"/>
    <n v="1.0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6"/>
    <s v="Кухня-гостиная с нишей, Мастер-спальня, ниша, Комната (гардероб), 2 с/у, на 1 стор"/>
    <s v="Кухня-гостиная с нишей, Мастер-спальня"/>
    <n v="9"/>
    <n v="6"/>
    <s v="остальные"/>
    <n v="1"/>
    <n v="0.99750000000000005"/>
    <n v="1"/>
    <n v="1.0033333333333332"/>
    <s v="58-60"/>
    <n v="218750"/>
    <n v="1.0414369847686873"/>
    <n v="227814.34041815036"/>
    <n v="13240000"/>
    <x v="16"/>
  </r>
  <r>
    <x v="0"/>
    <n v="3"/>
    <n v="5"/>
    <s v="90"/>
    <s v="3.4"/>
    <n v="6"/>
    <x v="2"/>
    <n v="12.2"/>
    <n v="36.800000000000004"/>
    <n v="36.800000000000004"/>
    <n v="36.800000000000004"/>
    <m/>
    <m/>
    <n v="7.4"/>
    <m/>
    <m/>
    <m/>
    <m/>
    <m/>
    <m/>
    <m/>
    <m/>
    <m/>
    <s v="Кухня-столовая"/>
    <n v="13.1"/>
    <m/>
    <s v="Комната стандарт"/>
    <n v="12.2"/>
    <m/>
    <m/>
    <m/>
    <m/>
    <m/>
    <m/>
    <m/>
    <m/>
    <m/>
    <m/>
    <m/>
    <m/>
    <m/>
    <m/>
    <m/>
    <m/>
    <m/>
    <m/>
    <n v="4.099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4"/>
    <s v="Кухня-столовая, 1 с/у, на 1 стор"/>
    <s v="Кухня-столовая"/>
    <n v="9"/>
    <n v="6"/>
    <s v="остальные"/>
    <n v="1"/>
    <n v="0.99750000000000005"/>
    <n v="1"/>
    <n v="1.0033333333333332"/>
    <s v="36-38"/>
    <n v="250000"/>
    <n v="1.0008249999999999"/>
    <n v="250206.24999999997"/>
    <n v="9210000"/>
    <x v="14"/>
  </r>
  <r>
    <x v="0"/>
    <n v="3"/>
    <n v="5"/>
    <s v="91"/>
    <s v="3.5"/>
    <n v="6"/>
    <x v="2"/>
    <n v="14.3"/>
    <n v="42"/>
    <n v="44.7"/>
    <n v="42.81"/>
    <m/>
    <m/>
    <n v="6.2"/>
    <m/>
    <m/>
    <m/>
    <m/>
    <m/>
    <m/>
    <m/>
    <m/>
    <m/>
    <s v="Кухня-гостиная с нишей"/>
    <n v="16.899999999999999"/>
    <m/>
    <s v="Комната стандарт"/>
    <n v="14.3"/>
    <m/>
    <m/>
    <m/>
    <m/>
    <m/>
    <m/>
    <m/>
    <m/>
    <m/>
    <m/>
    <m/>
    <m/>
    <m/>
    <m/>
    <m/>
    <m/>
    <m/>
    <m/>
    <n v="4.5999999999999996"/>
    <m/>
    <m/>
    <m/>
    <m/>
    <m/>
    <m/>
    <n v="2.7"/>
    <n v="0.81"/>
    <m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, Двор"/>
    <s v="В"/>
    <m/>
    <s v="Кухня-гостиная с нишей"/>
    <s v=""/>
    <s v=""/>
    <s v=""/>
    <s v=""/>
    <s v=""/>
    <s v=""/>
    <s v=""/>
    <n v="1"/>
    <n v="1"/>
    <n v="1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m/>
    <n v="1.0149999999999999"/>
    <n v="1"/>
    <n v="1"/>
    <m/>
    <m/>
    <n v="1"/>
    <n v="1"/>
    <n v="1"/>
    <n v="1"/>
    <n v="1.0024999999999999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5"/>
    <s v="Кухня-гостиная с нишей, 1 с/у, балк., на 1 стор"/>
    <s v="Кухня-гостиная с нишей"/>
    <n v="9"/>
    <n v="6"/>
    <s v="остальные"/>
    <n v="1"/>
    <n v="0.99750000000000005"/>
    <n v="1"/>
    <n v="1.0033333333333332"/>
    <s v="42-44"/>
    <n v="235000"/>
    <n v="1.0183769684374995"/>
    <n v="239318.58758281238"/>
    <n v="10250000"/>
    <x v="15"/>
  </r>
  <r>
    <x v="0"/>
    <n v="3"/>
    <n v="5"/>
    <s v="92"/>
    <s v="3.6"/>
    <n v="6"/>
    <x v="2"/>
    <n v="10.9"/>
    <n v="32.1"/>
    <n v="34.800000000000004"/>
    <n v="32.910000000000004"/>
    <m/>
    <m/>
    <n v="3.7"/>
    <m/>
    <m/>
    <m/>
    <m/>
    <m/>
    <m/>
    <m/>
    <m/>
    <m/>
    <s v="Кухня-столовая с нишей"/>
    <n v="13.3"/>
    <m/>
    <s v="Комната стандарт"/>
    <n v="10.9"/>
    <m/>
    <m/>
    <m/>
    <m/>
    <m/>
    <m/>
    <m/>
    <m/>
    <m/>
    <m/>
    <m/>
    <m/>
    <m/>
    <m/>
    <m/>
    <m/>
    <m/>
    <m/>
    <n v="4.2"/>
    <m/>
    <m/>
    <m/>
    <m/>
    <m/>
    <m/>
    <n v="2.7"/>
    <n v="0.81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s v="комната"/>
    <m/>
    <m/>
    <m/>
    <s v="сбоку"/>
    <s v="с/у"/>
    <m/>
    <s v="Свой ЖК, Двор"/>
    <s v="В"/>
    <m/>
    <s v="Кухня-столовая с нишей"/>
    <s v=""/>
    <s v=""/>
    <s v=""/>
    <s v=""/>
    <s v=""/>
    <s v=""/>
    <s v=""/>
    <n v="1"/>
    <n v="1"/>
    <n v="1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да"/>
    <s v=""/>
    <s v=""/>
    <s v=""/>
    <s v=""/>
    <s v=""/>
    <s v="да"/>
    <s v="да"/>
    <s v=""/>
    <s v=""/>
    <s v=""/>
    <s v=""/>
    <s v=""/>
    <s v=""/>
    <s v=""/>
    <m/>
    <n v="1.0049999999999999"/>
    <n v="1"/>
    <n v="1"/>
    <m/>
    <m/>
    <n v="1"/>
    <n v="1"/>
    <n v="1"/>
    <n v="1"/>
    <n v="1.0024999999999999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1"/>
    <n v="1"/>
    <n v="1"/>
    <n v="1"/>
    <n v="1"/>
    <m/>
    <m/>
    <m/>
    <m/>
    <m/>
    <m/>
    <m/>
    <m/>
    <m/>
    <m/>
    <m/>
    <m/>
    <m/>
    <m/>
    <m/>
    <m/>
    <m/>
    <m/>
    <x v="17"/>
    <s v="Кухня-столовая с нишей, 1 с/у, балк., на 1 стор"/>
    <s v="Кухня-столовая с нишей"/>
    <n v="9"/>
    <n v="6"/>
    <s v="остальные"/>
    <n v="1"/>
    <n v="0.99750000000000005"/>
    <n v="1"/>
    <n v="1.0033333333333332"/>
    <s v="32-34"/>
    <n v="263333.33333333331"/>
    <n v="0.99828546942681995"/>
    <n v="262881.84028239589"/>
    <n v="8650000"/>
    <x v="17"/>
  </r>
  <r>
    <x v="0"/>
    <n v="3"/>
    <n v="6"/>
    <s v="93"/>
    <s v="3.1"/>
    <n v="6"/>
    <x v="1"/>
    <n v="25.6"/>
    <n v="54.499999999999993"/>
    <n v="60.899999999999991"/>
    <n v="59.079999999999991"/>
    <m/>
    <m/>
    <n v="8.1"/>
    <m/>
    <m/>
    <m/>
    <m/>
    <m/>
    <m/>
    <m/>
    <m/>
    <m/>
    <s v="Кухня-столовая"/>
    <n v="13.7"/>
    <m/>
    <s v="Мастер-спальня"/>
    <n v="14.8"/>
    <m/>
    <m/>
    <s v="Комната стандарт"/>
    <n v="10.8"/>
    <m/>
    <m/>
    <m/>
    <m/>
    <m/>
    <m/>
    <m/>
    <m/>
    <m/>
    <m/>
    <m/>
    <m/>
    <m/>
    <m/>
    <n v="4"/>
    <n v="3.1"/>
    <m/>
    <m/>
    <m/>
    <m/>
    <m/>
    <n v="2.6"/>
    <n v="0.78"/>
    <m/>
    <s v="кухня"/>
    <m/>
    <m/>
    <m/>
    <m/>
    <m/>
    <m/>
    <m/>
    <m/>
    <n v="3.8"/>
    <n v="3.8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s v="кухня"/>
    <m/>
    <m/>
    <m/>
    <m/>
    <m/>
    <s v="Свой ЖК, Двор, Частный сектор"/>
    <s v="З, В"/>
    <m/>
    <s v="Кухня-столовая"/>
    <s v=""/>
    <s v=""/>
    <s v=""/>
    <s v=""/>
    <s v=""/>
    <s v=""/>
    <n v="1"/>
    <n v="2"/>
    <n v="1"/>
    <n v="1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"/>
    <n v="1"/>
    <n v="1"/>
    <m/>
    <m/>
    <n v="1"/>
    <n v="1"/>
    <n v="1.01"/>
    <n v="1"/>
    <n v="1.0024999999999999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1"/>
    <s v="Кухня-столовая, Мастер-спальня, 2 с/у, балк., лодж., Распашонка, на 2 стор"/>
    <s v="Кухня-столовая, Мастер-спальня"/>
    <n v="9"/>
    <n v="6"/>
    <s v="остальные"/>
    <n v="1"/>
    <n v="0.99750000000000005"/>
    <n v="1"/>
    <n v="1.0049999999999999"/>
    <s v="58-60"/>
    <n v="218750"/>
    <n v="1.0175303866500778"/>
    <n v="222584.7720797045"/>
    <n v="13150000"/>
    <x v="11"/>
  </r>
  <r>
    <x v="0"/>
    <n v="3"/>
    <n v="6"/>
    <s v="94"/>
    <s v="3.2"/>
    <n v="6"/>
    <x v="2"/>
    <n v="11.4"/>
    <n v="38.299999999999997"/>
    <n v="42.199999999999996"/>
    <n v="42.199999999999996"/>
    <m/>
    <m/>
    <n v="5.6"/>
    <s v="ниша"/>
    <m/>
    <m/>
    <m/>
    <m/>
    <m/>
    <m/>
    <m/>
    <m/>
    <s v="Кухня-гостиная с нишей"/>
    <n v="16.8"/>
    <m/>
    <s v="Комната стандарт"/>
    <n v="11.4"/>
    <m/>
    <m/>
    <m/>
    <m/>
    <m/>
    <m/>
    <m/>
    <m/>
    <m/>
    <m/>
    <m/>
    <m/>
    <m/>
    <m/>
    <m/>
    <m/>
    <m/>
    <m/>
    <n v="4.5"/>
    <m/>
    <m/>
    <m/>
    <m/>
    <m/>
    <m/>
    <m/>
    <m/>
    <m/>
    <m/>
    <m/>
    <m/>
    <m/>
    <m/>
    <m/>
    <m/>
    <m/>
    <m/>
    <n v="3.9"/>
    <n v="3.9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гостиная с нишей"/>
    <s v=""/>
    <s v="ниша"/>
    <s v=""/>
    <s v=""/>
    <s v="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.0049999999999999"/>
    <m/>
    <m/>
    <n v="1"/>
    <n v="1"/>
    <n v="1"/>
    <n v="1"/>
    <n v="1"/>
    <n v="1"/>
    <n v="1"/>
    <m/>
    <m/>
    <m/>
    <n v="1.0049999999999999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2"/>
    <s v="Кухня-гостиная с нишей, ниша, 1 с/у, лодж., на 1 стор"/>
    <s v="Кухня-гостиная с нишей"/>
    <n v="9"/>
    <n v="6"/>
    <s v="остальные"/>
    <n v="1"/>
    <n v="0.99750000000000005"/>
    <n v="1"/>
    <n v="1.0049999999999999"/>
    <s v="42-44"/>
    <n v="235000"/>
    <n v="1.0277254987453122"/>
    <n v="241515.49220514836"/>
    <n v="10190000"/>
    <x v="12"/>
  </r>
  <r>
    <x v="0"/>
    <n v="3"/>
    <n v="6"/>
    <s v="95"/>
    <s v="3.3"/>
    <n v="6"/>
    <x v="1"/>
    <n v="27"/>
    <n v="58.1"/>
    <n v="58.1"/>
    <n v="58.1"/>
    <m/>
    <m/>
    <n v="7.7"/>
    <s v="ниша"/>
    <m/>
    <m/>
    <m/>
    <m/>
    <m/>
    <m/>
    <m/>
    <m/>
    <s v="Кухня-гостиная с нишей"/>
    <n v="15.9"/>
    <m/>
    <s v="Мастер-спальня с/у через гардероб"/>
    <n v="15.9"/>
    <s v="гардероб"/>
    <m/>
    <s v="Комната стандарт"/>
    <n v="11.1"/>
    <m/>
    <m/>
    <m/>
    <m/>
    <m/>
    <m/>
    <m/>
    <m/>
    <m/>
    <m/>
    <m/>
    <m/>
    <m/>
    <m/>
    <n v="4.0999999999999996"/>
    <n v="3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гостиная с нишей"/>
    <s v=""/>
    <s v="ниша"/>
    <s v=""/>
    <s v=""/>
    <s v=""/>
    <n v="1"/>
    <n v="1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.0049999999999999"/>
    <m/>
    <m/>
    <n v="1"/>
    <n v="1.01"/>
    <n v="1.0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6"/>
    <s v="Кухня-гостиная с нишей, Мастер-спальня, ниша, Комната (гардероб), 2 с/у, на 1 стор"/>
    <s v="Кухня-гостиная с нишей, Мастер-спальня"/>
    <n v="9"/>
    <n v="6"/>
    <s v="остальные"/>
    <n v="1"/>
    <n v="0.99750000000000005"/>
    <n v="1"/>
    <n v="1.0049999999999999"/>
    <s v="58-60"/>
    <n v="218750"/>
    <n v="1.043166946537406"/>
    <n v="228192.76955505757"/>
    <n v="13260000"/>
    <x v="16"/>
  </r>
  <r>
    <x v="0"/>
    <n v="3"/>
    <n v="6"/>
    <s v="96"/>
    <s v="3.4"/>
    <n v="6"/>
    <x v="2"/>
    <n v="12.2"/>
    <n v="36.800000000000004"/>
    <n v="36.800000000000004"/>
    <n v="36.800000000000004"/>
    <m/>
    <m/>
    <n v="7.4"/>
    <m/>
    <m/>
    <m/>
    <m/>
    <m/>
    <m/>
    <m/>
    <m/>
    <m/>
    <s v="Кухня-столовая"/>
    <n v="13.1"/>
    <m/>
    <s v="Комната стандарт"/>
    <n v="12.2"/>
    <m/>
    <m/>
    <m/>
    <m/>
    <m/>
    <m/>
    <m/>
    <m/>
    <m/>
    <m/>
    <m/>
    <m/>
    <m/>
    <m/>
    <m/>
    <m/>
    <m/>
    <m/>
    <n v="4.099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4"/>
    <s v="Кухня-столовая, 1 с/у, на 1 стор"/>
    <s v="Кухня-столовая"/>
    <n v="9"/>
    <n v="6"/>
    <s v="остальные"/>
    <n v="1"/>
    <n v="0.99750000000000005"/>
    <n v="1"/>
    <n v="1.0049999999999999"/>
    <s v="36-38"/>
    <n v="250000"/>
    <n v="1.0024875"/>
    <n v="250621.875"/>
    <n v="9220000"/>
    <x v="14"/>
  </r>
  <r>
    <x v="0"/>
    <n v="3"/>
    <n v="6"/>
    <s v="97"/>
    <s v="3.5"/>
    <n v="6"/>
    <x v="2"/>
    <n v="14.3"/>
    <n v="42"/>
    <n v="44.7"/>
    <n v="42.81"/>
    <m/>
    <m/>
    <n v="6.2"/>
    <m/>
    <m/>
    <m/>
    <m/>
    <m/>
    <m/>
    <m/>
    <m/>
    <m/>
    <s v="Кухня-гостиная с нишей"/>
    <n v="16.899999999999999"/>
    <m/>
    <s v="Комната стандарт"/>
    <n v="14.3"/>
    <m/>
    <m/>
    <m/>
    <m/>
    <m/>
    <m/>
    <m/>
    <m/>
    <m/>
    <m/>
    <m/>
    <m/>
    <m/>
    <m/>
    <m/>
    <m/>
    <m/>
    <m/>
    <n v="4.5999999999999996"/>
    <m/>
    <m/>
    <m/>
    <m/>
    <m/>
    <m/>
    <n v="2.7"/>
    <n v="0.81"/>
    <m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, Двор"/>
    <s v="В"/>
    <m/>
    <s v="Кухня-гостиная с нишей"/>
    <s v=""/>
    <s v=""/>
    <s v=""/>
    <s v=""/>
    <s v=""/>
    <s v=""/>
    <s v=""/>
    <n v="1"/>
    <n v="1"/>
    <n v="1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m/>
    <n v="1.0149999999999999"/>
    <n v="1"/>
    <n v="1"/>
    <m/>
    <m/>
    <n v="1"/>
    <n v="1"/>
    <n v="1"/>
    <n v="1"/>
    <n v="1.0024999999999999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5"/>
    <s v="Кухня-гостиная с нишей, 1 с/у, балк., на 1 стор"/>
    <s v="Кухня-гостиная с нишей"/>
    <n v="9"/>
    <n v="6"/>
    <s v="остальные"/>
    <n v="1"/>
    <n v="0.99750000000000005"/>
    <n v="1"/>
    <n v="1.0049999999999999"/>
    <s v="42-44"/>
    <n v="235000"/>
    <n v="1.0200686245312496"/>
    <n v="239716.12676484365"/>
    <n v="10260000"/>
    <x v="15"/>
  </r>
  <r>
    <x v="0"/>
    <n v="3"/>
    <n v="6"/>
    <s v="98"/>
    <s v="3.6"/>
    <n v="6"/>
    <x v="2"/>
    <n v="10.9"/>
    <n v="32.1"/>
    <n v="34.800000000000004"/>
    <n v="32.910000000000004"/>
    <m/>
    <m/>
    <n v="3.7"/>
    <m/>
    <m/>
    <m/>
    <m/>
    <m/>
    <m/>
    <m/>
    <m/>
    <m/>
    <s v="Кухня-столовая с нишей"/>
    <n v="13.3"/>
    <m/>
    <s v="Комната стандарт"/>
    <n v="10.9"/>
    <m/>
    <m/>
    <m/>
    <m/>
    <m/>
    <m/>
    <m/>
    <m/>
    <m/>
    <m/>
    <m/>
    <m/>
    <m/>
    <m/>
    <m/>
    <m/>
    <m/>
    <m/>
    <n v="4.2"/>
    <m/>
    <m/>
    <m/>
    <m/>
    <m/>
    <m/>
    <n v="2.7"/>
    <n v="0.81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s v="комната"/>
    <m/>
    <m/>
    <m/>
    <s v="сбоку"/>
    <s v="с/у"/>
    <m/>
    <s v="Свой ЖК, Двор"/>
    <s v="В"/>
    <m/>
    <s v="Кухня-столовая с нишей"/>
    <s v=""/>
    <s v=""/>
    <s v=""/>
    <s v=""/>
    <s v=""/>
    <s v=""/>
    <s v=""/>
    <n v="1"/>
    <n v="1"/>
    <n v="1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да"/>
    <s v=""/>
    <s v=""/>
    <s v=""/>
    <s v=""/>
    <s v=""/>
    <s v="да"/>
    <s v="да"/>
    <s v=""/>
    <s v=""/>
    <s v=""/>
    <s v=""/>
    <s v=""/>
    <s v=""/>
    <s v=""/>
    <m/>
    <n v="1.0049999999999999"/>
    <n v="1"/>
    <n v="1"/>
    <m/>
    <m/>
    <n v="1"/>
    <n v="1"/>
    <n v="1"/>
    <n v="1"/>
    <n v="1.0024999999999999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1"/>
    <n v="1"/>
    <n v="1"/>
    <n v="1"/>
    <n v="1"/>
    <m/>
    <m/>
    <m/>
    <m/>
    <m/>
    <m/>
    <m/>
    <m/>
    <m/>
    <m/>
    <m/>
    <m/>
    <m/>
    <m/>
    <m/>
    <m/>
    <m/>
    <m/>
    <x v="17"/>
    <s v="Кухня-столовая с нишей, 1 с/у, балк., на 1 стор"/>
    <s v="Кухня-столовая с нишей"/>
    <n v="9"/>
    <n v="6"/>
    <s v="остальные"/>
    <n v="1"/>
    <n v="0.99750000000000005"/>
    <n v="1"/>
    <n v="1.0049999999999999"/>
    <s v="32-34"/>
    <n v="263333.33333333331"/>
    <n v="0.99994375093749577"/>
    <n v="263318.5210802072"/>
    <n v="8670000"/>
    <x v="17"/>
  </r>
  <r>
    <x v="0"/>
    <n v="3"/>
    <n v="7"/>
    <s v="99"/>
    <s v="3.1"/>
    <n v="6"/>
    <x v="1"/>
    <n v="25.6"/>
    <n v="54.499999999999993"/>
    <n v="60.899999999999991"/>
    <n v="59.079999999999991"/>
    <m/>
    <m/>
    <n v="8.1"/>
    <m/>
    <m/>
    <m/>
    <m/>
    <m/>
    <m/>
    <m/>
    <m/>
    <m/>
    <s v="Кухня-столовая"/>
    <n v="13.7"/>
    <m/>
    <s v="Мастер-спальня"/>
    <n v="14.8"/>
    <m/>
    <m/>
    <s v="Комната стандарт"/>
    <n v="10.8"/>
    <m/>
    <m/>
    <m/>
    <m/>
    <m/>
    <m/>
    <m/>
    <m/>
    <m/>
    <m/>
    <m/>
    <m/>
    <m/>
    <m/>
    <n v="4"/>
    <n v="3.1"/>
    <m/>
    <m/>
    <m/>
    <m/>
    <m/>
    <n v="2.6"/>
    <n v="0.78"/>
    <m/>
    <s v="кухня"/>
    <m/>
    <m/>
    <m/>
    <m/>
    <m/>
    <m/>
    <m/>
    <m/>
    <n v="3.8"/>
    <n v="3.8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s v="кухня"/>
    <m/>
    <m/>
    <m/>
    <m/>
    <m/>
    <s v="Свой ЖК, Двор, Частный сектор"/>
    <s v="З, В"/>
    <m/>
    <s v="Кухня-столовая"/>
    <s v=""/>
    <s v=""/>
    <s v=""/>
    <s v=""/>
    <s v=""/>
    <s v=""/>
    <n v="1"/>
    <n v="2"/>
    <n v="1"/>
    <n v="1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"/>
    <n v="1"/>
    <n v="1"/>
    <m/>
    <m/>
    <n v="1"/>
    <n v="1"/>
    <n v="1.01"/>
    <n v="1"/>
    <n v="1.0024999999999999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1"/>
    <s v="Кухня-столовая, Мастер-спальня, 2 с/у, балк., лодж., Распашонка, на 2 стор"/>
    <s v="Кухня-столовая, Мастер-спальня"/>
    <n v="9"/>
    <n v="6"/>
    <s v="остальные"/>
    <n v="1"/>
    <n v="0.99750000000000005"/>
    <n v="1"/>
    <n v="1.0066666666666664"/>
    <s v="58-60"/>
    <n v="218750"/>
    <n v="1.0192178333941078"/>
    <n v="222953.90105496108"/>
    <n v="13170000"/>
    <x v="11"/>
  </r>
  <r>
    <x v="0"/>
    <n v="3"/>
    <n v="7"/>
    <s v="100"/>
    <s v="3.2"/>
    <n v="6"/>
    <x v="2"/>
    <n v="11.4"/>
    <n v="38.299999999999997"/>
    <n v="42.199999999999996"/>
    <n v="42.199999999999996"/>
    <m/>
    <m/>
    <n v="5.6"/>
    <s v="ниша"/>
    <m/>
    <m/>
    <m/>
    <m/>
    <m/>
    <m/>
    <m/>
    <m/>
    <s v="Кухня-гостиная с нишей"/>
    <n v="16.8"/>
    <m/>
    <s v="Комната стандарт"/>
    <n v="11.4"/>
    <m/>
    <m/>
    <m/>
    <m/>
    <m/>
    <m/>
    <m/>
    <m/>
    <m/>
    <m/>
    <m/>
    <m/>
    <m/>
    <m/>
    <m/>
    <m/>
    <m/>
    <m/>
    <n v="4.5"/>
    <m/>
    <m/>
    <m/>
    <m/>
    <m/>
    <m/>
    <m/>
    <m/>
    <m/>
    <m/>
    <m/>
    <m/>
    <m/>
    <m/>
    <m/>
    <m/>
    <m/>
    <m/>
    <n v="3.9"/>
    <n v="3.9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гостиная с нишей"/>
    <s v=""/>
    <s v="ниша"/>
    <s v=""/>
    <s v=""/>
    <s v="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.0049999999999999"/>
    <m/>
    <m/>
    <n v="1"/>
    <n v="1"/>
    <n v="1"/>
    <n v="1"/>
    <n v="1"/>
    <n v="1"/>
    <n v="1"/>
    <m/>
    <m/>
    <m/>
    <n v="1.0049999999999999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2"/>
    <s v="Кухня-гостиная с нишей, ниша, 1 с/у, лодж., на 1 стор"/>
    <s v="Кухня-гостиная с нишей"/>
    <n v="9"/>
    <n v="6"/>
    <s v="остальные"/>
    <n v="1"/>
    <n v="0.99750000000000005"/>
    <n v="1"/>
    <n v="1.0066666666666664"/>
    <s v="42-44"/>
    <n v="235000"/>
    <n v="1.0294298528062495"/>
    <n v="241916.01540946864"/>
    <n v="10210000"/>
    <x v="12"/>
  </r>
  <r>
    <x v="0"/>
    <n v="3"/>
    <n v="7"/>
    <s v="101"/>
    <s v="3.3"/>
    <n v="6"/>
    <x v="1"/>
    <n v="27"/>
    <n v="58.1"/>
    <n v="58.1"/>
    <n v="58.1"/>
    <m/>
    <m/>
    <n v="7.7"/>
    <s v="ниша"/>
    <m/>
    <m/>
    <m/>
    <m/>
    <m/>
    <m/>
    <m/>
    <m/>
    <s v="Кухня-гостиная с нишей"/>
    <n v="15.9"/>
    <m/>
    <s v="Мастер-спальня с/у через гардероб"/>
    <n v="15.9"/>
    <s v="гардероб"/>
    <m/>
    <s v="Комната стандарт"/>
    <n v="11.1"/>
    <m/>
    <m/>
    <m/>
    <m/>
    <m/>
    <m/>
    <m/>
    <m/>
    <m/>
    <m/>
    <m/>
    <m/>
    <m/>
    <m/>
    <n v="4.0999999999999996"/>
    <n v="3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гостиная с нишей"/>
    <s v=""/>
    <s v="ниша"/>
    <s v=""/>
    <s v=""/>
    <s v=""/>
    <n v="1"/>
    <n v="1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.0049999999999999"/>
    <m/>
    <m/>
    <n v="1"/>
    <n v="1.01"/>
    <n v="1.0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6"/>
    <s v="Кухня-гостиная с нишей, Мастер-спальня, ниша, Комната (гардероб), 2 с/у, на 1 стор"/>
    <s v="Кухня-гостиная с нишей, Мастер-спальня"/>
    <n v="9"/>
    <n v="6"/>
    <s v="остальные"/>
    <n v="1"/>
    <n v="0.99750000000000005"/>
    <n v="1"/>
    <n v="1.0066666666666664"/>
    <s v="58-60"/>
    <n v="218750"/>
    <n v="1.0448969083061248"/>
    <n v="228571.19869196479"/>
    <n v="13280000"/>
    <x v="16"/>
  </r>
  <r>
    <x v="0"/>
    <n v="3"/>
    <n v="7"/>
    <s v="102"/>
    <s v="3.4"/>
    <n v="6"/>
    <x v="2"/>
    <n v="12.2"/>
    <n v="36.800000000000004"/>
    <n v="36.800000000000004"/>
    <n v="36.800000000000004"/>
    <m/>
    <m/>
    <n v="7.4"/>
    <m/>
    <m/>
    <m/>
    <m/>
    <m/>
    <m/>
    <m/>
    <m/>
    <m/>
    <s v="Кухня-столовая"/>
    <n v="13.1"/>
    <m/>
    <s v="Комната стандарт"/>
    <n v="12.2"/>
    <m/>
    <m/>
    <m/>
    <m/>
    <m/>
    <m/>
    <m/>
    <m/>
    <m/>
    <m/>
    <m/>
    <m/>
    <m/>
    <m/>
    <m/>
    <m/>
    <m/>
    <m/>
    <n v="4.099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4"/>
    <s v="Кухня-столовая, 1 с/у, на 1 стор"/>
    <s v="Кухня-столовая"/>
    <n v="9"/>
    <n v="6"/>
    <s v="остальные"/>
    <n v="1"/>
    <n v="0.99750000000000005"/>
    <n v="1"/>
    <n v="1.0066666666666664"/>
    <s v="36-38"/>
    <n v="250000"/>
    <n v="1.0041499999999997"/>
    <n v="251037.49999999991"/>
    <n v="9240000"/>
    <x v="14"/>
  </r>
  <r>
    <x v="0"/>
    <n v="3"/>
    <n v="7"/>
    <s v="103"/>
    <s v="3.5"/>
    <n v="6"/>
    <x v="2"/>
    <n v="14.3"/>
    <n v="42"/>
    <n v="44.7"/>
    <n v="42.81"/>
    <m/>
    <m/>
    <n v="6.2"/>
    <m/>
    <m/>
    <m/>
    <m/>
    <m/>
    <m/>
    <m/>
    <m/>
    <m/>
    <s v="Кухня-гостиная с нишей"/>
    <n v="16.899999999999999"/>
    <m/>
    <s v="Комната стандарт"/>
    <n v="14.3"/>
    <m/>
    <m/>
    <m/>
    <m/>
    <m/>
    <m/>
    <m/>
    <m/>
    <m/>
    <m/>
    <m/>
    <m/>
    <m/>
    <m/>
    <m/>
    <m/>
    <m/>
    <m/>
    <n v="4.5999999999999996"/>
    <m/>
    <m/>
    <m/>
    <m/>
    <m/>
    <m/>
    <n v="2.7"/>
    <n v="0.81"/>
    <m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, Двор"/>
    <s v="В"/>
    <m/>
    <s v="Кухня-гостиная с нишей"/>
    <s v=""/>
    <s v=""/>
    <s v=""/>
    <s v=""/>
    <s v=""/>
    <s v=""/>
    <s v=""/>
    <n v="1"/>
    <n v="1"/>
    <n v="1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m/>
    <n v="1.0149999999999999"/>
    <n v="1"/>
    <n v="1"/>
    <m/>
    <m/>
    <n v="1"/>
    <n v="1"/>
    <n v="1"/>
    <n v="1"/>
    <n v="1.0024999999999999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5"/>
    <s v="Кухня-гостиная с нишей, 1 с/у, балк., на 1 стор"/>
    <s v="Кухня-гостиная с нишей"/>
    <n v="9"/>
    <n v="6"/>
    <s v="остальные"/>
    <n v="1"/>
    <n v="0.99750000000000005"/>
    <n v="1"/>
    <n v="1.0066666666666664"/>
    <s v="42-44"/>
    <n v="235000"/>
    <n v="1.0217602806249995"/>
    <n v="240113.66594687488"/>
    <n v="10280000"/>
    <x v="15"/>
  </r>
  <r>
    <x v="0"/>
    <n v="3"/>
    <n v="7"/>
    <s v="104"/>
    <s v="3.6"/>
    <n v="6"/>
    <x v="2"/>
    <n v="10.9"/>
    <n v="32.1"/>
    <n v="34.800000000000004"/>
    <n v="32.910000000000004"/>
    <m/>
    <m/>
    <n v="3.7"/>
    <m/>
    <m/>
    <m/>
    <m/>
    <m/>
    <m/>
    <m/>
    <m/>
    <m/>
    <s v="Кухня-столовая с нишей"/>
    <n v="13.3"/>
    <m/>
    <s v="Комната стандарт"/>
    <n v="10.9"/>
    <m/>
    <m/>
    <m/>
    <m/>
    <m/>
    <m/>
    <m/>
    <m/>
    <m/>
    <m/>
    <m/>
    <m/>
    <m/>
    <m/>
    <m/>
    <m/>
    <m/>
    <m/>
    <n v="4.2"/>
    <m/>
    <m/>
    <m/>
    <m/>
    <m/>
    <m/>
    <n v="2.7"/>
    <n v="0.81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s v="комната"/>
    <m/>
    <m/>
    <m/>
    <s v="сбоку"/>
    <s v="с/у"/>
    <m/>
    <s v="Свой ЖК, Двор"/>
    <s v="В"/>
    <m/>
    <s v="Кухня-столовая с нишей"/>
    <s v=""/>
    <s v=""/>
    <s v=""/>
    <s v=""/>
    <s v=""/>
    <s v=""/>
    <s v=""/>
    <n v="1"/>
    <n v="1"/>
    <n v="1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да"/>
    <s v=""/>
    <s v=""/>
    <s v=""/>
    <s v=""/>
    <s v=""/>
    <s v="да"/>
    <s v="да"/>
    <s v=""/>
    <s v=""/>
    <s v=""/>
    <s v=""/>
    <s v=""/>
    <s v=""/>
    <s v=""/>
    <m/>
    <n v="1.0049999999999999"/>
    <n v="1"/>
    <n v="1"/>
    <m/>
    <m/>
    <n v="1"/>
    <n v="1"/>
    <n v="1"/>
    <n v="1"/>
    <n v="1.0024999999999999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1"/>
    <n v="1"/>
    <n v="1"/>
    <n v="1"/>
    <n v="1"/>
    <m/>
    <m/>
    <m/>
    <m/>
    <m/>
    <m/>
    <m/>
    <m/>
    <m/>
    <m/>
    <m/>
    <m/>
    <m/>
    <m/>
    <m/>
    <m/>
    <m/>
    <m/>
    <x v="17"/>
    <s v="Кухня-столовая с нишей, 1 с/у, балк., на 1 стор"/>
    <s v="Кухня-столовая с нишей"/>
    <n v="9"/>
    <n v="6"/>
    <s v="остальные"/>
    <n v="1"/>
    <n v="0.99750000000000005"/>
    <n v="1"/>
    <n v="1.0066666666666664"/>
    <s v="32-34"/>
    <n v="263333.33333333331"/>
    <n v="1.0016020324481714"/>
    <n v="263755.20187801844"/>
    <n v="8680000"/>
    <x v="17"/>
  </r>
  <r>
    <x v="0"/>
    <n v="3"/>
    <n v="8"/>
    <s v="105"/>
    <s v="3.1"/>
    <n v="6"/>
    <x v="1"/>
    <n v="25.6"/>
    <n v="54.499999999999993"/>
    <n v="60.899999999999991"/>
    <n v="59.079999999999991"/>
    <m/>
    <m/>
    <n v="8.1"/>
    <m/>
    <m/>
    <m/>
    <m/>
    <m/>
    <m/>
    <m/>
    <m/>
    <m/>
    <s v="Кухня-столовая"/>
    <n v="13.7"/>
    <m/>
    <s v="Мастер-спальня"/>
    <n v="14.8"/>
    <m/>
    <m/>
    <s v="Комната стандарт"/>
    <n v="10.8"/>
    <m/>
    <m/>
    <m/>
    <m/>
    <m/>
    <m/>
    <m/>
    <m/>
    <m/>
    <m/>
    <m/>
    <m/>
    <m/>
    <m/>
    <n v="4"/>
    <n v="3.1"/>
    <m/>
    <m/>
    <m/>
    <m/>
    <m/>
    <n v="2.6"/>
    <n v="0.78"/>
    <m/>
    <s v="кухня"/>
    <m/>
    <m/>
    <m/>
    <m/>
    <m/>
    <m/>
    <m/>
    <m/>
    <n v="3.8"/>
    <n v="3.8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s v="кухня"/>
    <m/>
    <m/>
    <m/>
    <m/>
    <m/>
    <s v="Свой ЖК, Двор, Частный сектор"/>
    <s v="З, В"/>
    <m/>
    <s v="Кухня-столовая"/>
    <s v=""/>
    <s v=""/>
    <s v=""/>
    <s v=""/>
    <s v=""/>
    <s v=""/>
    <n v="1"/>
    <n v="2"/>
    <n v="1"/>
    <n v="1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"/>
    <n v="1"/>
    <n v="1"/>
    <m/>
    <m/>
    <n v="1"/>
    <n v="1"/>
    <n v="1.01"/>
    <n v="1"/>
    <n v="1.0024999999999999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1"/>
    <s v="Кухня-столовая, Мастер-спальня, 2 с/у, балк., лодж., Распашонка, на 2 стор"/>
    <s v="Кухня-столовая, Мастер-спальня"/>
    <n v="9"/>
    <n v="6"/>
    <s v="остальные"/>
    <n v="1"/>
    <n v="0.99750000000000005"/>
    <n v="1"/>
    <n v="1.0083333333333331"/>
    <s v="58-60"/>
    <n v="218750"/>
    <n v="1.0209052801381377"/>
    <n v="223323.03003021763"/>
    <n v="13190000"/>
    <x v="11"/>
  </r>
  <r>
    <x v="0"/>
    <n v="3"/>
    <n v="8"/>
    <s v="106"/>
    <s v="3.2"/>
    <n v="6"/>
    <x v="2"/>
    <n v="11.4"/>
    <n v="38.299999999999997"/>
    <n v="42.199999999999996"/>
    <n v="42.199999999999996"/>
    <m/>
    <m/>
    <n v="5.6"/>
    <s v="ниша"/>
    <m/>
    <m/>
    <m/>
    <m/>
    <m/>
    <m/>
    <m/>
    <m/>
    <s v="Кухня-гостиная с нишей"/>
    <n v="16.8"/>
    <m/>
    <s v="Комната стандарт"/>
    <n v="11.4"/>
    <m/>
    <m/>
    <m/>
    <m/>
    <m/>
    <m/>
    <m/>
    <m/>
    <m/>
    <m/>
    <m/>
    <m/>
    <m/>
    <m/>
    <m/>
    <m/>
    <m/>
    <m/>
    <n v="4.5"/>
    <m/>
    <m/>
    <m/>
    <m/>
    <m/>
    <m/>
    <m/>
    <m/>
    <m/>
    <m/>
    <m/>
    <m/>
    <m/>
    <m/>
    <m/>
    <m/>
    <m/>
    <m/>
    <n v="3.9"/>
    <n v="3.9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гостиная с нишей"/>
    <s v=""/>
    <s v="ниша"/>
    <s v=""/>
    <s v=""/>
    <s v="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.0049999999999999"/>
    <m/>
    <m/>
    <n v="1"/>
    <n v="1"/>
    <n v="1"/>
    <n v="1"/>
    <n v="1"/>
    <n v="1"/>
    <n v="1"/>
    <m/>
    <m/>
    <m/>
    <n v="1.0049999999999999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2"/>
    <s v="Кухня-гостиная с нишей, ниша, 1 с/у, лодж., на 1 стор"/>
    <s v="Кухня-гостиная с нишей"/>
    <n v="9"/>
    <n v="6"/>
    <s v="остальные"/>
    <n v="1"/>
    <n v="0.99750000000000005"/>
    <n v="1"/>
    <n v="1.0083333333333331"/>
    <s v="42-44"/>
    <n v="235000"/>
    <n v="1.0311342068671869"/>
    <n v="242316.53861378893"/>
    <n v="10230000"/>
    <x v="12"/>
  </r>
  <r>
    <x v="0"/>
    <n v="3"/>
    <n v="8"/>
    <s v="107"/>
    <s v="3.3"/>
    <n v="6"/>
    <x v="1"/>
    <n v="27"/>
    <n v="58.1"/>
    <n v="58.1"/>
    <n v="58.1"/>
    <m/>
    <m/>
    <n v="7.7"/>
    <s v="ниша"/>
    <m/>
    <m/>
    <m/>
    <m/>
    <m/>
    <m/>
    <m/>
    <m/>
    <s v="Кухня-гостиная с нишей"/>
    <n v="15.9"/>
    <m/>
    <s v="Мастер-спальня с/у через гардероб"/>
    <n v="15.9"/>
    <s v="гардероб"/>
    <m/>
    <s v="Комната стандарт"/>
    <n v="11.1"/>
    <m/>
    <m/>
    <m/>
    <m/>
    <m/>
    <m/>
    <m/>
    <m/>
    <m/>
    <m/>
    <m/>
    <m/>
    <m/>
    <m/>
    <n v="4.0999999999999996"/>
    <n v="3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гостиная с нишей"/>
    <s v=""/>
    <s v="ниша"/>
    <s v=""/>
    <s v=""/>
    <s v=""/>
    <n v="1"/>
    <n v="1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.0049999999999999"/>
    <m/>
    <m/>
    <n v="1"/>
    <n v="1.01"/>
    <n v="1.0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6"/>
    <s v="Кухня-гостиная с нишей, Мастер-спальня, ниша, Комната (гардероб), 2 с/у, на 1 стор"/>
    <s v="Кухня-гостиная с нишей, Мастер-спальня"/>
    <n v="9"/>
    <n v="6"/>
    <s v="остальные"/>
    <n v="1"/>
    <n v="0.99750000000000005"/>
    <n v="1"/>
    <n v="1.0083333333333331"/>
    <s v="58-60"/>
    <n v="218750"/>
    <n v="1.0466268700748436"/>
    <n v="228949.62782887204"/>
    <n v="13300000"/>
    <x v="16"/>
  </r>
  <r>
    <x v="0"/>
    <n v="3"/>
    <n v="8"/>
    <s v="108"/>
    <s v="3.4"/>
    <n v="6"/>
    <x v="2"/>
    <n v="12.2"/>
    <n v="36.800000000000004"/>
    <n v="36.800000000000004"/>
    <n v="36.800000000000004"/>
    <m/>
    <m/>
    <n v="7.4"/>
    <m/>
    <m/>
    <m/>
    <m/>
    <m/>
    <m/>
    <m/>
    <m/>
    <m/>
    <s v="Кухня-столовая"/>
    <n v="13.1"/>
    <m/>
    <s v="Комната стандарт"/>
    <n v="12.2"/>
    <m/>
    <m/>
    <m/>
    <m/>
    <m/>
    <m/>
    <m/>
    <m/>
    <m/>
    <m/>
    <m/>
    <m/>
    <m/>
    <m/>
    <m/>
    <m/>
    <m/>
    <m/>
    <n v="4.099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4"/>
    <s v="Кухня-столовая, 1 с/у, на 1 стор"/>
    <s v="Кухня-столовая"/>
    <n v="9"/>
    <n v="6"/>
    <s v="остальные"/>
    <n v="1"/>
    <n v="0.99750000000000005"/>
    <n v="1"/>
    <n v="1.0083333333333331"/>
    <s v="36-38"/>
    <n v="250000"/>
    <n v="1.0058124999999998"/>
    <n v="251453.12499999994"/>
    <n v="9250000"/>
    <x v="14"/>
  </r>
  <r>
    <x v="0"/>
    <n v="3"/>
    <n v="8"/>
    <s v="109"/>
    <s v="3.5"/>
    <n v="6"/>
    <x v="2"/>
    <n v="14.3"/>
    <n v="42"/>
    <n v="44.7"/>
    <n v="42.81"/>
    <m/>
    <m/>
    <n v="6.2"/>
    <m/>
    <m/>
    <m/>
    <m/>
    <m/>
    <m/>
    <m/>
    <m/>
    <m/>
    <s v="Кухня-гостиная с нишей"/>
    <n v="16.899999999999999"/>
    <m/>
    <s v="Комната стандарт"/>
    <n v="14.3"/>
    <m/>
    <m/>
    <m/>
    <m/>
    <m/>
    <m/>
    <m/>
    <m/>
    <m/>
    <m/>
    <m/>
    <m/>
    <m/>
    <m/>
    <m/>
    <m/>
    <m/>
    <m/>
    <n v="4.5999999999999996"/>
    <m/>
    <m/>
    <m/>
    <m/>
    <m/>
    <m/>
    <n v="2.7"/>
    <n v="0.81"/>
    <m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, Двор"/>
    <s v="В"/>
    <m/>
    <s v="Кухня-гостиная с нишей"/>
    <s v=""/>
    <s v=""/>
    <s v=""/>
    <s v=""/>
    <s v=""/>
    <s v=""/>
    <s v=""/>
    <n v="1"/>
    <n v="1"/>
    <n v="1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m/>
    <n v="1.0149999999999999"/>
    <n v="1"/>
    <n v="1"/>
    <m/>
    <m/>
    <n v="1"/>
    <n v="1"/>
    <n v="1"/>
    <n v="1"/>
    <n v="1.0024999999999999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5"/>
    <s v="Кухня-гостиная с нишей, 1 с/у, балк., на 1 стор"/>
    <s v="Кухня-гостиная с нишей"/>
    <n v="9"/>
    <n v="6"/>
    <s v="остальные"/>
    <n v="1"/>
    <n v="0.99750000000000005"/>
    <n v="1"/>
    <n v="1.0083333333333331"/>
    <s v="42-44"/>
    <n v="235000"/>
    <n v="1.0234519367187493"/>
    <n v="240511.20512890609"/>
    <n v="10300000"/>
    <x v="15"/>
  </r>
  <r>
    <x v="0"/>
    <n v="3"/>
    <n v="8"/>
    <s v="110"/>
    <s v="3.6"/>
    <n v="6"/>
    <x v="2"/>
    <n v="10.9"/>
    <n v="32.1"/>
    <n v="34.800000000000004"/>
    <n v="32.910000000000004"/>
    <m/>
    <m/>
    <n v="3.7"/>
    <m/>
    <m/>
    <m/>
    <m/>
    <m/>
    <m/>
    <m/>
    <m/>
    <m/>
    <s v="Кухня-столовая с нишей"/>
    <n v="13.3"/>
    <m/>
    <s v="Комната стандарт"/>
    <n v="10.9"/>
    <m/>
    <m/>
    <m/>
    <m/>
    <m/>
    <m/>
    <m/>
    <m/>
    <m/>
    <m/>
    <m/>
    <m/>
    <m/>
    <m/>
    <m/>
    <m/>
    <m/>
    <m/>
    <n v="4.2"/>
    <m/>
    <m/>
    <m/>
    <m/>
    <m/>
    <m/>
    <n v="2.7"/>
    <n v="0.81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s v="комната"/>
    <m/>
    <m/>
    <m/>
    <s v="сбоку"/>
    <s v="с/у"/>
    <m/>
    <s v="Свой ЖК, Двор"/>
    <s v="В"/>
    <m/>
    <s v="Кухня-столовая с нишей"/>
    <s v=""/>
    <s v=""/>
    <s v=""/>
    <s v=""/>
    <s v=""/>
    <s v=""/>
    <s v=""/>
    <n v="1"/>
    <n v="1"/>
    <n v="1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да"/>
    <s v=""/>
    <s v=""/>
    <s v=""/>
    <s v=""/>
    <s v=""/>
    <s v="да"/>
    <s v="да"/>
    <s v=""/>
    <s v=""/>
    <s v=""/>
    <s v=""/>
    <s v=""/>
    <s v=""/>
    <s v=""/>
    <m/>
    <n v="1.0049999999999999"/>
    <n v="1"/>
    <n v="1"/>
    <m/>
    <m/>
    <n v="1"/>
    <n v="1"/>
    <n v="1"/>
    <n v="1"/>
    <n v="1.0024999999999999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1"/>
    <n v="1"/>
    <n v="1"/>
    <n v="1"/>
    <n v="1"/>
    <m/>
    <m/>
    <m/>
    <m/>
    <m/>
    <m/>
    <m/>
    <m/>
    <m/>
    <m/>
    <m/>
    <m/>
    <m/>
    <m/>
    <m/>
    <m/>
    <m/>
    <m/>
    <x v="17"/>
    <s v="Кухня-столовая с нишей, 1 с/у, балк., на 1 стор"/>
    <s v="Кухня-столовая с нишей"/>
    <n v="9"/>
    <n v="6"/>
    <s v="остальные"/>
    <n v="1"/>
    <n v="0.99750000000000005"/>
    <n v="1"/>
    <n v="1.0083333333333331"/>
    <s v="32-34"/>
    <n v="263333.33333333331"/>
    <n v="1.0032603139588472"/>
    <n v="264191.88267582975"/>
    <n v="8690000"/>
    <x v="17"/>
  </r>
  <r>
    <x v="0"/>
    <n v="3"/>
    <n v="9"/>
    <s v="111"/>
    <s v="3.1"/>
    <n v="6"/>
    <x v="1"/>
    <n v="25.6"/>
    <n v="54.499999999999993"/>
    <n v="60.899999999999991"/>
    <n v="59.079999999999991"/>
    <m/>
    <m/>
    <n v="8.1"/>
    <m/>
    <m/>
    <m/>
    <m/>
    <m/>
    <m/>
    <m/>
    <m/>
    <m/>
    <s v="Кухня-столовая"/>
    <n v="13.7"/>
    <m/>
    <s v="Мастер-спальня"/>
    <n v="14.8"/>
    <m/>
    <m/>
    <s v="Комната стандарт"/>
    <n v="10.8"/>
    <m/>
    <m/>
    <m/>
    <m/>
    <m/>
    <m/>
    <m/>
    <m/>
    <m/>
    <m/>
    <m/>
    <m/>
    <m/>
    <m/>
    <n v="4"/>
    <n v="3.1"/>
    <m/>
    <m/>
    <m/>
    <m/>
    <m/>
    <n v="2.6"/>
    <n v="0.78"/>
    <m/>
    <s v="кухня"/>
    <m/>
    <m/>
    <m/>
    <m/>
    <m/>
    <m/>
    <m/>
    <m/>
    <n v="3.8"/>
    <n v="3.8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3"/>
    <m/>
    <m/>
    <m/>
    <s v="да"/>
    <m/>
    <m/>
    <n v="2"/>
    <m/>
    <m/>
    <m/>
    <s v="кухня"/>
    <s v="кухня"/>
    <m/>
    <m/>
    <m/>
    <m/>
    <m/>
    <s v="Свой ЖК, Двор, Частный сектор"/>
    <s v="З, В"/>
    <m/>
    <s v="Кухня-столовая"/>
    <s v=""/>
    <s v=""/>
    <s v=""/>
    <s v=""/>
    <s v=""/>
    <s v=""/>
    <n v="1"/>
    <n v="2"/>
    <n v="1"/>
    <n v="1"/>
    <s v=""/>
    <s v=""/>
    <s v=""/>
    <s v=""/>
    <n v="1"/>
    <s v=""/>
    <n v="1"/>
    <s v=""/>
    <s v=""/>
    <s v=""/>
    <n v="1"/>
    <s v=""/>
    <s v=""/>
    <s v=""/>
    <n v="3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"/>
    <n v="1"/>
    <n v="1"/>
    <m/>
    <m/>
    <n v="1"/>
    <n v="1"/>
    <n v="1.01"/>
    <n v="1"/>
    <n v="1.0024999999999999"/>
    <n v="1"/>
    <n v="1"/>
    <m/>
    <m/>
    <m/>
    <n v="1.0049999999999999"/>
    <m/>
    <m/>
    <m/>
    <m/>
    <m/>
    <m/>
    <m/>
    <m/>
    <m/>
    <n v="1.0024999999999999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1"/>
    <s v="Кухня-столовая, Мастер-спальня, 2 с/у, балк., лодж., Распашонка, на 2 стор"/>
    <s v="Кухня-столовая, Мастер-спальня"/>
    <n v="9"/>
    <n v="6"/>
    <s v="остальные"/>
    <n v="1"/>
    <n v="0.99750000000000005"/>
    <n v="1"/>
    <n v="1.0099999999999998"/>
    <s v="58-60"/>
    <n v="218750"/>
    <n v="1.0251492086993728"/>
    <n v="224251.38940298778"/>
    <n v="13250000"/>
    <x v="11"/>
  </r>
  <r>
    <x v="0"/>
    <n v="3"/>
    <n v="9"/>
    <s v="112"/>
    <s v="3.2"/>
    <n v="6"/>
    <x v="2"/>
    <n v="11.4"/>
    <n v="38.299999999999997"/>
    <n v="42.199999999999996"/>
    <n v="42.199999999999996"/>
    <m/>
    <m/>
    <n v="5.6"/>
    <s v="ниша"/>
    <m/>
    <m/>
    <m/>
    <m/>
    <m/>
    <m/>
    <m/>
    <m/>
    <s v="Кухня-гостиная с нишей"/>
    <n v="16.8"/>
    <m/>
    <s v="Комната стандарт"/>
    <n v="11.4"/>
    <m/>
    <m/>
    <m/>
    <m/>
    <m/>
    <m/>
    <m/>
    <m/>
    <m/>
    <m/>
    <m/>
    <m/>
    <m/>
    <m/>
    <m/>
    <m/>
    <m/>
    <m/>
    <n v="4.5"/>
    <m/>
    <m/>
    <m/>
    <m/>
    <m/>
    <m/>
    <m/>
    <m/>
    <m/>
    <m/>
    <m/>
    <m/>
    <m/>
    <m/>
    <m/>
    <m/>
    <m/>
    <m/>
    <n v="3.9"/>
    <n v="3.9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Частный сектор"/>
    <s v="З"/>
    <m/>
    <s v="Кухня-гостиная с нишей"/>
    <s v=""/>
    <s v="ниша"/>
    <s v=""/>
    <s v=""/>
    <s v="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3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.0049999999999999"/>
    <m/>
    <m/>
    <n v="1"/>
    <n v="1"/>
    <n v="1"/>
    <n v="1"/>
    <n v="1"/>
    <n v="1"/>
    <n v="1"/>
    <m/>
    <m/>
    <m/>
    <n v="1.0049999999999999"/>
    <m/>
    <m/>
    <m/>
    <m/>
    <m/>
    <m/>
    <m/>
    <m/>
    <m/>
    <n v="1.0024999999999999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2"/>
    <s v="Кухня-гостиная с нишей, ниша, 1 с/у, лодж., на 1 стор"/>
    <s v="Кухня-гостиная с нишей"/>
    <n v="9"/>
    <n v="6"/>
    <s v="остальные"/>
    <n v="1"/>
    <n v="0.99750000000000005"/>
    <n v="1"/>
    <n v="1.0099999999999998"/>
    <s v="42-44"/>
    <n v="235000"/>
    <n v="1.0354206573304445"/>
    <n v="243323.85447265446"/>
    <n v="10270000"/>
    <x v="12"/>
  </r>
  <r>
    <x v="0"/>
    <n v="3"/>
    <n v="9"/>
    <s v="113"/>
    <s v="3.3"/>
    <n v="6"/>
    <x v="1"/>
    <n v="27"/>
    <n v="58.1"/>
    <n v="58.1"/>
    <n v="58.1"/>
    <m/>
    <m/>
    <n v="7.7"/>
    <s v="ниша"/>
    <m/>
    <m/>
    <m/>
    <m/>
    <m/>
    <m/>
    <m/>
    <m/>
    <s v="Кухня-гостиная с нишей"/>
    <n v="15.9"/>
    <m/>
    <s v="Мастер-спальня с/у через гардероб"/>
    <n v="15.9"/>
    <s v="гардероб"/>
    <m/>
    <s v="Комната стандарт"/>
    <n v="11.1"/>
    <m/>
    <m/>
    <m/>
    <m/>
    <m/>
    <m/>
    <m/>
    <m/>
    <m/>
    <m/>
    <m/>
    <m/>
    <m/>
    <m/>
    <n v="4.0999999999999996"/>
    <n v="3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Частный сектор"/>
    <s v="З"/>
    <m/>
    <s v="Кухня-гостиная с нишей"/>
    <s v=""/>
    <s v="ниша"/>
    <s v=""/>
    <s v=""/>
    <s v=""/>
    <n v="1"/>
    <n v="1"/>
    <n v="2"/>
    <s v=""/>
    <s v=""/>
    <s v=""/>
    <s v=""/>
    <s v=""/>
    <s v=""/>
    <s v=""/>
    <s v=""/>
    <s v=""/>
    <s v=""/>
    <s v=""/>
    <s v=""/>
    <s v=""/>
    <s v=""/>
    <s v=""/>
    <s v=""/>
    <n v="3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.0049999999999999"/>
    <m/>
    <m/>
    <n v="1"/>
    <n v="1.01"/>
    <n v="1.01"/>
    <n v="1"/>
    <n v="1"/>
    <n v="1"/>
    <n v="1"/>
    <m/>
    <m/>
    <m/>
    <n v="1"/>
    <m/>
    <m/>
    <m/>
    <m/>
    <m/>
    <m/>
    <m/>
    <m/>
    <m/>
    <n v="1.0024999999999999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6"/>
    <s v="Кухня-гостиная с нишей, Мастер-спальня, ниша, Комната (гардероб), 2 с/у, на 1 стор"/>
    <s v="Кухня-гостиная с нишей, Мастер-спальня"/>
    <n v="9"/>
    <n v="6"/>
    <s v="остальные"/>
    <n v="1"/>
    <n v="0.99750000000000005"/>
    <n v="1"/>
    <n v="1.0099999999999998"/>
    <s v="58-60"/>
    <n v="218750"/>
    <n v="1.0509777239231712"/>
    <n v="229901.3771081937"/>
    <n v="13360000"/>
    <x v="16"/>
  </r>
  <r>
    <x v="0"/>
    <n v="3"/>
    <n v="9"/>
    <s v="114"/>
    <s v="3.4"/>
    <n v="6"/>
    <x v="2"/>
    <n v="12.2"/>
    <n v="36.800000000000004"/>
    <n v="36.800000000000004"/>
    <n v="36.800000000000004"/>
    <m/>
    <m/>
    <n v="7.4"/>
    <m/>
    <m/>
    <m/>
    <m/>
    <m/>
    <m/>
    <m/>
    <m/>
    <m/>
    <s v="Кухня-столовая"/>
    <n v="13.1"/>
    <m/>
    <s v="Комната стандарт"/>
    <n v="12.2"/>
    <m/>
    <m/>
    <m/>
    <m/>
    <m/>
    <m/>
    <m/>
    <m/>
    <m/>
    <m/>
    <m/>
    <m/>
    <m/>
    <m/>
    <m/>
    <m/>
    <m/>
    <m/>
    <n v="4.099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3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.0024999999999999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4"/>
    <s v="Кухня-столовая, 1 с/у, на 1 стор"/>
    <s v="Кухня-столовая"/>
    <n v="9"/>
    <n v="6"/>
    <s v="остальные"/>
    <n v="1"/>
    <n v="0.99750000000000005"/>
    <n v="1"/>
    <n v="1.0099999999999998"/>
    <s v="36-38"/>
    <n v="250000"/>
    <n v="1.0099936874999997"/>
    <n v="252498.42187499994"/>
    <n v="9290000"/>
    <x v="14"/>
  </r>
  <r>
    <x v="0"/>
    <n v="3"/>
    <n v="9"/>
    <s v="115"/>
    <s v="3.5"/>
    <n v="6"/>
    <x v="2"/>
    <n v="14.3"/>
    <n v="42"/>
    <n v="44.7"/>
    <n v="42.81"/>
    <m/>
    <m/>
    <n v="6.2"/>
    <m/>
    <m/>
    <m/>
    <m/>
    <m/>
    <m/>
    <m/>
    <m/>
    <m/>
    <s v="Кухня-гостиная с нишей"/>
    <n v="16.899999999999999"/>
    <m/>
    <s v="Комната стандарт"/>
    <n v="14.3"/>
    <m/>
    <m/>
    <m/>
    <m/>
    <m/>
    <m/>
    <m/>
    <m/>
    <m/>
    <m/>
    <m/>
    <m/>
    <m/>
    <m/>
    <m/>
    <m/>
    <m/>
    <m/>
    <n v="4.5999999999999996"/>
    <m/>
    <m/>
    <m/>
    <m/>
    <m/>
    <m/>
    <n v="2.7"/>
    <n v="0.81"/>
    <m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В"/>
    <m/>
    <s v="Кухня-гостиная с нишей"/>
    <s v=""/>
    <s v=""/>
    <s v=""/>
    <s v=""/>
    <s v=""/>
    <s v=""/>
    <s v=""/>
    <n v="1"/>
    <n v="1"/>
    <n v="1"/>
    <s v=""/>
    <s v=""/>
    <s v=""/>
    <s v=""/>
    <s v=""/>
    <s v=""/>
    <s v=""/>
    <s v=""/>
    <s v=""/>
    <s v=""/>
    <s v=""/>
    <s v=""/>
    <s v=""/>
    <s v=""/>
    <n v="3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m/>
    <n v="1.0149999999999999"/>
    <n v="1"/>
    <n v="1"/>
    <m/>
    <m/>
    <n v="1"/>
    <n v="1"/>
    <n v="1"/>
    <n v="1"/>
    <n v="1.0024999999999999"/>
    <n v="1"/>
    <n v="1"/>
    <m/>
    <m/>
    <m/>
    <n v="1"/>
    <m/>
    <m/>
    <m/>
    <m/>
    <m/>
    <m/>
    <m/>
    <m/>
    <m/>
    <n v="1.0024999999999999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5"/>
    <s v="Кухня-гостиная с нишей, 1 с/у, балк., на 1 стор"/>
    <s v="Кухня-гостиная с нишей"/>
    <n v="9"/>
    <n v="6"/>
    <s v="остальные"/>
    <n v="1"/>
    <n v="0.99750000000000005"/>
    <n v="1"/>
    <n v="1.0099999999999998"/>
    <s v="42-44"/>
    <n v="235000"/>
    <n v="1.0277064517945309"/>
    <n v="241511.01617171476"/>
    <n v="10340000"/>
    <x v="15"/>
  </r>
  <r>
    <x v="0"/>
    <n v="3"/>
    <n v="9"/>
    <s v="116"/>
    <s v="3.6"/>
    <n v="6"/>
    <x v="2"/>
    <n v="10.9"/>
    <n v="32.1"/>
    <n v="34.800000000000004"/>
    <n v="32.910000000000004"/>
    <m/>
    <m/>
    <n v="3.7"/>
    <m/>
    <m/>
    <m/>
    <m/>
    <m/>
    <m/>
    <m/>
    <m/>
    <m/>
    <s v="Кухня-столовая с нишей"/>
    <n v="13.3"/>
    <m/>
    <s v="Комната стандарт"/>
    <n v="10.9"/>
    <m/>
    <m/>
    <m/>
    <m/>
    <m/>
    <m/>
    <m/>
    <m/>
    <m/>
    <m/>
    <m/>
    <m/>
    <m/>
    <m/>
    <m/>
    <m/>
    <m/>
    <m/>
    <n v="4.2"/>
    <m/>
    <m/>
    <m/>
    <m/>
    <m/>
    <m/>
    <n v="2.7"/>
    <n v="0.81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s v="комната"/>
    <m/>
    <m/>
    <m/>
    <s v="сбоку"/>
    <s v="с/у"/>
    <m/>
    <s v="Свой ЖК, Двор"/>
    <s v="В"/>
    <m/>
    <s v="Кухня-столовая с нишей"/>
    <s v=""/>
    <s v=""/>
    <s v=""/>
    <s v=""/>
    <s v=""/>
    <s v=""/>
    <s v=""/>
    <n v="1"/>
    <n v="1"/>
    <n v="1"/>
    <s v=""/>
    <s v=""/>
    <s v=""/>
    <s v=""/>
    <s v=""/>
    <s v=""/>
    <s v=""/>
    <s v=""/>
    <s v=""/>
    <s v=""/>
    <s v=""/>
    <s v=""/>
    <s v=""/>
    <s v=""/>
    <n v="3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да"/>
    <s v=""/>
    <s v=""/>
    <s v=""/>
    <s v=""/>
    <s v=""/>
    <s v="да"/>
    <s v="да"/>
    <s v=""/>
    <s v=""/>
    <s v=""/>
    <s v=""/>
    <s v=""/>
    <s v=""/>
    <s v=""/>
    <m/>
    <n v="1.0049999999999999"/>
    <n v="1"/>
    <n v="1"/>
    <m/>
    <m/>
    <n v="1"/>
    <n v="1"/>
    <n v="1"/>
    <n v="1"/>
    <n v="1.0024999999999999"/>
    <n v="1"/>
    <n v="1"/>
    <m/>
    <m/>
    <m/>
    <n v="1"/>
    <m/>
    <m/>
    <m/>
    <m/>
    <m/>
    <m/>
    <m/>
    <m/>
    <m/>
    <n v="1.0024999999999999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1"/>
    <n v="1"/>
    <n v="1"/>
    <n v="1"/>
    <n v="1"/>
    <m/>
    <m/>
    <m/>
    <m/>
    <m/>
    <m/>
    <m/>
    <m/>
    <m/>
    <m/>
    <m/>
    <m/>
    <m/>
    <m/>
    <m/>
    <m/>
    <m/>
    <m/>
    <x v="17"/>
    <s v="Кухня-столовая с нишей, 1 с/у, балк., на 1 стор"/>
    <s v="Кухня-столовая с нишей"/>
    <n v="9"/>
    <n v="6"/>
    <s v="остальные"/>
    <n v="1"/>
    <n v="0.99750000000000005"/>
    <n v="1"/>
    <n v="1.0099999999999998"/>
    <s v="32-34"/>
    <n v="263333.33333333331"/>
    <n v="1.0074308919581969"/>
    <n v="265290.13488232519"/>
    <n v="8730000"/>
    <x v="17"/>
  </r>
  <r>
    <x v="0"/>
    <n v="4"/>
    <n v="1"/>
    <s v="117"/>
    <s v="4.1"/>
    <n v="2"/>
    <x v="3"/>
    <n v="16"/>
    <n v="28"/>
    <n v="28"/>
    <n v="28"/>
    <m/>
    <m/>
    <n v="4.0999999999999996"/>
    <m/>
    <m/>
    <m/>
    <m/>
    <m/>
    <m/>
    <m/>
    <m/>
    <m/>
    <s v="Студия"/>
    <n v="3.7"/>
    <m/>
    <s v="Студия"/>
    <n v="16"/>
    <m/>
    <m/>
    <m/>
    <m/>
    <m/>
    <m/>
    <m/>
    <m/>
    <m/>
    <m/>
    <m/>
    <m/>
    <m/>
    <m/>
    <m/>
    <m/>
    <m/>
    <m/>
    <n v="4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7699999999999996"/>
    <m/>
    <m/>
    <m/>
    <m/>
    <m/>
    <m/>
    <n v="1"/>
    <m/>
    <m/>
    <m/>
    <m/>
    <m/>
    <m/>
    <m/>
    <m/>
    <m/>
    <m/>
    <s v="Частный сектор"/>
    <s v="З"/>
    <m/>
    <s v="Студия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3.7699999999999996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.0089999999999999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18"/>
    <s v="Студия, 1 с/у, на 1 стор"/>
    <s v="Студия"/>
    <n v="9"/>
    <n v="4"/>
    <s v="остальные"/>
    <n v="1"/>
    <n v="1.0024999999999999"/>
    <n v="1"/>
    <n v="0.98999999999999977"/>
    <s v="28-30"/>
    <n v="270000"/>
    <n v="1.0014072749999996"/>
    <n v="270379.9642499999"/>
    <n v="7570000"/>
    <x v="18"/>
  </r>
  <r>
    <x v="0"/>
    <n v="4"/>
    <n v="1"/>
    <s v="118"/>
    <s v="4.2"/>
    <n v="2"/>
    <x v="2"/>
    <n v="12.1"/>
    <n v="34.6"/>
    <n v="34.6"/>
    <n v="34.6"/>
    <m/>
    <m/>
    <n v="5.2"/>
    <s v="ниша"/>
    <m/>
    <m/>
    <m/>
    <m/>
    <m/>
    <m/>
    <m/>
    <m/>
    <s v="Кухня-столовая"/>
    <n v="12.9"/>
    <m/>
    <s v="Комната стандарт"/>
    <n v="12.1"/>
    <m/>
    <m/>
    <m/>
    <m/>
    <m/>
    <m/>
    <m/>
    <m/>
    <m/>
    <m/>
    <m/>
    <m/>
    <m/>
    <m/>
    <m/>
    <m/>
    <m/>
    <m/>
    <n v="4.4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7699999999999996"/>
    <m/>
    <m/>
    <m/>
    <m/>
    <m/>
    <m/>
    <n v="1"/>
    <m/>
    <m/>
    <m/>
    <m/>
    <m/>
    <m/>
    <m/>
    <s v="сбоку"/>
    <s v="с/у, комната"/>
    <m/>
    <s v="Частный сектор"/>
    <s v="З"/>
    <m/>
    <s v="Кухня-столов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3.7699999999999996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s v="да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.0089999999999999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0.995"/>
    <n v="1"/>
    <n v="1"/>
    <n v="1"/>
    <n v="1"/>
    <n v="1"/>
    <m/>
    <m/>
    <m/>
    <m/>
    <m/>
    <m/>
    <m/>
    <m/>
    <m/>
    <m/>
    <m/>
    <m/>
    <m/>
    <m/>
    <m/>
    <m/>
    <m/>
    <m/>
    <x v="19"/>
    <s v="Кухня-столовая, ниша, 1 с/у, на 1 стор"/>
    <s v="Кухня-столовая"/>
    <n v="9"/>
    <n v="4"/>
    <s v="остальные"/>
    <n v="1"/>
    <n v="1.0024999999999999"/>
    <n v="1"/>
    <n v="0.98999999999999977"/>
    <s v="34-36"/>
    <n v="256666.66666666666"/>
    <n v="0.99637532861903377"/>
    <n v="255736.33434555199"/>
    <n v="8850000"/>
    <x v="19"/>
  </r>
  <r>
    <x v="0"/>
    <n v="4"/>
    <n v="2"/>
    <s v="119"/>
    <s v="4.1"/>
    <n v="4"/>
    <x v="0"/>
    <n v="40.599999999999994"/>
    <n v="67"/>
    <n v="73"/>
    <n v="71.11"/>
    <m/>
    <m/>
    <n v="7.5"/>
    <m/>
    <m/>
    <m/>
    <m/>
    <m/>
    <m/>
    <m/>
    <m/>
    <m/>
    <s v="Кухня-столовая"/>
    <n v="12.1"/>
    <m/>
    <s v="Комната стандарт"/>
    <n v="17.899999999999999"/>
    <m/>
    <m/>
    <s v="Мастер-спальня"/>
    <n v="12"/>
    <m/>
    <m/>
    <s v="Комната стандарт"/>
    <n v="10.7"/>
    <m/>
    <m/>
    <m/>
    <m/>
    <m/>
    <m/>
    <m/>
    <m/>
    <m/>
    <m/>
    <n v="4"/>
    <n v="2.8"/>
    <m/>
    <m/>
    <m/>
    <m/>
    <m/>
    <n v="2.7"/>
    <n v="0.81"/>
    <m/>
    <s v="кухня"/>
    <m/>
    <m/>
    <m/>
    <m/>
    <m/>
    <m/>
    <m/>
    <m/>
    <n v="3.3"/>
    <n v="3.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s v="кухня"/>
    <m/>
    <m/>
    <m/>
    <m/>
    <m/>
    <s v="Свой ЖК, Двор, Частный сектор"/>
    <s v="З, В"/>
    <m/>
    <s v="Кухня-столовая"/>
    <s v=""/>
    <s v=""/>
    <s v=""/>
    <s v=""/>
    <s v=""/>
    <s v=""/>
    <n v="1"/>
    <n v="2"/>
    <n v="1"/>
    <n v="1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"/>
    <n v="1"/>
    <n v="1"/>
    <m/>
    <m/>
    <n v="1"/>
    <n v="1"/>
    <n v="1.01"/>
    <n v="1"/>
    <n v="1.0024999999999999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0"/>
    <s v="Кухня-столовая, Мастер-спальня, 2 с/у, балк., лодж., Распашонка, на 2 стор"/>
    <s v="Кухня-столовая, Мастер-спальня"/>
    <n v="9"/>
    <n v="4"/>
    <s v="остальные"/>
    <n v="1"/>
    <n v="1.0024999999999999"/>
    <n v="1"/>
    <n v="0.99499999999999977"/>
    <s v="70-72"/>
    <n v="212500"/>
    <n v="1.0124553588484835"/>
    <n v="215146.76375530273"/>
    <n v="15300000"/>
    <x v="20"/>
  </r>
  <r>
    <x v="0"/>
    <n v="4"/>
    <n v="2"/>
    <s v="120"/>
    <s v="4.2"/>
    <n v="4"/>
    <x v="3"/>
    <n v="16"/>
    <n v="28"/>
    <n v="28"/>
    <n v="28"/>
    <m/>
    <m/>
    <n v="4.0999999999999996"/>
    <m/>
    <m/>
    <m/>
    <m/>
    <m/>
    <m/>
    <m/>
    <m/>
    <m/>
    <s v="Студия"/>
    <n v="3.7"/>
    <m/>
    <s v="Студия"/>
    <n v="16"/>
    <m/>
    <m/>
    <m/>
    <m/>
    <m/>
    <m/>
    <m/>
    <m/>
    <m/>
    <m/>
    <m/>
    <m/>
    <m/>
    <m/>
    <m/>
    <m/>
    <m/>
    <m/>
    <n v="4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Студия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1"/>
    <s v="Студия, 1 с/у, на 1 стор"/>
    <s v="Студия"/>
    <n v="9"/>
    <n v="4"/>
    <s v="остальные"/>
    <n v="1"/>
    <n v="1.0024999999999999"/>
    <n v="1"/>
    <n v="0.99499999999999977"/>
    <s v="28-30"/>
    <n v="270000"/>
    <n v="0.99748749999999975"/>
    <n v="269321.62499999994"/>
    <n v="7540000"/>
    <x v="18"/>
  </r>
  <r>
    <x v="0"/>
    <n v="4"/>
    <n v="2"/>
    <s v="121"/>
    <s v="4.3"/>
    <n v="4"/>
    <x v="2"/>
    <n v="12.1"/>
    <n v="34.6"/>
    <n v="34.6"/>
    <n v="34.6"/>
    <m/>
    <m/>
    <n v="5.2"/>
    <s v="ниша"/>
    <m/>
    <m/>
    <m/>
    <m/>
    <m/>
    <m/>
    <m/>
    <m/>
    <s v="Кухня-столовая"/>
    <n v="12.9"/>
    <m/>
    <s v="Комната стандарт"/>
    <n v="12.1"/>
    <m/>
    <m/>
    <m/>
    <m/>
    <m/>
    <m/>
    <m/>
    <m/>
    <m/>
    <m/>
    <m/>
    <m/>
    <m/>
    <m/>
    <m/>
    <m/>
    <m/>
    <m/>
    <n v="4.4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2"/>
    <s v="Кухня-столовая, ниша, 1 с/у, на 1 стор"/>
    <s v="Кухня-столовая"/>
    <n v="9"/>
    <n v="4"/>
    <s v="остальные"/>
    <n v="1"/>
    <n v="1.0024999999999999"/>
    <n v="1"/>
    <n v="0.99499999999999977"/>
    <s v="34-36"/>
    <n v="256666.66666666666"/>
    <n v="1.0024749374999995"/>
    <n v="257301.90062499986"/>
    <n v="8900000"/>
    <x v="19"/>
  </r>
  <r>
    <x v="0"/>
    <n v="4"/>
    <n v="2"/>
    <s v="122"/>
    <s v="4.4"/>
    <n v="4"/>
    <x v="1"/>
    <n v="24.3"/>
    <n v="48.8"/>
    <n v="54.9"/>
    <n v="53.01"/>
    <m/>
    <m/>
    <n v="7.2"/>
    <m/>
    <m/>
    <m/>
    <m/>
    <m/>
    <m/>
    <m/>
    <m/>
    <m/>
    <s v="Кухня-столовая"/>
    <n v="11.1"/>
    <m/>
    <s v="Комната стандарт"/>
    <n v="12.8"/>
    <m/>
    <m/>
    <s v="Комната стандарт"/>
    <n v="11.5"/>
    <m/>
    <m/>
    <m/>
    <m/>
    <m/>
    <m/>
    <m/>
    <m/>
    <m/>
    <m/>
    <m/>
    <m/>
    <m/>
    <m/>
    <n v="4.3"/>
    <n v="1.9"/>
    <m/>
    <m/>
    <m/>
    <m/>
    <m/>
    <n v="2.7"/>
    <n v="0.81"/>
    <m/>
    <s v="кухня"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m/>
    <m/>
    <m/>
    <s v="снизу"/>
    <s v="кухня, коридор, с/у, две комнаты"/>
    <m/>
    <s v="Свой ЖК, Двор, Частный сектор"/>
    <s v="З, В"/>
    <m/>
    <s v="Кухня-столовая"/>
    <s v=""/>
    <s v=""/>
    <s v=""/>
    <s v=""/>
    <s v=""/>
    <s v=""/>
    <s v=""/>
    <n v="2"/>
    <n v="1"/>
    <n v="1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да"/>
    <s v=""/>
    <s v="да"/>
    <s v=""/>
    <s v=""/>
    <s v=""/>
    <s v=""/>
    <s v=""/>
    <s v=""/>
    <s v=""/>
    <s v="да"/>
    <s v=""/>
    <s v=""/>
    <s v=""/>
    <s v=""/>
    <s v="да"/>
    <s v="да"/>
    <s v=""/>
    <s v=""/>
    <s v=""/>
    <s v="да"/>
    <s v=""/>
    <s v=""/>
    <s v=""/>
    <m/>
    <n v="1"/>
    <n v="1"/>
    <n v="1"/>
    <m/>
    <m/>
    <n v="1"/>
    <n v="1"/>
    <n v="1"/>
    <n v="1"/>
    <n v="1.0024999999999999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0.995"/>
    <n v="0.995"/>
    <n v="1"/>
    <n v="0.99450000000000005"/>
    <n v="1"/>
    <n v="1"/>
    <n v="1"/>
    <n v="1"/>
    <m/>
    <m/>
    <m/>
    <m/>
    <m/>
    <m/>
    <m/>
    <m/>
    <m/>
    <m/>
    <m/>
    <m/>
    <m/>
    <m/>
    <m/>
    <m/>
    <m/>
    <m/>
    <x v="23"/>
    <s v="Кухня-столовая, 2 с/у, балк., лодж., Распашонка, на 2 стор"/>
    <s v="Кухня-столовая"/>
    <n v="9"/>
    <n v="4"/>
    <s v="остальные"/>
    <n v="1"/>
    <n v="1.0024999999999999"/>
    <n v="1"/>
    <n v="0.99499999999999977"/>
    <s v="52-54"/>
    <n v="225000"/>
    <n v="0.98697342376478014"/>
    <n v="222069.02034707554"/>
    <n v="11770000"/>
    <x v="21"/>
  </r>
  <r>
    <x v="0"/>
    <n v="4"/>
    <n v="3"/>
    <s v="123"/>
    <s v="4.1"/>
    <n v="4"/>
    <x v="0"/>
    <n v="40.599999999999994"/>
    <n v="67"/>
    <n v="73"/>
    <n v="71.11"/>
    <m/>
    <m/>
    <n v="7.5"/>
    <m/>
    <m/>
    <m/>
    <m/>
    <m/>
    <m/>
    <m/>
    <m/>
    <m/>
    <s v="Кухня-столовая"/>
    <n v="12.1"/>
    <m/>
    <s v="Комната стандарт"/>
    <n v="17.899999999999999"/>
    <m/>
    <m/>
    <s v="Мастер-спальня"/>
    <n v="12"/>
    <m/>
    <m/>
    <s v="Комната стандарт"/>
    <n v="10.7"/>
    <m/>
    <m/>
    <m/>
    <m/>
    <m/>
    <m/>
    <m/>
    <m/>
    <m/>
    <m/>
    <n v="4"/>
    <n v="2.8"/>
    <m/>
    <m/>
    <m/>
    <m/>
    <m/>
    <n v="2.7"/>
    <n v="0.81"/>
    <m/>
    <s v="кухня"/>
    <m/>
    <m/>
    <m/>
    <m/>
    <m/>
    <m/>
    <m/>
    <m/>
    <n v="3.3"/>
    <n v="3.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s v="кухня"/>
    <m/>
    <m/>
    <m/>
    <m/>
    <m/>
    <s v="Свой ЖК, Двор, Частный сектор"/>
    <s v="З, В"/>
    <m/>
    <s v="Кухня-столовая"/>
    <s v=""/>
    <s v=""/>
    <s v=""/>
    <s v=""/>
    <s v=""/>
    <s v=""/>
    <n v="1"/>
    <n v="2"/>
    <n v="1"/>
    <n v="1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"/>
    <n v="1"/>
    <n v="1"/>
    <m/>
    <m/>
    <n v="1"/>
    <n v="1"/>
    <n v="1.01"/>
    <n v="1"/>
    <n v="1.0024999999999999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0"/>
    <s v="Кухня-столовая, Мастер-спальня, 2 с/у, балк., лодж., Распашонка, на 2 стор"/>
    <s v="Кухня-столовая, Мастер-спальня"/>
    <n v="9"/>
    <n v="4"/>
    <s v="остальные"/>
    <n v="1"/>
    <n v="1.0024999999999999"/>
    <n v="1"/>
    <n v="0.99999999999999978"/>
    <s v="70-72"/>
    <n v="212500"/>
    <n v="1.0175430742195815"/>
    <n v="216227.90327166105"/>
    <n v="15380000"/>
    <x v="20"/>
  </r>
  <r>
    <x v="0"/>
    <n v="4"/>
    <n v="3"/>
    <s v="124"/>
    <s v="4.2"/>
    <n v="4"/>
    <x v="3"/>
    <n v="16"/>
    <n v="28"/>
    <n v="28"/>
    <n v="28"/>
    <m/>
    <m/>
    <n v="4.0999999999999996"/>
    <m/>
    <m/>
    <m/>
    <m/>
    <m/>
    <m/>
    <m/>
    <m/>
    <m/>
    <s v="Студия"/>
    <n v="3.7"/>
    <m/>
    <s v="Студия"/>
    <n v="16"/>
    <m/>
    <m/>
    <m/>
    <m/>
    <m/>
    <m/>
    <m/>
    <m/>
    <m/>
    <m/>
    <m/>
    <m/>
    <m/>
    <m/>
    <m/>
    <m/>
    <m/>
    <m/>
    <n v="4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Студия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1"/>
    <s v="Студия, 1 с/у, на 1 стор"/>
    <s v="Студия"/>
    <n v="9"/>
    <n v="4"/>
    <s v="остальные"/>
    <n v="1"/>
    <n v="1.0024999999999999"/>
    <n v="1"/>
    <n v="0.99999999999999978"/>
    <s v="28-30"/>
    <n v="270000"/>
    <n v="1.0024999999999997"/>
    <n v="270674.99999999994"/>
    <n v="7580000"/>
    <x v="18"/>
  </r>
  <r>
    <x v="0"/>
    <n v="4"/>
    <n v="3"/>
    <s v="125"/>
    <s v="4.3"/>
    <n v="4"/>
    <x v="2"/>
    <n v="12.1"/>
    <n v="34.6"/>
    <n v="34.6"/>
    <n v="34.6"/>
    <m/>
    <m/>
    <n v="5.2"/>
    <s v="ниша"/>
    <m/>
    <m/>
    <m/>
    <m/>
    <m/>
    <m/>
    <m/>
    <m/>
    <s v="Кухня-столовая"/>
    <n v="12.9"/>
    <m/>
    <s v="Комната стандарт"/>
    <n v="12.1"/>
    <m/>
    <m/>
    <m/>
    <m/>
    <m/>
    <m/>
    <m/>
    <m/>
    <m/>
    <m/>
    <m/>
    <m/>
    <m/>
    <m/>
    <m/>
    <m/>
    <m/>
    <m/>
    <n v="4.4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2"/>
    <s v="Кухня-столовая, ниша, 1 с/у, на 1 стор"/>
    <s v="Кухня-столовая"/>
    <n v="9"/>
    <n v="4"/>
    <s v="остальные"/>
    <n v="1"/>
    <n v="1.0024999999999999"/>
    <n v="1"/>
    <n v="0.99999999999999978"/>
    <s v="34-36"/>
    <n v="256666.66666666666"/>
    <n v="1.0075124999999996"/>
    <n v="258594.87499999988"/>
    <n v="8950000"/>
    <x v="19"/>
  </r>
  <r>
    <x v="0"/>
    <n v="4"/>
    <n v="3"/>
    <s v="126"/>
    <s v="4.4"/>
    <n v="4"/>
    <x v="1"/>
    <n v="24.3"/>
    <n v="48.8"/>
    <n v="54.9"/>
    <n v="53.01"/>
    <m/>
    <m/>
    <n v="7.2"/>
    <m/>
    <m/>
    <m/>
    <m/>
    <m/>
    <m/>
    <m/>
    <m/>
    <m/>
    <s v="Кухня-столовая"/>
    <n v="11.1"/>
    <m/>
    <s v="Комната стандарт"/>
    <n v="12.8"/>
    <m/>
    <m/>
    <s v="Комната стандарт"/>
    <n v="11.5"/>
    <m/>
    <m/>
    <m/>
    <m/>
    <m/>
    <m/>
    <m/>
    <m/>
    <m/>
    <m/>
    <m/>
    <m/>
    <m/>
    <m/>
    <n v="4.3"/>
    <n v="1.9"/>
    <m/>
    <m/>
    <m/>
    <m/>
    <m/>
    <n v="2.7"/>
    <n v="0.81"/>
    <m/>
    <s v="кухня"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m/>
    <m/>
    <m/>
    <s v="сбоку"/>
    <s v="кухня"/>
    <m/>
    <s v="Свой ЖК, Двор, Частный сектор"/>
    <s v="З, В"/>
    <m/>
    <s v="Кухня-столовая"/>
    <s v=""/>
    <s v=""/>
    <s v=""/>
    <s v=""/>
    <s v=""/>
    <s v=""/>
    <s v=""/>
    <n v="2"/>
    <n v="1"/>
    <n v="1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да"/>
    <s v=""/>
    <s v=""/>
    <s v=""/>
    <s v=""/>
    <s v=""/>
    <s v="да"/>
    <s v="да"/>
    <s v=""/>
    <s v=""/>
    <s v=""/>
    <s v="да"/>
    <s v=""/>
    <s v=""/>
    <s v=""/>
    <m/>
    <n v="1"/>
    <n v="1"/>
    <n v="1"/>
    <m/>
    <m/>
    <n v="1"/>
    <n v="1"/>
    <n v="1"/>
    <n v="1"/>
    <n v="1.0024999999999999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3"/>
    <s v="Кухня-столовая, 2 с/у, балк., лодж., Распашонка, на 2 стор"/>
    <s v="Кухня-столовая"/>
    <n v="9"/>
    <n v="4"/>
    <s v="остальные"/>
    <n v="1"/>
    <n v="1.0024999999999999"/>
    <n v="1"/>
    <n v="0.99999999999999978"/>
    <s v="52-54"/>
    <n v="225000"/>
    <n v="1.0074683903164172"/>
    <n v="226680.38782119387"/>
    <n v="12020000"/>
    <x v="21"/>
  </r>
  <r>
    <x v="0"/>
    <n v="4"/>
    <n v="4"/>
    <s v="127"/>
    <s v="4.1"/>
    <n v="4"/>
    <x v="0"/>
    <n v="40.599999999999994"/>
    <n v="67"/>
    <n v="73"/>
    <n v="71.11"/>
    <m/>
    <m/>
    <n v="7.5"/>
    <m/>
    <m/>
    <m/>
    <m/>
    <m/>
    <m/>
    <m/>
    <m/>
    <m/>
    <s v="Кухня-столовая"/>
    <n v="12.1"/>
    <m/>
    <s v="Комната стандарт"/>
    <n v="17.899999999999999"/>
    <m/>
    <m/>
    <s v="Мастер-спальня"/>
    <n v="12"/>
    <m/>
    <m/>
    <s v="Комната стандарт"/>
    <n v="10.7"/>
    <m/>
    <m/>
    <m/>
    <m/>
    <m/>
    <m/>
    <m/>
    <m/>
    <m/>
    <m/>
    <n v="4"/>
    <n v="2.8"/>
    <m/>
    <m/>
    <m/>
    <m/>
    <m/>
    <n v="2.7"/>
    <n v="0.81"/>
    <m/>
    <s v="кухня"/>
    <m/>
    <m/>
    <m/>
    <m/>
    <m/>
    <m/>
    <m/>
    <m/>
    <n v="3.3"/>
    <n v="3.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s v="кухня"/>
    <m/>
    <m/>
    <m/>
    <m/>
    <m/>
    <s v="Свой ЖК, Двор, Частный сектор"/>
    <s v="З, В"/>
    <m/>
    <s v="Кухня-столовая"/>
    <s v=""/>
    <s v=""/>
    <s v=""/>
    <s v=""/>
    <s v=""/>
    <s v=""/>
    <n v="1"/>
    <n v="2"/>
    <n v="1"/>
    <n v="1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"/>
    <n v="1"/>
    <n v="1"/>
    <m/>
    <m/>
    <n v="1"/>
    <n v="1"/>
    <n v="1.01"/>
    <n v="1"/>
    <n v="1.0024999999999999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0"/>
    <s v="Кухня-столовая, Мастер-спальня, 2 с/у, балк., лодж., Распашонка, на 2 стор"/>
    <s v="Кухня-столовая, Мастер-спальня"/>
    <n v="9"/>
    <n v="4"/>
    <s v="остальные"/>
    <n v="1"/>
    <n v="1.0024999999999999"/>
    <n v="1"/>
    <n v="1.0016666666666665"/>
    <s v="70-72"/>
    <n v="212500"/>
    <n v="1.0192389793432808"/>
    <n v="216588.28311044717"/>
    <n v="15400000"/>
    <x v="20"/>
  </r>
  <r>
    <x v="0"/>
    <n v="4"/>
    <n v="4"/>
    <s v="128"/>
    <s v="4.2"/>
    <n v="4"/>
    <x v="3"/>
    <n v="16"/>
    <n v="28"/>
    <n v="28"/>
    <n v="28"/>
    <m/>
    <m/>
    <n v="4.0999999999999996"/>
    <m/>
    <m/>
    <m/>
    <m/>
    <m/>
    <m/>
    <m/>
    <m/>
    <m/>
    <s v="Студия"/>
    <n v="3.7"/>
    <m/>
    <s v="Студия"/>
    <n v="16"/>
    <m/>
    <m/>
    <m/>
    <m/>
    <m/>
    <m/>
    <m/>
    <m/>
    <m/>
    <m/>
    <m/>
    <m/>
    <m/>
    <m/>
    <m/>
    <m/>
    <m/>
    <m/>
    <n v="4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Студия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1"/>
    <s v="Студия, 1 с/у, на 1 стор"/>
    <s v="Студия"/>
    <n v="9"/>
    <n v="4"/>
    <s v="остальные"/>
    <n v="1"/>
    <n v="1.0024999999999999"/>
    <n v="1"/>
    <n v="1.0016666666666665"/>
    <s v="28-30"/>
    <n v="270000"/>
    <n v="1.004170833333333"/>
    <n v="271126.12499999994"/>
    <n v="7590000"/>
    <x v="18"/>
  </r>
  <r>
    <x v="0"/>
    <n v="4"/>
    <n v="4"/>
    <s v="129"/>
    <s v="4.3"/>
    <n v="4"/>
    <x v="2"/>
    <n v="12.1"/>
    <n v="34.6"/>
    <n v="34.6"/>
    <n v="34.6"/>
    <m/>
    <m/>
    <n v="5.2"/>
    <s v="ниша"/>
    <m/>
    <m/>
    <m/>
    <m/>
    <m/>
    <m/>
    <m/>
    <m/>
    <s v="Кухня-столовая"/>
    <n v="12.9"/>
    <m/>
    <s v="Комната стандарт"/>
    <n v="12.1"/>
    <m/>
    <m/>
    <m/>
    <m/>
    <m/>
    <m/>
    <m/>
    <m/>
    <m/>
    <m/>
    <m/>
    <m/>
    <m/>
    <m/>
    <m/>
    <m/>
    <m/>
    <m/>
    <n v="4.4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2"/>
    <s v="Кухня-столовая, ниша, 1 с/у, на 1 стор"/>
    <s v="Кухня-столовая"/>
    <n v="9"/>
    <n v="4"/>
    <s v="остальные"/>
    <n v="1"/>
    <n v="1.0024999999999999"/>
    <n v="1"/>
    <n v="1.0016666666666665"/>
    <s v="34-36"/>
    <n v="256666.66666666666"/>
    <n v="1.0091916874999995"/>
    <n v="259025.86645833321"/>
    <n v="8960000"/>
    <x v="19"/>
  </r>
  <r>
    <x v="0"/>
    <n v="4"/>
    <n v="4"/>
    <s v="130"/>
    <s v="4.4"/>
    <n v="4"/>
    <x v="1"/>
    <n v="24.3"/>
    <n v="48.8"/>
    <n v="54.9"/>
    <n v="53.01"/>
    <m/>
    <m/>
    <n v="7.2"/>
    <m/>
    <m/>
    <m/>
    <m/>
    <m/>
    <m/>
    <m/>
    <m/>
    <m/>
    <s v="Кухня-столовая"/>
    <n v="11.1"/>
    <m/>
    <s v="Комната стандарт"/>
    <n v="12.8"/>
    <m/>
    <m/>
    <s v="Комната стандарт"/>
    <n v="11.5"/>
    <m/>
    <m/>
    <m/>
    <m/>
    <m/>
    <m/>
    <m/>
    <m/>
    <m/>
    <m/>
    <m/>
    <m/>
    <m/>
    <m/>
    <n v="4.3"/>
    <n v="1.9"/>
    <m/>
    <m/>
    <m/>
    <m/>
    <m/>
    <n v="2.7"/>
    <n v="0.81"/>
    <m/>
    <s v="кухня"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m/>
    <m/>
    <m/>
    <s v="сбоку"/>
    <s v="кухня"/>
    <m/>
    <s v="Свой ЖК, Двор, Частный сектор"/>
    <s v="З, В"/>
    <m/>
    <s v="Кухня-столовая"/>
    <s v=""/>
    <s v=""/>
    <s v=""/>
    <s v=""/>
    <s v=""/>
    <s v=""/>
    <s v=""/>
    <n v="2"/>
    <n v="1"/>
    <n v="1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да"/>
    <s v=""/>
    <s v=""/>
    <s v=""/>
    <s v=""/>
    <s v=""/>
    <s v="да"/>
    <s v="да"/>
    <s v=""/>
    <s v=""/>
    <s v=""/>
    <s v="да"/>
    <s v=""/>
    <s v=""/>
    <s v=""/>
    <m/>
    <n v="1"/>
    <n v="1"/>
    <n v="1"/>
    <m/>
    <m/>
    <n v="1"/>
    <n v="1"/>
    <n v="1"/>
    <n v="1"/>
    <n v="1.0024999999999999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3"/>
    <s v="Кухня-столовая, 2 с/у, балк., лодж., Распашонка, на 2 стор"/>
    <s v="Кухня-столовая"/>
    <n v="9"/>
    <n v="4"/>
    <s v="остальные"/>
    <n v="1"/>
    <n v="1.0024999999999999"/>
    <n v="1"/>
    <n v="1.0016666666666665"/>
    <s v="52-54"/>
    <n v="225000"/>
    <n v="1.009147504300278"/>
    <n v="227058.18846756255"/>
    <n v="12040000"/>
    <x v="21"/>
  </r>
  <r>
    <x v="0"/>
    <n v="4"/>
    <n v="5"/>
    <s v="131"/>
    <s v="4.1"/>
    <n v="4"/>
    <x v="0"/>
    <n v="40.599999999999994"/>
    <n v="67"/>
    <n v="73"/>
    <n v="71.11"/>
    <m/>
    <m/>
    <n v="7.5"/>
    <m/>
    <m/>
    <m/>
    <m/>
    <m/>
    <m/>
    <m/>
    <m/>
    <m/>
    <s v="Кухня-столовая"/>
    <n v="12.1"/>
    <m/>
    <s v="Комната стандарт"/>
    <n v="17.899999999999999"/>
    <m/>
    <m/>
    <s v="Мастер-спальня"/>
    <n v="12"/>
    <m/>
    <m/>
    <s v="Комната стандарт"/>
    <n v="10.7"/>
    <m/>
    <m/>
    <m/>
    <m/>
    <m/>
    <m/>
    <m/>
    <m/>
    <m/>
    <m/>
    <n v="4"/>
    <n v="2.8"/>
    <m/>
    <m/>
    <m/>
    <m/>
    <m/>
    <n v="2.7"/>
    <n v="0.81"/>
    <m/>
    <s v="кухня"/>
    <m/>
    <m/>
    <m/>
    <m/>
    <m/>
    <m/>
    <m/>
    <m/>
    <n v="3.3"/>
    <n v="3.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s v="кухня"/>
    <m/>
    <m/>
    <m/>
    <m/>
    <m/>
    <s v="Свой ЖК, Двор, Частный сектор"/>
    <s v="З, В"/>
    <m/>
    <s v="Кухня-столовая"/>
    <s v=""/>
    <s v=""/>
    <s v=""/>
    <s v=""/>
    <s v=""/>
    <s v=""/>
    <n v="1"/>
    <n v="2"/>
    <n v="1"/>
    <n v="1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"/>
    <n v="1"/>
    <n v="1"/>
    <m/>
    <m/>
    <n v="1"/>
    <n v="1"/>
    <n v="1.01"/>
    <n v="1"/>
    <n v="1.0024999999999999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0"/>
    <s v="Кухня-столовая, Мастер-спальня, 2 с/у, балк., лодж., Распашонка, на 2 стор"/>
    <s v="Кухня-столовая, Мастер-спальня"/>
    <n v="9"/>
    <n v="4"/>
    <s v="остальные"/>
    <n v="1"/>
    <n v="1.0024999999999999"/>
    <n v="1"/>
    <n v="1.0033333333333332"/>
    <s v="70-72"/>
    <n v="212500"/>
    <n v="1.0209348844669801"/>
    <n v="216948.66294923329"/>
    <n v="15430000"/>
    <x v="20"/>
  </r>
  <r>
    <x v="0"/>
    <n v="4"/>
    <n v="5"/>
    <s v="132"/>
    <s v="4.2"/>
    <n v="4"/>
    <x v="3"/>
    <n v="16"/>
    <n v="28"/>
    <n v="28"/>
    <n v="28"/>
    <m/>
    <m/>
    <n v="4.0999999999999996"/>
    <m/>
    <m/>
    <m/>
    <m/>
    <m/>
    <m/>
    <m/>
    <m/>
    <m/>
    <s v="Студия"/>
    <n v="3.7"/>
    <m/>
    <s v="Студия"/>
    <n v="16"/>
    <m/>
    <m/>
    <m/>
    <m/>
    <m/>
    <m/>
    <m/>
    <m/>
    <m/>
    <m/>
    <m/>
    <m/>
    <m/>
    <m/>
    <m/>
    <m/>
    <m/>
    <m/>
    <n v="4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Студия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1"/>
    <s v="Студия, 1 с/у, на 1 стор"/>
    <s v="Студия"/>
    <n v="9"/>
    <n v="4"/>
    <s v="остальные"/>
    <n v="1"/>
    <n v="1.0024999999999999"/>
    <n v="1"/>
    <n v="1.0033333333333332"/>
    <s v="28-30"/>
    <n v="270000"/>
    <n v="1.0058416666666665"/>
    <n v="271577.24999999994"/>
    <n v="7600000"/>
    <x v="18"/>
  </r>
  <r>
    <x v="0"/>
    <n v="4"/>
    <n v="5"/>
    <s v="133"/>
    <s v="4.3"/>
    <n v="4"/>
    <x v="2"/>
    <n v="12.1"/>
    <n v="34.6"/>
    <n v="34.6"/>
    <n v="34.6"/>
    <m/>
    <m/>
    <n v="5.2"/>
    <s v="ниша"/>
    <m/>
    <m/>
    <m/>
    <m/>
    <m/>
    <m/>
    <m/>
    <m/>
    <s v="Кухня-столовая"/>
    <n v="12.9"/>
    <m/>
    <s v="Комната стандарт"/>
    <n v="12.1"/>
    <m/>
    <m/>
    <m/>
    <m/>
    <m/>
    <m/>
    <m/>
    <m/>
    <m/>
    <m/>
    <m/>
    <m/>
    <m/>
    <m/>
    <m/>
    <m/>
    <m/>
    <m/>
    <n v="4.4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2"/>
    <s v="Кухня-столовая, ниша, 1 с/у, на 1 стор"/>
    <s v="Кухня-столовая"/>
    <n v="9"/>
    <n v="4"/>
    <s v="остальные"/>
    <n v="1"/>
    <n v="1.0024999999999999"/>
    <n v="1"/>
    <n v="1.0033333333333332"/>
    <s v="34-36"/>
    <n v="256666.66666666666"/>
    <n v="1.0108708749999997"/>
    <n v="259456.85791666657"/>
    <n v="8980000"/>
    <x v="19"/>
  </r>
  <r>
    <x v="0"/>
    <n v="4"/>
    <n v="5"/>
    <s v="134"/>
    <s v="4.4"/>
    <n v="4"/>
    <x v="1"/>
    <n v="24.3"/>
    <n v="48.8"/>
    <n v="54.9"/>
    <n v="53.01"/>
    <m/>
    <m/>
    <n v="7.2"/>
    <m/>
    <m/>
    <m/>
    <m/>
    <m/>
    <m/>
    <m/>
    <m/>
    <m/>
    <s v="Кухня-столовая"/>
    <n v="11.1"/>
    <m/>
    <s v="Комната стандарт"/>
    <n v="12.8"/>
    <m/>
    <m/>
    <s v="Комната стандарт"/>
    <n v="11.5"/>
    <m/>
    <m/>
    <m/>
    <m/>
    <m/>
    <m/>
    <m/>
    <m/>
    <m/>
    <m/>
    <m/>
    <m/>
    <m/>
    <m/>
    <n v="4.3"/>
    <n v="1.9"/>
    <m/>
    <m/>
    <m/>
    <m/>
    <m/>
    <n v="2.7"/>
    <n v="0.81"/>
    <m/>
    <s v="кухня"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m/>
    <m/>
    <m/>
    <s v="сбоку"/>
    <s v="кухня"/>
    <m/>
    <s v="Свой ЖК, Двор, Частный сектор"/>
    <s v="З, В"/>
    <m/>
    <s v="Кухня-столовая"/>
    <s v=""/>
    <s v=""/>
    <s v=""/>
    <s v=""/>
    <s v=""/>
    <s v=""/>
    <s v=""/>
    <n v="2"/>
    <n v="1"/>
    <n v="1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да"/>
    <s v=""/>
    <s v=""/>
    <s v=""/>
    <s v=""/>
    <s v=""/>
    <s v="да"/>
    <s v="да"/>
    <s v=""/>
    <s v=""/>
    <s v=""/>
    <s v="да"/>
    <s v=""/>
    <s v=""/>
    <s v=""/>
    <m/>
    <n v="1"/>
    <n v="1"/>
    <n v="1"/>
    <m/>
    <m/>
    <n v="1"/>
    <n v="1"/>
    <n v="1"/>
    <n v="1"/>
    <n v="1.0024999999999999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3"/>
    <s v="Кухня-столовая, 2 с/у, балк., лодж., Распашонка, на 2 стор"/>
    <s v="Кухня-столовая"/>
    <n v="9"/>
    <n v="4"/>
    <s v="остальные"/>
    <n v="1"/>
    <n v="1.0024999999999999"/>
    <n v="1"/>
    <n v="1.0033333333333332"/>
    <s v="52-54"/>
    <n v="225000"/>
    <n v="1.0108266182841388"/>
    <n v="227435.98911393122"/>
    <n v="12060000"/>
    <x v="21"/>
  </r>
  <r>
    <x v="0"/>
    <n v="4"/>
    <n v="6"/>
    <s v="135"/>
    <s v="4.1"/>
    <n v="4"/>
    <x v="0"/>
    <n v="40.599999999999994"/>
    <n v="67"/>
    <n v="73"/>
    <n v="71.11"/>
    <m/>
    <m/>
    <n v="7.5"/>
    <m/>
    <m/>
    <m/>
    <m/>
    <m/>
    <m/>
    <m/>
    <m/>
    <m/>
    <s v="Кухня-столовая"/>
    <n v="12.1"/>
    <m/>
    <s v="Комната стандарт"/>
    <n v="17.899999999999999"/>
    <m/>
    <m/>
    <s v="Мастер-спальня"/>
    <n v="12"/>
    <m/>
    <m/>
    <s v="Комната стандарт"/>
    <n v="10.7"/>
    <m/>
    <m/>
    <m/>
    <m/>
    <m/>
    <m/>
    <m/>
    <m/>
    <m/>
    <m/>
    <n v="4"/>
    <n v="2.8"/>
    <m/>
    <m/>
    <m/>
    <m/>
    <m/>
    <n v="2.7"/>
    <n v="0.81"/>
    <m/>
    <s v="кухня"/>
    <m/>
    <m/>
    <m/>
    <m/>
    <m/>
    <m/>
    <m/>
    <m/>
    <n v="3.3"/>
    <n v="3.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s v="кухня"/>
    <m/>
    <m/>
    <m/>
    <m/>
    <m/>
    <s v="Свой ЖК, Двор, Частный сектор"/>
    <s v="З, В"/>
    <m/>
    <s v="Кухня-столовая"/>
    <s v=""/>
    <s v=""/>
    <s v=""/>
    <s v=""/>
    <s v=""/>
    <s v=""/>
    <n v="1"/>
    <n v="2"/>
    <n v="1"/>
    <n v="1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"/>
    <n v="1"/>
    <n v="1"/>
    <m/>
    <m/>
    <n v="1"/>
    <n v="1"/>
    <n v="1.01"/>
    <n v="1"/>
    <n v="1.0024999999999999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0"/>
    <s v="Кухня-столовая, Мастер-спальня, 2 с/у, балк., лодж., Распашонка, на 2 стор"/>
    <s v="Кухня-столовая, Мастер-спальня"/>
    <n v="9"/>
    <n v="4"/>
    <s v="остальные"/>
    <n v="1"/>
    <n v="1.0024999999999999"/>
    <n v="1"/>
    <n v="1.0049999999999999"/>
    <s v="70-72"/>
    <n v="212500"/>
    <n v="1.0226307895906794"/>
    <n v="217309.04278801937"/>
    <n v="15450000"/>
    <x v="20"/>
  </r>
  <r>
    <x v="0"/>
    <n v="4"/>
    <n v="6"/>
    <s v="136"/>
    <s v="4.2"/>
    <n v="4"/>
    <x v="3"/>
    <n v="16"/>
    <n v="28"/>
    <n v="28"/>
    <n v="28"/>
    <m/>
    <m/>
    <n v="4.0999999999999996"/>
    <m/>
    <m/>
    <m/>
    <m/>
    <m/>
    <m/>
    <m/>
    <m/>
    <m/>
    <s v="Студия"/>
    <n v="3.7"/>
    <m/>
    <s v="Студия"/>
    <n v="16"/>
    <m/>
    <m/>
    <m/>
    <m/>
    <m/>
    <m/>
    <m/>
    <m/>
    <m/>
    <m/>
    <m/>
    <m/>
    <m/>
    <m/>
    <m/>
    <m/>
    <m/>
    <m/>
    <n v="4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Студия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1"/>
    <s v="Студия, 1 с/у, на 1 стор"/>
    <s v="Студия"/>
    <n v="9"/>
    <n v="4"/>
    <s v="остальные"/>
    <n v="1"/>
    <n v="1.0024999999999999"/>
    <n v="1"/>
    <n v="1.0049999999999999"/>
    <s v="28-30"/>
    <n v="270000"/>
    <n v="1.0075124999999998"/>
    <n v="272028.37499999994"/>
    <n v="7620000"/>
    <x v="18"/>
  </r>
  <r>
    <x v="0"/>
    <n v="4"/>
    <n v="6"/>
    <s v="137"/>
    <s v="4.3"/>
    <n v="4"/>
    <x v="2"/>
    <n v="12.1"/>
    <n v="34.6"/>
    <n v="34.6"/>
    <n v="34.6"/>
    <m/>
    <m/>
    <n v="5.2"/>
    <s v="ниша"/>
    <m/>
    <m/>
    <m/>
    <m/>
    <m/>
    <m/>
    <m/>
    <m/>
    <s v="Кухня-столовая"/>
    <n v="12.9"/>
    <m/>
    <s v="Комната стандарт"/>
    <n v="12.1"/>
    <m/>
    <m/>
    <m/>
    <m/>
    <m/>
    <m/>
    <m/>
    <m/>
    <m/>
    <m/>
    <m/>
    <m/>
    <m/>
    <m/>
    <m/>
    <m/>
    <m/>
    <m/>
    <n v="4.4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2"/>
    <s v="Кухня-столовая, ниша, 1 с/у, на 1 стор"/>
    <s v="Кухня-столовая"/>
    <n v="9"/>
    <n v="4"/>
    <s v="остальные"/>
    <n v="1"/>
    <n v="1.0024999999999999"/>
    <n v="1"/>
    <n v="1.0049999999999999"/>
    <s v="34-36"/>
    <n v="256666.66666666666"/>
    <n v="1.0125500624999997"/>
    <n v="259887.8493749999"/>
    <n v="8990000"/>
    <x v="19"/>
  </r>
  <r>
    <x v="0"/>
    <n v="4"/>
    <n v="6"/>
    <s v="138"/>
    <s v="4.4"/>
    <n v="4"/>
    <x v="1"/>
    <n v="24.3"/>
    <n v="48.8"/>
    <n v="54.9"/>
    <n v="53.01"/>
    <m/>
    <m/>
    <n v="7.2"/>
    <m/>
    <m/>
    <m/>
    <m/>
    <m/>
    <m/>
    <m/>
    <m/>
    <m/>
    <s v="Кухня-столовая"/>
    <n v="11.1"/>
    <m/>
    <s v="Комната стандарт"/>
    <n v="12.8"/>
    <m/>
    <m/>
    <s v="Комната стандарт"/>
    <n v="11.5"/>
    <m/>
    <m/>
    <m/>
    <m/>
    <m/>
    <m/>
    <m/>
    <m/>
    <m/>
    <m/>
    <m/>
    <m/>
    <m/>
    <m/>
    <n v="4.3"/>
    <n v="1.9"/>
    <m/>
    <m/>
    <m/>
    <m/>
    <m/>
    <n v="2.7"/>
    <n v="0.81"/>
    <m/>
    <s v="кухня"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m/>
    <m/>
    <m/>
    <s v="сбоку"/>
    <s v="кухня"/>
    <m/>
    <s v="Свой ЖК, Двор, Частный сектор"/>
    <s v="З, В"/>
    <m/>
    <s v="Кухня-столовая"/>
    <s v=""/>
    <s v=""/>
    <s v=""/>
    <s v=""/>
    <s v=""/>
    <s v=""/>
    <s v=""/>
    <n v="2"/>
    <n v="1"/>
    <n v="1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да"/>
    <s v=""/>
    <s v=""/>
    <s v=""/>
    <s v=""/>
    <s v=""/>
    <s v="да"/>
    <s v="да"/>
    <s v=""/>
    <s v=""/>
    <s v=""/>
    <s v="да"/>
    <s v=""/>
    <s v=""/>
    <s v=""/>
    <m/>
    <n v="1"/>
    <n v="1"/>
    <n v="1"/>
    <m/>
    <m/>
    <n v="1"/>
    <n v="1"/>
    <n v="1"/>
    <n v="1"/>
    <n v="1.0024999999999999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3"/>
    <s v="Кухня-столовая, 2 с/у, балк., лодж., Распашонка, на 2 стор"/>
    <s v="Кухня-столовая"/>
    <n v="9"/>
    <n v="4"/>
    <s v="остальные"/>
    <n v="1"/>
    <n v="1.0024999999999999"/>
    <n v="1"/>
    <n v="1.0049999999999999"/>
    <s v="52-54"/>
    <n v="225000"/>
    <n v="1.0125057322679993"/>
    <n v="227813.78976029984"/>
    <n v="12080000"/>
    <x v="21"/>
  </r>
  <r>
    <x v="0"/>
    <n v="4"/>
    <n v="7"/>
    <s v="139"/>
    <s v="4.1"/>
    <n v="4"/>
    <x v="0"/>
    <n v="40.599999999999994"/>
    <n v="67"/>
    <n v="73"/>
    <n v="71.11"/>
    <m/>
    <m/>
    <n v="7.5"/>
    <m/>
    <m/>
    <m/>
    <m/>
    <m/>
    <m/>
    <m/>
    <m/>
    <m/>
    <s v="Кухня-столовая"/>
    <n v="12.1"/>
    <m/>
    <s v="Комната стандарт"/>
    <n v="17.899999999999999"/>
    <m/>
    <m/>
    <s v="Мастер-спальня"/>
    <n v="12"/>
    <m/>
    <m/>
    <s v="Комната стандарт"/>
    <n v="10.7"/>
    <m/>
    <m/>
    <m/>
    <m/>
    <m/>
    <m/>
    <m/>
    <m/>
    <m/>
    <m/>
    <n v="4"/>
    <n v="2.8"/>
    <m/>
    <m/>
    <m/>
    <m/>
    <m/>
    <n v="2.7"/>
    <n v="0.81"/>
    <m/>
    <s v="кухня"/>
    <m/>
    <m/>
    <m/>
    <m/>
    <m/>
    <m/>
    <m/>
    <m/>
    <n v="3.3"/>
    <n v="3.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s v="кухня"/>
    <m/>
    <m/>
    <m/>
    <m/>
    <m/>
    <s v="Свой ЖК, Двор, Частный сектор"/>
    <s v="З, В"/>
    <m/>
    <s v="Кухня-столовая"/>
    <s v=""/>
    <s v=""/>
    <s v=""/>
    <s v=""/>
    <s v=""/>
    <s v=""/>
    <n v="1"/>
    <n v="2"/>
    <n v="1"/>
    <n v="1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"/>
    <n v="1"/>
    <n v="1"/>
    <m/>
    <m/>
    <n v="1"/>
    <n v="1"/>
    <n v="1.01"/>
    <n v="1"/>
    <n v="1.0024999999999999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0"/>
    <s v="Кухня-столовая, Мастер-спальня, 2 с/у, балк., лодж., Распашонка, на 2 стор"/>
    <s v="Кухня-столовая, Мастер-спальня"/>
    <n v="9"/>
    <n v="4"/>
    <s v="остальные"/>
    <n v="1"/>
    <n v="1.0024999999999999"/>
    <n v="1"/>
    <n v="1.0066666666666664"/>
    <s v="70-72"/>
    <n v="212500"/>
    <n v="1.0243266947143785"/>
    <n v="217669.42262680543"/>
    <n v="15480000"/>
    <x v="20"/>
  </r>
  <r>
    <x v="0"/>
    <n v="4"/>
    <n v="7"/>
    <s v="140"/>
    <s v="4.2"/>
    <n v="4"/>
    <x v="3"/>
    <n v="16"/>
    <n v="28"/>
    <n v="28"/>
    <n v="28"/>
    <m/>
    <m/>
    <n v="4.0999999999999996"/>
    <m/>
    <m/>
    <m/>
    <m/>
    <m/>
    <m/>
    <m/>
    <m/>
    <m/>
    <s v="Студия"/>
    <n v="3.7"/>
    <m/>
    <s v="Студия"/>
    <n v="16"/>
    <m/>
    <m/>
    <m/>
    <m/>
    <m/>
    <m/>
    <m/>
    <m/>
    <m/>
    <m/>
    <m/>
    <m/>
    <m/>
    <m/>
    <m/>
    <m/>
    <m/>
    <m/>
    <n v="4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Студия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1"/>
    <s v="Студия, 1 с/у, на 1 стор"/>
    <s v="Студия"/>
    <n v="9"/>
    <n v="4"/>
    <s v="остальные"/>
    <n v="1"/>
    <n v="1.0024999999999999"/>
    <n v="1"/>
    <n v="1.0066666666666664"/>
    <s v="28-30"/>
    <n v="270000"/>
    <n v="1.0091833333333331"/>
    <n v="272479.49999999994"/>
    <n v="7630000"/>
    <x v="18"/>
  </r>
  <r>
    <x v="0"/>
    <n v="4"/>
    <n v="7"/>
    <s v="141"/>
    <s v="4.3"/>
    <n v="4"/>
    <x v="2"/>
    <n v="12.1"/>
    <n v="34.6"/>
    <n v="34.6"/>
    <n v="34.6"/>
    <m/>
    <m/>
    <n v="5.2"/>
    <s v="ниша"/>
    <m/>
    <m/>
    <m/>
    <m/>
    <m/>
    <m/>
    <m/>
    <m/>
    <s v="Кухня-столовая"/>
    <n v="12.9"/>
    <m/>
    <s v="Комната стандарт"/>
    <n v="12.1"/>
    <m/>
    <m/>
    <m/>
    <m/>
    <m/>
    <m/>
    <m/>
    <m/>
    <m/>
    <m/>
    <m/>
    <m/>
    <m/>
    <m/>
    <m/>
    <m/>
    <m/>
    <m/>
    <n v="4.4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2"/>
    <s v="Кухня-столовая, ниша, 1 с/у, на 1 стор"/>
    <s v="Кухня-столовая"/>
    <n v="9"/>
    <n v="4"/>
    <s v="остальные"/>
    <n v="1"/>
    <n v="1.0024999999999999"/>
    <n v="1"/>
    <n v="1.0066666666666664"/>
    <s v="34-36"/>
    <n v="256666.66666666666"/>
    <n v="1.0142292499999994"/>
    <n v="260318.84083333318"/>
    <n v="9010000"/>
    <x v="19"/>
  </r>
  <r>
    <x v="0"/>
    <n v="4"/>
    <n v="7"/>
    <s v="142"/>
    <s v="4.4"/>
    <n v="4"/>
    <x v="1"/>
    <n v="24.3"/>
    <n v="48.8"/>
    <n v="54.9"/>
    <n v="53.01"/>
    <m/>
    <m/>
    <n v="7.2"/>
    <m/>
    <m/>
    <m/>
    <m/>
    <m/>
    <m/>
    <m/>
    <m/>
    <m/>
    <s v="Кухня-столовая"/>
    <n v="11.1"/>
    <m/>
    <s v="Комната стандарт"/>
    <n v="12.8"/>
    <m/>
    <m/>
    <s v="Комната стандарт"/>
    <n v="11.5"/>
    <m/>
    <m/>
    <m/>
    <m/>
    <m/>
    <m/>
    <m/>
    <m/>
    <m/>
    <m/>
    <m/>
    <m/>
    <m/>
    <m/>
    <n v="4.3"/>
    <n v="1.9"/>
    <m/>
    <m/>
    <m/>
    <m/>
    <m/>
    <n v="2.7"/>
    <n v="0.81"/>
    <m/>
    <s v="кухня"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m/>
    <m/>
    <m/>
    <s v="сбоку"/>
    <s v="кухня"/>
    <m/>
    <s v="Свой ЖК, Двор, Частный сектор"/>
    <s v="З, В"/>
    <m/>
    <s v="Кухня-столовая"/>
    <s v=""/>
    <s v=""/>
    <s v=""/>
    <s v=""/>
    <s v=""/>
    <s v=""/>
    <s v=""/>
    <n v="2"/>
    <n v="1"/>
    <n v="1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да"/>
    <s v=""/>
    <s v=""/>
    <s v=""/>
    <s v=""/>
    <s v=""/>
    <s v="да"/>
    <s v="да"/>
    <s v=""/>
    <s v=""/>
    <s v=""/>
    <s v="да"/>
    <s v=""/>
    <s v=""/>
    <s v=""/>
    <m/>
    <n v="1"/>
    <n v="1"/>
    <n v="1"/>
    <m/>
    <m/>
    <n v="1"/>
    <n v="1"/>
    <n v="1"/>
    <n v="1"/>
    <n v="1.0024999999999999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3"/>
    <s v="Кухня-столовая, 2 с/у, балк., лодж., Распашонка, на 2 стор"/>
    <s v="Кухня-столовая"/>
    <n v="9"/>
    <n v="4"/>
    <s v="остальные"/>
    <n v="1"/>
    <n v="1.0024999999999999"/>
    <n v="1"/>
    <n v="1.0066666666666664"/>
    <s v="52-54"/>
    <n v="225000"/>
    <n v="1.0141848462518599"/>
    <n v="228191.59040666849"/>
    <n v="12100000"/>
    <x v="21"/>
  </r>
  <r>
    <x v="0"/>
    <n v="4"/>
    <n v="8"/>
    <s v="143"/>
    <s v="4.1"/>
    <n v="4"/>
    <x v="0"/>
    <n v="40.599999999999994"/>
    <n v="67"/>
    <n v="73"/>
    <n v="71.11"/>
    <m/>
    <m/>
    <n v="7.5"/>
    <m/>
    <m/>
    <m/>
    <m/>
    <m/>
    <m/>
    <m/>
    <m/>
    <m/>
    <s v="Кухня-столовая"/>
    <n v="12.1"/>
    <m/>
    <s v="Комната стандарт"/>
    <n v="17.899999999999999"/>
    <m/>
    <m/>
    <s v="Мастер-спальня"/>
    <n v="12"/>
    <m/>
    <m/>
    <s v="Комната стандарт"/>
    <n v="10.7"/>
    <m/>
    <m/>
    <m/>
    <m/>
    <m/>
    <m/>
    <m/>
    <m/>
    <m/>
    <m/>
    <n v="4"/>
    <n v="2.8"/>
    <m/>
    <m/>
    <m/>
    <m/>
    <m/>
    <n v="2.7"/>
    <n v="0.81"/>
    <m/>
    <s v="кухня"/>
    <m/>
    <m/>
    <m/>
    <m/>
    <m/>
    <m/>
    <m/>
    <m/>
    <n v="3.3"/>
    <n v="3.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s v="кухня"/>
    <m/>
    <m/>
    <m/>
    <m/>
    <m/>
    <s v="Свой ЖК, Двор, Частный сектор"/>
    <s v="З, В"/>
    <m/>
    <s v="Кухня-столовая"/>
    <s v=""/>
    <s v=""/>
    <s v=""/>
    <s v=""/>
    <s v=""/>
    <s v=""/>
    <n v="1"/>
    <n v="2"/>
    <n v="1"/>
    <n v="1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"/>
    <n v="1"/>
    <n v="1"/>
    <m/>
    <m/>
    <n v="1"/>
    <n v="1"/>
    <n v="1.01"/>
    <n v="1"/>
    <n v="1.0024999999999999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0"/>
    <s v="Кухня-столовая, Мастер-спальня, 2 с/у, балк., лодж., Распашонка, на 2 стор"/>
    <s v="Кухня-столовая, Мастер-спальня"/>
    <n v="9"/>
    <n v="4"/>
    <s v="остальные"/>
    <n v="1"/>
    <n v="1.0024999999999999"/>
    <n v="1"/>
    <n v="1.0083333333333331"/>
    <s v="70-72"/>
    <n v="212500"/>
    <n v="1.0260225998380779"/>
    <n v="218029.80246559155"/>
    <n v="15500000"/>
    <x v="20"/>
  </r>
  <r>
    <x v="0"/>
    <n v="4"/>
    <n v="8"/>
    <s v="144"/>
    <s v="4.2"/>
    <n v="4"/>
    <x v="3"/>
    <n v="16"/>
    <n v="28"/>
    <n v="28"/>
    <n v="28"/>
    <m/>
    <m/>
    <n v="4.0999999999999996"/>
    <m/>
    <m/>
    <m/>
    <m/>
    <m/>
    <m/>
    <m/>
    <m/>
    <m/>
    <s v="Студия"/>
    <n v="3.7"/>
    <m/>
    <s v="Студия"/>
    <n v="16"/>
    <m/>
    <m/>
    <m/>
    <m/>
    <m/>
    <m/>
    <m/>
    <m/>
    <m/>
    <m/>
    <m/>
    <m/>
    <m/>
    <m/>
    <m/>
    <m/>
    <m/>
    <m/>
    <n v="4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Студия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1"/>
    <s v="Студия, 1 с/у, на 1 стор"/>
    <s v="Студия"/>
    <n v="9"/>
    <n v="4"/>
    <s v="остальные"/>
    <n v="1"/>
    <n v="1.0024999999999999"/>
    <n v="1"/>
    <n v="1.0083333333333331"/>
    <s v="28-30"/>
    <n v="270000"/>
    <n v="1.0108541666666664"/>
    <n v="272930.62499999994"/>
    <n v="7640000"/>
    <x v="18"/>
  </r>
  <r>
    <x v="0"/>
    <n v="4"/>
    <n v="8"/>
    <s v="145"/>
    <s v="4.3"/>
    <n v="4"/>
    <x v="2"/>
    <n v="12.1"/>
    <n v="34.6"/>
    <n v="34.6"/>
    <n v="34.6"/>
    <m/>
    <m/>
    <n v="5.2"/>
    <s v="ниша"/>
    <m/>
    <m/>
    <m/>
    <m/>
    <m/>
    <m/>
    <m/>
    <m/>
    <s v="Кухня-столовая"/>
    <n v="12.9"/>
    <m/>
    <s v="Комната стандарт"/>
    <n v="12.1"/>
    <m/>
    <m/>
    <m/>
    <m/>
    <m/>
    <m/>
    <m/>
    <m/>
    <m/>
    <m/>
    <m/>
    <m/>
    <m/>
    <m/>
    <m/>
    <m/>
    <m/>
    <m/>
    <n v="4.4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2"/>
    <s v="Кухня-столовая, ниша, 1 с/у, на 1 стор"/>
    <s v="Кухня-столовая"/>
    <n v="9"/>
    <n v="4"/>
    <s v="остальные"/>
    <n v="1"/>
    <n v="1.0024999999999999"/>
    <n v="1"/>
    <n v="1.0083333333333331"/>
    <s v="34-36"/>
    <n v="256666.66666666666"/>
    <n v="1.0159084374999996"/>
    <n v="260749.83229166656"/>
    <n v="9020000"/>
    <x v="19"/>
  </r>
  <r>
    <x v="0"/>
    <n v="4"/>
    <n v="8"/>
    <s v="146"/>
    <s v="4.4"/>
    <n v="4"/>
    <x v="1"/>
    <n v="24.3"/>
    <n v="48.8"/>
    <n v="54.9"/>
    <n v="53.01"/>
    <m/>
    <m/>
    <n v="7.2"/>
    <m/>
    <m/>
    <m/>
    <m/>
    <m/>
    <m/>
    <m/>
    <m/>
    <m/>
    <s v="Кухня-столовая"/>
    <n v="11.1"/>
    <m/>
    <s v="Комната стандарт"/>
    <n v="12.8"/>
    <m/>
    <m/>
    <s v="Комната стандарт"/>
    <n v="11.5"/>
    <m/>
    <m/>
    <m/>
    <m/>
    <m/>
    <m/>
    <m/>
    <m/>
    <m/>
    <m/>
    <m/>
    <m/>
    <m/>
    <m/>
    <n v="4.3"/>
    <n v="1.9"/>
    <m/>
    <m/>
    <m/>
    <m/>
    <m/>
    <n v="2.7"/>
    <n v="0.81"/>
    <m/>
    <s v="кухня"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m/>
    <m/>
    <m/>
    <s v="сбоку"/>
    <s v="кухня"/>
    <m/>
    <s v="Свой ЖК, Двор, Частный сектор"/>
    <s v="З, В"/>
    <m/>
    <s v="Кухня-столовая"/>
    <s v=""/>
    <s v=""/>
    <s v=""/>
    <s v=""/>
    <s v=""/>
    <s v=""/>
    <s v=""/>
    <n v="2"/>
    <n v="1"/>
    <n v="1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да"/>
    <s v=""/>
    <s v=""/>
    <s v=""/>
    <s v=""/>
    <s v=""/>
    <s v="да"/>
    <s v="да"/>
    <s v=""/>
    <s v=""/>
    <s v=""/>
    <s v="да"/>
    <s v=""/>
    <s v=""/>
    <s v=""/>
    <m/>
    <n v="1"/>
    <n v="1"/>
    <n v="1"/>
    <m/>
    <m/>
    <n v="1"/>
    <n v="1"/>
    <n v="1"/>
    <n v="1"/>
    <n v="1.0024999999999999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3"/>
    <s v="Кухня-столовая, 2 с/у, балк., лодж., Распашонка, на 2 стор"/>
    <s v="Кухня-столовая"/>
    <n v="9"/>
    <n v="4"/>
    <s v="остальные"/>
    <n v="1"/>
    <n v="1.0024999999999999"/>
    <n v="1"/>
    <n v="1.0083333333333331"/>
    <s v="52-54"/>
    <n v="225000"/>
    <n v="1.0158639602357207"/>
    <n v="228569.39105303716"/>
    <n v="12120000"/>
    <x v="21"/>
  </r>
  <r>
    <x v="0"/>
    <n v="4"/>
    <n v="9"/>
    <s v="147"/>
    <s v="4.1"/>
    <n v="4"/>
    <x v="0"/>
    <n v="40.599999999999994"/>
    <n v="67"/>
    <n v="73"/>
    <n v="71.11"/>
    <m/>
    <m/>
    <n v="7.5"/>
    <m/>
    <m/>
    <m/>
    <m/>
    <m/>
    <m/>
    <m/>
    <m/>
    <m/>
    <s v="Кухня-столовая"/>
    <n v="12.1"/>
    <m/>
    <s v="Комната стандарт"/>
    <n v="17.899999999999999"/>
    <m/>
    <m/>
    <s v="Мастер-спальня"/>
    <n v="12"/>
    <m/>
    <m/>
    <s v="Комната стандарт"/>
    <n v="10.7"/>
    <m/>
    <m/>
    <m/>
    <m/>
    <m/>
    <m/>
    <m/>
    <m/>
    <m/>
    <m/>
    <n v="4"/>
    <n v="2.8"/>
    <m/>
    <m/>
    <m/>
    <m/>
    <m/>
    <n v="2.7"/>
    <n v="0.81"/>
    <m/>
    <s v="кухня"/>
    <m/>
    <m/>
    <m/>
    <m/>
    <m/>
    <m/>
    <m/>
    <m/>
    <n v="3.3"/>
    <n v="3.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3"/>
    <m/>
    <m/>
    <m/>
    <s v="да"/>
    <m/>
    <m/>
    <n v="2"/>
    <m/>
    <m/>
    <m/>
    <s v="кухня"/>
    <s v="кухня"/>
    <m/>
    <m/>
    <m/>
    <m/>
    <m/>
    <s v="Свой ЖК, Двор, Частный сектор"/>
    <s v="З, В"/>
    <m/>
    <s v="Кухня-столовая"/>
    <s v=""/>
    <s v=""/>
    <s v=""/>
    <s v=""/>
    <s v=""/>
    <s v=""/>
    <n v="1"/>
    <n v="2"/>
    <n v="1"/>
    <n v="1"/>
    <s v=""/>
    <s v=""/>
    <s v=""/>
    <s v=""/>
    <n v="1"/>
    <s v=""/>
    <n v="1"/>
    <s v=""/>
    <s v=""/>
    <s v=""/>
    <n v="1"/>
    <s v=""/>
    <s v=""/>
    <s v=""/>
    <n v="3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"/>
    <n v="1"/>
    <n v="1"/>
    <m/>
    <m/>
    <n v="1"/>
    <n v="1"/>
    <n v="1.01"/>
    <n v="1"/>
    <n v="1.0024999999999999"/>
    <n v="1"/>
    <n v="1"/>
    <m/>
    <m/>
    <m/>
    <n v="1.0049999999999999"/>
    <m/>
    <m/>
    <m/>
    <m/>
    <m/>
    <m/>
    <m/>
    <m/>
    <m/>
    <n v="1.0024999999999999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0"/>
    <s v="Кухня-столовая, Мастер-спальня, 2 с/у, балк., лодж., Распашонка, на 2 стор"/>
    <s v="Кухня-столовая, Мастер-спальня"/>
    <n v="9"/>
    <n v="4"/>
    <s v="остальные"/>
    <n v="1"/>
    <n v="1.0024999999999999"/>
    <n v="1"/>
    <n v="1.0099999999999998"/>
    <s v="70-72"/>
    <n v="212500"/>
    <n v="1.0302878012241818"/>
    <n v="218936.15776013865"/>
    <n v="15570000"/>
    <x v="20"/>
  </r>
  <r>
    <x v="0"/>
    <n v="4"/>
    <n v="9"/>
    <s v="148"/>
    <s v="4.2"/>
    <n v="4"/>
    <x v="3"/>
    <n v="16"/>
    <n v="28"/>
    <n v="28"/>
    <n v="28"/>
    <m/>
    <m/>
    <n v="4.0999999999999996"/>
    <m/>
    <m/>
    <m/>
    <m/>
    <m/>
    <m/>
    <m/>
    <m/>
    <m/>
    <s v="Студия"/>
    <n v="3.7"/>
    <m/>
    <s v="Студия"/>
    <n v="16"/>
    <m/>
    <m/>
    <m/>
    <m/>
    <m/>
    <m/>
    <m/>
    <m/>
    <m/>
    <m/>
    <m/>
    <m/>
    <m/>
    <m/>
    <m/>
    <m/>
    <m/>
    <m/>
    <n v="4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Частный сектор"/>
    <s v="З"/>
    <m/>
    <s v="Студия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3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.0024999999999999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1"/>
    <s v="Студия, 1 с/у, на 1 стор"/>
    <s v="Студия"/>
    <n v="9"/>
    <n v="4"/>
    <s v="остальные"/>
    <n v="1"/>
    <n v="1.0024999999999999"/>
    <n v="1"/>
    <n v="1.0099999999999998"/>
    <s v="28-30"/>
    <n v="270000"/>
    <n v="1.0150563124999996"/>
    <n v="274065.20437499991"/>
    <n v="7670000"/>
    <x v="18"/>
  </r>
  <r>
    <x v="0"/>
    <n v="4"/>
    <n v="9"/>
    <s v="149"/>
    <s v="4.3"/>
    <n v="4"/>
    <x v="2"/>
    <n v="12.1"/>
    <n v="34.6"/>
    <n v="34.6"/>
    <n v="34.6"/>
    <m/>
    <m/>
    <n v="5.2"/>
    <s v="ниша"/>
    <m/>
    <m/>
    <m/>
    <m/>
    <m/>
    <m/>
    <m/>
    <m/>
    <s v="Кухня-столовая"/>
    <n v="12.9"/>
    <m/>
    <s v="Комната стандарт"/>
    <n v="12.1"/>
    <m/>
    <m/>
    <m/>
    <m/>
    <m/>
    <m/>
    <m/>
    <m/>
    <m/>
    <m/>
    <m/>
    <m/>
    <m/>
    <m/>
    <m/>
    <m/>
    <m/>
    <m/>
    <n v="4.4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3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.0024999999999999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2"/>
    <s v="Кухня-столовая, ниша, 1 с/у, на 1 стор"/>
    <s v="Кухня-столовая"/>
    <n v="9"/>
    <n v="4"/>
    <s v="остальные"/>
    <n v="1"/>
    <n v="1.0024999999999999"/>
    <n v="1"/>
    <n v="1.0099999999999998"/>
    <s v="34-36"/>
    <n v="256666.66666666666"/>
    <n v="1.0201315940624995"/>
    <n v="261833.77580937487"/>
    <n v="9060000"/>
    <x v="19"/>
  </r>
  <r>
    <x v="0"/>
    <n v="4"/>
    <n v="9"/>
    <s v="150"/>
    <s v="4.4"/>
    <n v="4"/>
    <x v="1"/>
    <n v="24.3"/>
    <n v="48.8"/>
    <n v="54.9"/>
    <n v="53.01"/>
    <m/>
    <m/>
    <n v="7.2"/>
    <m/>
    <m/>
    <m/>
    <m/>
    <m/>
    <m/>
    <m/>
    <m/>
    <m/>
    <s v="Кухня-столовая"/>
    <n v="11.1"/>
    <m/>
    <s v="Комната стандарт"/>
    <n v="12.8"/>
    <m/>
    <m/>
    <s v="Комната стандарт"/>
    <n v="11.5"/>
    <m/>
    <m/>
    <m/>
    <m/>
    <m/>
    <m/>
    <m/>
    <m/>
    <m/>
    <m/>
    <m/>
    <m/>
    <m/>
    <m/>
    <n v="4.3"/>
    <n v="1.9"/>
    <m/>
    <m/>
    <m/>
    <m/>
    <m/>
    <n v="2.7"/>
    <n v="0.81"/>
    <m/>
    <s v="кухня"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3"/>
    <m/>
    <m/>
    <m/>
    <s v="да"/>
    <m/>
    <m/>
    <n v="2"/>
    <m/>
    <m/>
    <m/>
    <s v="кухня"/>
    <m/>
    <m/>
    <m/>
    <s v="сбоку"/>
    <s v="кухня"/>
    <m/>
    <s v="Свой ЖК, Двор, Частный сектор"/>
    <s v="З, В"/>
    <m/>
    <s v="Кухня-столовая"/>
    <s v=""/>
    <s v=""/>
    <s v=""/>
    <s v=""/>
    <s v=""/>
    <s v=""/>
    <s v=""/>
    <n v="2"/>
    <n v="1"/>
    <n v="1"/>
    <s v=""/>
    <s v=""/>
    <s v=""/>
    <s v=""/>
    <n v="1"/>
    <s v=""/>
    <n v="1"/>
    <s v=""/>
    <s v=""/>
    <s v=""/>
    <n v="1"/>
    <s v=""/>
    <s v=""/>
    <s v=""/>
    <n v="3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да"/>
    <s v=""/>
    <s v=""/>
    <s v=""/>
    <s v=""/>
    <s v=""/>
    <s v="да"/>
    <s v="да"/>
    <s v=""/>
    <s v=""/>
    <s v=""/>
    <s v="да"/>
    <s v=""/>
    <s v=""/>
    <s v=""/>
    <m/>
    <n v="1"/>
    <n v="1"/>
    <n v="1"/>
    <m/>
    <m/>
    <n v="1"/>
    <n v="1"/>
    <n v="1"/>
    <n v="1"/>
    <n v="1.0024999999999999"/>
    <n v="1"/>
    <n v="1"/>
    <m/>
    <m/>
    <m/>
    <n v="1.0049999999999999"/>
    <m/>
    <m/>
    <m/>
    <m/>
    <m/>
    <m/>
    <m/>
    <m/>
    <m/>
    <n v="1.0024999999999999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3"/>
    <s v="Кухня-столовая, 2 с/у, балк., лодж., Распашонка, на 2 стор"/>
    <s v="Кухня-столовая"/>
    <n v="9"/>
    <n v="4"/>
    <s v="остальные"/>
    <n v="1"/>
    <n v="1.0024999999999999"/>
    <n v="1"/>
    <n v="1.0099999999999998"/>
    <s v="52-54"/>
    <n v="225000"/>
    <n v="1.0200869319051304"/>
    <n v="229519.55967865436"/>
    <n v="12170000"/>
    <x v="21"/>
  </r>
  <r>
    <x v="0"/>
    <n v="5"/>
    <n v="1"/>
    <s v="151"/>
    <s v="5.1"/>
    <n v="3"/>
    <x v="1"/>
    <n v="30.099999999999998"/>
    <n v="58.8"/>
    <n v="58.8"/>
    <n v="58.8"/>
    <m/>
    <m/>
    <n v="6.7"/>
    <m/>
    <m/>
    <m/>
    <m/>
    <m/>
    <m/>
    <m/>
    <m/>
    <m/>
    <s v="Кухня-гостиная с нишей"/>
    <n v="15.5"/>
    <m/>
    <s v="Комната стандарт"/>
    <n v="18.399999999999999"/>
    <m/>
    <m/>
    <s v="Мастер-спальня"/>
    <n v="11.7"/>
    <m/>
    <m/>
    <m/>
    <m/>
    <m/>
    <m/>
    <m/>
    <m/>
    <m/>
    <m/>
    <m/>
    <m/>
    <m/>
    <m/>
    <n v="3.8"/>
    <n v="2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7699999999999996"/>
    <m/>
    <m/>
    <m/>
    <s v="да"/>
    <m/>
    <m/>
    <n v="2"/>
    <m/>
    <m/>
    <m/>
    <s v="кухня"/>
    <s v="кухня"/>
    <m/>
    <m/>
    <m/>
    <m/>
    <m/>
    <s v="Свой ЖК, Двор, Частный сектор"/>
    <s v="З, В"/>
    <m/>
    <s v="Кухня-гостиная с нишей"/>
    <s v=""/>
    <s v=""/>
    <s v=""/>
    <s v=""/>
    <s v=""/>
    <s v=""/>
    <n v="1"/>
    <n v="2"/>
    <s v=""/>
    <s v=""/>
    <s v=""/>
    <s v=""/>
    <s v=""/>
    <s v=""/>
    <s v=""/>
    <s v=""/>
    <s v=""/>
    <s v=""/>
    <s v=""/>
    <s v=""/>
    <s v=""/>
    <s v=""/>
    <s v=""/>
    <s v=""/>
    <n v="3.7699999999999996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49999999999999"/>
    <n v="1"/>
    <n v="1"/>
    <m/>
    <m/>
    <n v="1"/>
    <n v="1"/>
    <n v="1.01"/>
    <n v="1"/>
    <n v="1"/>
    <n v="1"/>
    <n v="1"/>
    <m/>
    <m/>
    <m/>
    <n v="1"/>
    <m/>
    <m/>
    <m/>
    <m/>
    <m/>
    <m/>
    <m/>
    <m/>
    <m/>
    <n v="1.0089999999999999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4"/>
    <s v="Кухня-гостиная с нишей, Мастер-спальня, 2 с/у, Распашонка, на 2 стор"/>
    <s v="Кухня-гостиная с нишей, Мастер-спальня"/>
    <n v="9"/>
    <n v="4"/>
    <s v="остальные"/>
    <n v="1"/>
    <n v="1.0024999999999999"/>
    <n v="1"/>
    <n v="0.98999999999999977"/>
    <s v="58-60"/>
    <n v="218750"/>
    <n v="1.0239877535541371"/>
    <n v="223997.32108996747"/>
    <n v="13170000"/>
    <x v="22"/>
  </r>
  <r>
    <x v="0"/>
    <n v="5"/>
    <n v="1"/>
    <s v="152"/>
    <s v="5.2"/>
    <n v="3"/>
    <x v="2"/>
    <n v="15"/>
    <n v="35"/>
    <n v="35"/>
    <n v="35"/>
    <m/>
    <m/>
    <n v="4.2"/>
    <s v="ниша"/>
    <m/>
    <m/>
    <m/>
    <m/>
    <m/>
    <m/>
    <m/>
    <m/>
    <s v="Кухня-столовая"/>
    <n v="12"/>
    <m/>
    <s v="Комната стандарт"/>
    <n v="15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7699999999999996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3.7699999999999996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.0089999999999999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5"/>
    <s v="Кухня-столовая, ниша, Комната (ниша), 1 с/у, на 1 стор"/>
    <s v="Кухня-столовая"/>
    <n v="9"/>
    <n v="4"/>
    <s v="остальные"/>
    <n v="1"/>
    <n v="1.0024999999999999"/>
    <n v="1"/>
    <n v="0.98999999999999977"/>
    <s v="34-36"/>
    <n v="256666.66666666666"/>
    <n v="1.0114463829318743"/>
    <n v="259604.57161918105"/>
    <n v="9090000"/>
    <x v="23"/>
  </r>
  <r>
    <x v="0"/>
    <n v="5"/>
    <n v="1"/>
    <s v="153"/>
    <s v="5.3"/>
    <n v="3"/>
    <x v="2"/>
    <n v="15.4"/>
    <n v="34.5"/>
    <n v="34.5"/>
    <n v="34.5"/>
    <m/>
    <m/>
    <n v="4"/>
    <s v="ниша"/>
    <m/>
    <m/>
    <m/>
    <m/>
    <m/>
    <m/>
    <m/>
    <m/>
    <s v="Кухня-столовая"/>
    <n v="11.3"/>
    <m/>
    <s v="Комната стандарт"/>
    <n v="15.4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7699999999999996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3.7699999999999996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.0089999999999999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6"/>
    <s v="Кухня-столовая, ниша, Комната (ниша), 1 с/у, на 1 стор"/>
    <s v="Кухня-столовая"/>
    <n v="9"/>
    <n v="4"/>
    <s v="остальные"/>
    <n v="1"/>
    <n v="1.0024999999999999"/>
    <n v="1"/>
    <n v="0.98999999999999977"/>
    <s v="34-36"/>
    <n v="256666.66666666666"/>
    <n v="1.0114463829318743"/>
    <n v="259604.57161918105"/>
    <n v="8960000"/>
    <x v="24"/>
  </r>
  <r>
    <x v="0"/>
    <n v="5"/>
    <n v="2"/>
    <s v="154"/>
    <s v="5.1"/>
    <n v="4"/>
    <x v="1"/>
    <n v="30.099999999999998"/>
    <n v="58.8"/>
    <n v="61.4"/>
    <n v="59.58"/>
    <m/>
    <m/>
    <n v="6.7"/>
    <m/>
    <m/>
    <m/>
    <m/>
    <m/>
    <m/>
    <m/>
    <m/>
    <m/>
    <s v="Кухня-гостиная с нишей"/>
    <n v="15.5"/>
    <m/>
    <s v="Комната стандарт"/>
    <n v="18.399999999999999"/>
    <m/>
    <m/>
    <s v="Мастер-спальня"/>
    <n v="11.7"/>
    <m/>
    <m/>
    <m/>
    <m/>
    <m/>
    <m/>
    <m/>
    <m/>
    <m/>
    <m/>
    <m/>
    <m/>
    <m/>
    <m/>
    <n v="3.8"/>
    <n v="2.7"/>
    <m/>
    <m/>
    <m/>
    <m/>
    <m/>
    <n v="2.6"/>
    <n v="0.78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s v="кухня"/>
    <m/>
    <m/>
    <m/>
    <m/>
    <m/>
    <s v="Свой ЖК, Двор, Частный сектор"/>
    <s v="З, В"/>
    <m/>
    <s v="Кухня-гостиная с нишей"/>
    <s v=""/>
    <s v=""/>
    <s v=""/>
    <s v=""/>
    <s v=""/>
    <s v=""/>
    <n v="1"/>
    <n v="2"/>
    <n v="1"/>
    <n v="1"/>
    <s v=""/>
    <s v=""/>
    <s v=""/>
    <s v=""/>
    <s v=""/>
    <s v=""/>
    <s v=""/>
    <s v=""/>
    <s v=""/>
    <s v=""/>
    <s v="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49999999999999"/>
    <n v="1"/>
    <n v="1"/>
    <m/>
    <m/>
    <n v="1"/>
    <n v="1"/>
    <n v="1.01"/>
    <n v="1"/>
    <n v="1.0024999999999999"/>
    <n v="1"/>
    <n v="1"/>
    <m/>
    <m/>
    <m/>
    <n v="1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4"/>
    <s v="Кухня-гостиная с нишей, Мастер-спальня, 2 с/у, балк., Распашонка, на 2 стор"/>
    <s v="Кухня-гостиная с нишей, Мастер-спальня"/>
    <n v="9"/>
    <n v="4"/>
    <s v="остальные"/>
    <n v="1"/>
    <n v="1.0024999999999999"/>
    <n v="1"/>
    <n v="0.99499999999999977"/>
    <s v="58-60"/>
    <n v="218750"/>
    <n v="1.0225295415235933"/>
    <n v="223678.33720828604"/>
    <n v="13330000"/>
    <x v="22"/>
  </r>
  <r>
    <x v="0"/>
    <n v="5"/>
    <n v="2"/>
    <s v="155"/>
    <s v="5.2"/>
    <n v="4"/>
    <x v="2"/>
    <n v="15"/>
    <n v="35"/>
    <n v="35"/>
    <n v="35"/>
    <m/>
    <m/>
    <n v="4.3"/>
    <s v="ниша"/>
    <m/>
    <m/>
    <m/>
    <m/>
    <m/>
    <m/>
    <m/>
    <m/>
    <s v="Кухня-столовая"/>
    <n v="11.9"/>
    <m/>
    <s v="Комната стандарт"/>
    <n v="15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5"/>
    <s v="Кухня-столовая, ниша, Комната (ниша), 1 с/у, на 1 стор"/>
    <s v="Кухня-столовая"/>
    <n v="9"/>
    <n v="4"/>
    <s v="остальные"/>
    <n v="1"/>
    <n v="1.0024999999999999"/>
    <n v="1"/>
    <n v="0.99499999999999977"/>
    <s v="34-36"/>
    <n v="256666.66666666666"/>
    <n v="1.0074873121874994"/>
    <n v="258588.41012812484"/>
    <n v="9050000"/>
    <x v="23"/>
  </r>
  <r>
    <x v="0"/>
    <n v="5"/>
    <n v="2"/>
    <s v="156"/>
    <s v="5.3"/>
    <n v="4"/>
    <x v="2"/>
    <n v="15.4"/>
    <n v="34.5"/>
    <n v="34.5"/>
    <n v="34.5"/>
    <m/>
    <m/>
    <n v="4"/>
    <s v="ниша"/>
    <m/>
    <m/>
    <m/>
    <m/>
    <m/>
    <m/>
    <m/>
    <m/>
    <s v="Кухня-столовая"/>
    <n v="11.3"/>
    <m/>
    <s v="Комната стандарт"/>
    <n v="15.4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6"/>
    <s v="Кухня-столовая, ниша, Комната (ниша), 1 с/у, на 1 стор"/>
    <s v="Кухня-столовая"/>
    <n v="9"/>
    <n v="4"/>
    <s v="остальные"/>
    <n v="1"/>
    <n v="1.0024999999999999"/>
    <n v="1"/>
    <n v="0.99499999999999977"/>
    <s v="34-36"/>
    <n v="256666.66666666666"/>
    <n v="1.0074873121874994"/>
    <n v="258588.41012812484"/>
    <n v="8920000"/>
    <x v="24"/>
  </r>
  <r>
    <x v="0"/>
    <n v="5"/>
    <n v="2"/>
    <s v="157"/>
    <s v="5.4"/>
    <n v="4"/>
    <x v="1"/>
    <n v="28.5"/>
    <n v="57.1"/>
    <n v="59.800000000000004"/>
    <n v="57.910000000000004"/>
    <m/>
    <m/>
    <n v="8"/>
    <m/>
    <m/>
    <m/>
    <m/>
    <m/>
    <m/>
    <m/>
    <m/>
    <m/>
    <s v="Кухня-гостиная"/>
    <n v="14.1"/>
    <m/>
    <s v="Комната стандарт"/>
    <n v="14.5"/>
    <m/>
    <m/>
    <s v="Комната стандарт"/>
    <n v="14"/>
    <m/>
    <m/>
    <m/>
    <m/>
    <m/>
    <m/>
    <m/>
    <m/>
    <m/>
    <m/>
    <m/>
    <m/>
    <m/>
    <m/>
    <n v="4.5"/>
    <n v="2"/>
    <m/>
    <m/>
    <m/>
    <m/>
    <m/>
    <n v="2.7"/>
    <n v="0.81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m/>
    <m/>
    <m/>
    <s v="снизу"/>
    <s v="кухня, коридор, с/у, две комнаты"/>
    <m/>
    <s v="Свой ЖК, Двор, Частный сектор"/>
    <s v="З, В"/>
    <m/>
    <s v="Кухня-гостиная"/>
    <s v=""/>
    <s v=""/>
    <s v=""/>
    <s v=""/>
    <s v=""/>
    <s v=""/>
    <s v=""/>
    <n v="2"/>
    <n v="1"/>
    <n v="1"/>
    <s v=""/>
    <s v=""/>
    <s v=""/>
    <s v=""/>
    <s v=""/>
    <s v=""/>
    <s v=""/>
    <s v=""/>
    <s v=""/>
    <s v=""/>
    <s v="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да"/>
    <s v=""/>
    <s v="да"/>
    <s v=""/>
    <s v=""/>
    <s v=""/>
    <s v=""/>
    <s v=""/>
    <s v=""/>
    <s v=""/>
    <s v="да"/>
    <s v=""/>
    <s v=""/>
    <s v=""/>
    <s v=""/>
    <s v="да"/>
    <s v="да"/>
    <s v=""/>
    <s v=""/>
    <s v=""/>
    <s v="да"/>
    <s v=""/>
    <s v=""/>
    <s v=""/>
    <m/>
    <n v="1.01"/>
    <n v="1"/>
    <n v="1"/>
    <m/>
    <m/>
    <n v="1"/>
    <n v="1"/>
    <n v="1"/>
    <n v="1"/>
    <n v="1.0024999999999999"/>
    <n v="1"/>
    <n v="1"/>
    <m/>
    <m/>
    <m/>
    <n v="1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0.995"/>
    <n v="0.995"/>
    <n v="1"/>
    <n v="0.99450000000000005"/>
    <n v="1"/>
    <n v="1"/>
    <n v="1"/>
    <n v="1"/>
    <m/>
    <m/>
    <m/>
    <m/>
    <m/>
    <m/>
    <m/>
    <m/>
    <m/>
    <m/>
    <m/>
    <m/>
    <m/>
    <m/>
    <m/>
    <m/>
    <m/>
    <m/>
    <x v="27"/>
    <s v="Кухня-гостиная, 2 с/у, балк., Распашонка, на 2 стор"/>
    <s v="Кухня-гостиная"/>
    <n v="9"/>
    <n v="4"/>
    <s v="остальные"/>
    <n v="1"/>
    <n v="1.0024999999999999"/>
    <n v="1"/>
    <n v="0.99499999999999977"/>
    <s v="56-58"/>
    <n v="220000"/>
    <n v="0.99188373930589846"/>
    <n v="218214.42264729767"/>
    <n v="12640000"/>
    <x v="25"/>
  </r>
  <r>
    <x v="0"/>
    <n v="5"/>
    <n v="3"/>
    <s v="158"/>
    <s v="5.1"/>
    <n v="4"/>
    <x v="1"/>
    <n v="30.099999999999998"/>
    <n v="58.8"/>
    <n v="61.4"/>
    <n v="59.58"/>
    <m/>
    <m/>
    <n v="6.7"/>
    <m/>
    <m/>
    <m/>
    <m/>
    <m/>
    <m/>
    <m/>
    <m/>
    <m/>
    <s v="Кухня-гостиная с нишей"/>
    <n v="15.5"/>
    <m/>
    <s v="Комната стандарт"/>
    <n v="18.399999999999999"/>
    <m/>
    <m/>
    <s v="Мастер-спальня"/>
    <n v="11.7"/>
    <m/>
    <m/>
    <m/>
    <m/>
    <m/>
    <m/>
    <m/>
    <m/>
    <m/>
    <m/>
    <m/>
    <m/>
    <m/>
    <m/>
    <n v="3.8"/>
    <n v="2.7"/>
    <m/>
    <m/>
    <m/>
    <m/>
    <m/>
    <n v="2.6"/>
    <n v="0.78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s v="кухня"/>
    <m/>
    <m/>
    <m/>
    <m/>
    <m/>
    <s v="Свой ЖК, Двор, Частный сектор"/>
    <s v="З, В"/>
    <m/>
    <s v="Кухня-гостиная с нишей"/>
    <s v=""/>
    <s v=""/>
    <s v=""/>
    <s v=""/>
    <s v=""/>
    <s v=""/>
    <n v="1"/>
    <n v="2"/>
    <n v="1"/>
    <n v="1"/>
    <s v=""/>
    <s v=""/>
    <s v=""/>
    <s v=""/>
    <s v=""/>
    <s v=""/>
    <s v=""/>
    <s v=""/>
    <s v=""/>
    <s v=""/>
    <s v="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49999999999999"/>
    <n v="1"/>
    <n v="1"/>
    <m/>
    <m/>
    <n v="1"/>
    <n v="1"/>
    <n v="1.01"/>
    <n v="1"/>
    <n v="1.0024999999999999"/>
    <n v="1"/>
    <n v="1"/>
    <m/>
    <m/>
    <m/>
    <n v="1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4"/>
    <s v="Кухня-гостиная с нишей, Мастер-спальня, 2 с/у, балк., Распашонка, на 2 стор"/>
    <s v="Кухня-гостиная с нишей, Мастер-спальня"/>
    <n v="9"/>
    <n v="4"/>
    <s v="остальные"/>
    <n v="1"/>
    <n v="1.0024999999999999"/>
    <n v="1"/>
    <n v="0.99999999999999978"/>
    <s v="58-60"/>
    <n v="218750"/>
    <n v="1.0276678809282345"/>
    <n v="224802.34895305129"/>
    <n v="13390000"/>
    <x v="22"/>
  </r>
  <r>
    <x v="0"/>
    <n v="5"/>
    <n v="3"/>
    <s v="159"/>
    <s v="5.2"/>
    <n v="4"/>
    <x v="2"/>
    <n v="15"/>
    <n v="35"/>
    <n v="35"/>
    <n v="35"/>
    <m/>
    <m/>
    <n v="4.3"/>
    <s v="ниша"/>
    <m/>
    <m/>
    <m/>
    <m/>
    <m/>
    <m/>
    <m/>
    <m/>
    <s v="Кухня-столовая"/>
    <n v="11.9"/>
    <m/>
    <s v="Комната стандарт"/>
    <n v="15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5"/>
    <s v="Кухня-столовая, ниша, Комната (ниша), 1 с/у, на 1 стор"/>
    <s v="Кухня-столовая"/>
    <n v="9"/>
    <n v="4"/>
    <s v="остальные"/>
    <n v="1"/>
    <n v="1.0024999999999999"/>
    <n v="1"/>
    <n v="0.99999999999999978"/>
    <s v="34-36"/>
    <n v="256666.66666666666"/>
    <n v="1.0125500624999995"/>
    <n v="259887.84937499985"/>
    <n v="9100000"/>
    <x v="23"/>
  </r>
  <r>
    <x v="0"/>
    <n v="5"/>
    <n v="3"/>
    <s v="160"/>
    <s v="5.3"/>
    <n v="4"/>
    <x v="2"/>
    <n v="15.4"/>
    <n v="34.5"/>
    <n v="34.5"/>
    <n v="34.5"/>
    <m/>
    <m/>
    <n v="4"/>
    <s v="ниша"/>
    <m/>
    <m/>
    <m/>
    <m/>
    <m/>
    <m/>
    <m/>
    <m/>
    <s v="Кухня-столовая"/>
    <n v="11.3"/>
    <m/>
    <s v="Комната стандарт"/>
    <n v="15.4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6"/>
    <s v="Кухня-столовая, ниша, Комната (ниша), 1 с/у, на 1 стор"/>
    <s v="Кухня-столовая"/>
    <n v="9"/>
    <n v="4"/>
    <s v="остальные"/>
    <n v="1"/>
    <n v="1.0024999999999999"/>
    <n v="1"/>
    <n v="0.99999999999999978"/>
    <s v="34-36"/>
    <n v="256666.66666666666"/>
    <n v="1.0125500624999995"/>
    <n v="259887.84937499985"/>
    <n v="8970000"/>
    <x v="24"/>
  </r>
  <r>
    <x v="0"/>
    <n v="5"/>
    <n v="3"/>
    <s v="161"/>
    <s v="5.4"/>
    <n v="4"/>
    <x v="1"/>
    <n v="28.5"/>
    <n v="57.1"/>
    <n v="59.800000000000004"/>
    <n v="57.910000000000004"/>
    <m/>
    <m/>
    <n v="8"/>
    <m/>
    <m/>
    <m/>
    <m/>
    <m/>
    <m/>
    <m/>
    <m/>
    <m/>
    <s v="Кухня-гостиная"/>
    <n v="14.1"/>
    <m/>
    <s v="Комната стандарт"/>
    <n v="14.5"/>
    <m/>
    <m/>
    <s v="Комната стандарт"/>
    <n v="14"/>
    <m/>
    <m/>
    <m/>
    <m/>
    <m/>
    <m/>
    <m/>
    <m/>
    <m/>
    <m/>
    <m/>
    <m/>
    <m/>
    <m/>
    <n v="4.5"/>
    <n v="2"/>
    <m/>
    <m/>
    <m/>
    <m/>
    <m/>
    <n v="2.7"/>
    <n v="0.81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m/>
    <m/>
    <m/>
    <s v="сбоку"/>
    <s v="кухня"/>
    <m/>
    <s v="Свой ЖК, Двор, Частный сектор"/>
    <s v="З, В"/>
    <m/>
    <s v="Кухня-гостиная"/>
    <s v=""/>
    <s v=""/>
    <s v=""/>
    <s v=""/>
    <s v=""/>
    <s v=""/>
    <s v=""/>
    <n v="2"/>
    <n v="1"/>
    <n v="1"/>
    <s v=""/>
    <s v=""/>
    <s v=""/>
    <s v=""/>
    <s v=""/>
    <s v=""/>
    <s v=""/>
    <s v=""/>
    <s v=""/>
    <s v=""/>
    <s v="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да"/>
    <s v=""/>
    <s v=""/>
    <s v=""/>
    <s v=""/>
    <s v=""/>
    <s v="да"/>
    <s v="да"/>
    <s v=""/>
    <s v=""/>
    <s v=""/>
    <s v="да"/>
    <s v=""/>
    <s v=""/>
    <s v=""/>
    <m/>
    <n v="1.01"/>
    <n v="1"/>
    <n v="1"/>
    <m/>
    <m/>
    <n v="1"/>
    <n v="1"/>
    <n v="1"/>
    <n v="1"/>
    <n v="1.0024999999999999"/>
    <n v="1"/>
    <n v="1"/>
    <m/>
    <m/>
    <m/>
    <n v="1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7"/>
    <s v="Кухня-гостиная, 2 с/у, балк., Распашонка, на 2 стор"/>
    <s v="Кухня-гостиная"/>
    <n v="9"/>
    <n v="4"/>
    <s v="остальные"/>
    <n v="1"/>
    <n v="1.0024999999999999"/>
    <n v="1"/>
    <n v="0.99999999999999978"/>
    <s v="56-58"/>
    <n v="220000"/>
    <n v="1.0124806708652552"/>
    <n v="222745.74759035613"/>
    <n v="12900000"/>
    <x v="25"/>
  </r>
  <r>
    <x v="0"/>
    <n v="5"/>
    <n v="4"/>
    <s v="162"/>
    <s v="5.1"/>
    <n v="4"/>
    <x v="1"/>
    <n v="30.099999999999998"/>
    <n v="58.8"/>
    <n v="61.4"/>
    <n v="59.58"/>
    <m/>
    <m/>
    <n v="6.7"/>
    <m/>
    <m/>
    <m/>
    <m/>
    <m/>
    <m/>
    <m/>
    <m/>
    <m/>
    <s v="Кухня-гостиная с нишей"/>
    <n v="15.5"/>
    <m/>
    <s v="Комната стандарт"/>
    <n v="18.399999999999999"/>
    <m/>
    <m/>
    <s v="Мастер-спальня"/>
    <n v="11.7"/>
    <m/>
    <m/>
    <m/>
    <m/>
    <m/>
    <m/>
    <m/>
    <m/>
    <m/>
    <m/>
    <m/>
    <m/>
    <m/>
    <m/>
    <n v="3.8"/>
    <n v="2.7"/>
    <m/>
    <m/>
    <m/>
    <m/>
    <m/>
    <n v="2.6"/>
    <n v="0.78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s v="кухня"/>
    <m/>
    <m/>
    <m/>
    <m/>
    <m/>
    <s v="Свой ЖК, Двор, Частный сектор"/>
    <s v="З, В"/>
    <m/>
    <s v="Кухня-гостиная с нишей"/>
    <s v=""/>
    <s v=""/>
    <s v=""/>
    <s v=""/>
    <s v=""/>
    <s v=""/>
    <n v="1"/>
    <n v="2"/>
    <n v="1"/>
    <n v="1"/>
    <s v=""/>
    <s v=""/>
    <s v=""/>
    <s v=""/>
    <s v=""/>
    <s v=""/>
    <s v=""/>
    <s v=""/>
    <s v=""/>
    <s v=""/>
    <s v="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49999999999999"/>
    <n v="1"/>
    <n v="1"/>
    <m/>
    <m/>
    <n v="1"/>
    <n v="1"/>
    <n v="1.01"/>
    <n v="1"/>
    <n v="1.0024999999999999"/>
    <n v="1"/>
    <n v="1"/>
    <m/>
    <m/>
    <m/>
    <n v="1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4"/>
    <s v="Кухня-гостиная с нишей, Мастер-спальня, 2 с/у, балк., Распашонка, на 2 стор"/>
    <s v="Кухня-гостиная с нишей, Мастер-спальня"/>
    <n v="9"/>
    <n v="4"/>
    <s v="остальные"/>
    <n v="1"/>
    <n v="1.0024999999999999"/>
    <n v="1"/>
    <n v="1.0016666666666665"/>
    <s v="58-60"/>
    <n v="218750"/>
    <n v="1.0293806607297815"/>
    <n v="225177.01953463969"/>
    <n v="13420000"/>
    <x v="22"/>
  </r>
  <r>
    <x v="0"/>
    <n v="5"/>
    <n v="4"/>
    <s v="163"/>
    <s v="5.2"/>
    <n v="4"/>
    <x v="2"/>
    <n v="15"/>
    <n v="35"/>
    <n v="35"/>
    <n v="35"/>
    <m/>
    <m/>
    <n v="4.3"/>
    <s v="ниша"/>
    <m/>
    <m/>
    <m/>
    <m/>
    <m/>
    <m/>
    <m/>
    <m/>
    <s v="Кухня-столовая"/>
    <n v="11.9"/>
    <m/>
    <s v="Комната стандарт"/>
    <n v="15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5"/>
    <s v="Кухня-столовая, ниша, Комната (ниша), 1 с/у, на 1 стор"/>
    <s v="Кухня-столовая"/>
    <n v="9"/>
    <n v="4"/>
    <s v="остальные"/>
    <n v="1"/>
    <n v="1.0024999999999999"/>
    <n v="1"/>
    <n v="1.0016666666666665"/>
    <s v="34-36"/>
    <n v="256666.66666666666"/>
    <n v="1.0142376459374995"/>
    <n v="260320.99579062487"/>
    <n v="9110000"/>
    <x v="23"/>
  </r>
  <r>
    <x v="0"/>
    <n v="5"/>
    <n v="4"/>
    <s v="164"/>
    <s v="5.3"/>
    <n v="4"/>
    <x v="2"/>
    <n v="15.4"/>
    <n v="34.5"/>
    <n v="34.5"/>
    <n v="34.5"/>
    <m/>
    <m/>
    <n v="4"/>
    <s v="ниша"/>
    <m/>
    <m/>
    <m/>
    <m/>
    <m/>
    <m/>
    <m/>
    <m/>
    <s v="Кухня-столовая"/>
    <n v="11.3"/>
    <m/>
    <s v="Комната стандарт"/>
    <n v="15.4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6"/>
    <s v="Кухня-столовая, ниша, Комната (ниша), 1 с/у, на 1 стор"/>
    <s v="Кухня-столовая"/>
    <n v="9"/>
    <n v="4"/>
    <s v="остальные"/>
    <n v="1"/>
    <n v="1.0024999999999999"/>
    <n v="1"/>
    <n v="1.0016666666666665"/>
    <s v="34-36"/>
    <n v="256666.66666666666"/>
    <n v="1.0142376459374995"/>
    <n v="260320.99579062487"/>
    <n v="8980000"/>
    <x v="24"/>
  </r>
  <r>
    <x v="0"/>
    <n v="5"/>
    <n v="4"/>
    <s v="165"/>
    <s v="5.4"/>
    <n v="4"/>
    <x v="1"/>
    <n v="28.5"/>
    <n v="57.1"/>
    <n v="59.800000000000004"/>
    <n v="57.910000000000004"/>
    <m/>
    <m/>
    <n v="8"/>
    <m/>
    <m/>
    <m/>
    <m/>
    <m/>
    <m/>
    <m/>
    <m/>
    <m/>
    <s v="Кухня-гостиная"/>
    <n v="14.1"/>
    <m/>
    <s v="Комната стандарт"/>
    <n v="14.5"/>
    <m/>
    <m/>
    <s v="Комната стандарт"/>
    <n v="14"/>
    <m/>
    <m/>
    <m/>
    <m/>
    <m/>
    <m/>
    <m/>
    <m/>
    <m/>
    <m/>
    <m/>
    <m/>
    <m/>
    <m/>
    <n v="4.5"/>
    <n v="2"/>
    <m/>
    <m/>
    <m/>
    <m/>
    <m/>
    <n v="2.7"/>
    <n v="0.81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m/>
    <m/>
    <m/>
    <s v="сбоку"/>
    <s v="кухня"/>
    <m/>
    <s v="Свой ЖК, Двор, Частный сектор"/>
    <s v="З, В"/>
    <m/>
    <s v="Кухня-гостиная"/>
    <s v=""/>
    <s v=""/>
    <s v=""/>
    <s v=""/>
    <s v=""/>
    <s v=""/>
    <s v=""/>
    <n v="2"/>
    <n v="1"/>
    <n v="1"/>
    <s v=""/>
    <s v=""/>
    <s v=""/>
    <s v=""/>
    <s v=""/>
    <s v=""/>
    <s v=""/>
    <s v=""/>
    <s v=""/>
    <s v=""/>
    <s v="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да"/>
    <s v=""/>
    <s v=""/>
    <s v=""/>
    <s v=""/>
    <s v=""/>
    <s v="да"/>
    <s v="да"/>
    <s v=""/>
    <s v=""/>
    <s v=""/>
    <s v="да"/>
    <s v=""/>
    <s v=""/>
    <s v=""/>
    <m/>
    <n v="1.01"/>
    <n v="1"/>
    <n v="1"/>
    <m/>
    <m/>
    <n v="1"/>
    <n v="1"/>
    <n v="1"/>
    <n v="1"/>
    <n v="1.0024999999999999"/>
    <n v="1"/>
    <n v="1"/>
    <m/>
    <m/>
    <m/>
    <n v="1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7"/>
    <s v="Кухня-гостиная, 2 с/у, балк., Распашонка, на 2 стор"/>
    <s v="Кухня-гостиная"/>
    <n v="9"/>
    <n v="4"/>
    <s v="остальные"/>
    <n v="1"/>
    <n v="1.0024999999999999"/>
    <n v="1"/>
    <n v="1.0016666666666665"/>
    <s v="56-58"/>
    <n v="220000"/>
    <n v="1.0141681386500305"/>
    <n v="223116.9905030067"/>
    <n v="12920000"/>
    <x v="25"/>
  </r>
  <r>
    <x v="0"/>
    <n v="5"/>
    <n v="5"/>
    <s v="166"/>
    <s v="5.1"/>
    <n v="4"/>
    <x v="1"/>
    <n v="30.099999999999998"/>
    <n v="58.8"/>
    <n v="61.4"/>
    <n v="59.58"/>
    <m/>
    <m/>
    <n v="6.7"/>
    <m/>
    <m/>
    <m/>
    <m/>
    <m/>
    <m/>
    <m/>
    <m/>
    <m/>
    <s v="Кухня-гостиная с нишей"/>
    <n v="15.5"/>
    <m/>
    <s v="Комната стандарт"/>
    <n v="18.399999999999999"/>
    <m/>
    <m/>
    <s v="Мастер-спальня"/>
    <n v="11.7"/>
    <m/>
    <m/>
    <m/>
    <m/>
    <m/>
    <m/>
    <m/>
    <m/>
    <m/>
    <m/>
    <m/>
    <m/>
    <m/>
    <m/>
    <n v="3.8"/>
    <n v="2.7"/>
    <m/>
    <m/>
    <m/>
    <m/>
    <m/>
    <n v="2.6"/>
    <n v="0.78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s v="кухня"/>
    <m/>
    <m/>
    <m/>
    <m/>
    <m/>
    <s v="Свой ЖК, Двор, Частный сектор"/>
    <s v="З, В"/>
    <m/>
    <s v="Кухня-гостиная с нишей"/>
    <s v=""/>
    <s v=""/>
    <s v=""/>
    <s v=""/>
    <s v=""/>
    <s v=""/>
    <n v="1"/>
    <n v="2"/>
    <n v="1"/>
    <n v="1"/>
    <s v=""/>
    <s v=""/>
    <s v=""/>
    <s v=""/>
    <s v=""/>
    <s v=""/>
    <s v=""/>
    <s v=""/>
    <s v=""/>
    <s v=""/>
    <s v="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49999999999999"/>
    <n v="1"/>
    <n v="1"/>
    <m/>
    <m/>
    <n v="1"/>
    <n v="1"/>
    <n v="1.01"/>
    <n v="1"/>
    <n v="1.0024999999999999"/>
    <n v="1"/>
    <n v="1"/>
    <m/>
    <m/>
    <m/>
    <n v="1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4"/>
    <s v="Кухня-гостиная с нишей, Мастер-спальня, 2 с/у, балк., Распашонка, на 2 стор"/>
    <s v="Кухня-гостиная с нишей, Мастер-спальня"/>
    <n v="9"/>
    <n v="4"/>
    <s v="остальные"/>
    <n v="1"/>
    <n v="1.0024999999999999"/>
    <n v="1"/>
    <n v="1.0033333333333332"/>
    <s v="58-60"/>
    <n v="218750"/>
    <n v="1.0310934405313286"/>
    <n v="225551.69011622813"/>
    <n v="13440000"/>
    <x v="22"/>
  </r>
  <r>
    <x v="0"/>
    <n v="5"/>
    <n v="5"/>
    <s v="167"/>
    <s v="5.2"/>
    <n v="4"/>
    <x v="2"/>
    <n v="15"/>
    <n v="35"/>
    <n v="35"/>
    <n v="35"/>
    <m/>
    <m/>
    <n v="4.3"/>
    <s v="ниша"/>
    <m/>
    <m/>
    <m/>
    <m/>
    <m/>
    <m/>
    <m/>
    <m/>
    <s v="Кухня-столовая"/>
    <n v="11.9"/>
    <m/>
    <s v="Комната стандарт"/>
    <n v="15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5"/>
    <s v="Кухня-столовая, ниша, Комната (ниша), 1 с/у, на 1 стор"/>
    <s v="Кухня-столовая"/>
    <n v="9"/>
    <n v="4"/>
    <s v="остальные"/>
    <n v="1"/>
    <n v="1.0024999999999999"/>
    <n v="1"/>
    <n v="1.0033333333333332"/>
    <s v="34-36"/>
    <n v="256666.66666666666"/>
    <n v="1.0159252293749996"/>
    <n v="260754.1422062499"/>
    <n v="9130000"/>
    <x v="23"/>
  </r>
  <r>
    <x v="0"/>
    <n v="5"/>
    <n v="5"/>
    <s v="168"/>
    <s v="5.3"/>
    <n v="4"/>
    <x v="2"/>
    <n v="15.4"/>
    <n v="34.5"/>
    <n v="34.5"/>
    <n v="34.5"/>
    <m/>
    <m/>
    <n v="4"/>
    <s v="ниша"/>
    <m/>
    <m/>
    <m/>
    <m/>
    <m/>
    <m/>
    <m/>
    <m/>
    <s v="Кухня-столовая"/>
    <n v="11.3"/>
    <m/>
    <s v="Комната стандарт"/>
    <n v="15.4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6"/>
    <s v="Кухня-столовая, ниша, Комната (ниша), 1 с/у, на 1 стор"/>
    <s v="Кухня-столовая"/>
    <n v="9"/>
    <n v="4"/>
    <s v="остальные"/>
    <n v="1"/>
    <n v="1.0024999999999999"/>
    <n v="1"/>
    <n v="1.0033333333333332"/>
    <s v="34-36"/>
    <n v="256666.66666666666"/>
    <n v="1.0159252293749996"/>
    <n v="260754.1422062499"/>
    <n v="9000000"/>
    <x v="24"/>
  </r>
  <r>
    <x v="0"/>
    <n v="5"/>
    <n v="5"/>
    <s v="169"/>
    <s v="5.4"/>
    <n v="4"/>
    <x v="1"/>
    <n v="28.5"/>
    <n v="57.1"/>
    <n v="59.800000000000004"/>
    <n v="57.910000000000004"/>
    <m/>
    <m/>
    <n v="8"/>
    <m/>
    <m/>
    <m/>
    <m/>
    <m/>
    <m/>
    <m/>
    <m/>
    <m/>
    <s v="Кухня-гостиная"/>
    <n v="14.1"/>
    <m/>
    <s v="Комната стандарт"/>
    <n v="14.5"/>
    <m/>
    <m/>
    <s v="Комната стандарт"/>
    <n v="14"/>
    <m/>
    <m/>
    <m/>
    <m/>
    <m/>
    <m/>
    <m/>
    <m/>
    <m/>
    <m/>
    <m/>
    <m/>
    <m/>
    <m/>
    <n v="4.5"/>
    <n v="2"/>
    <m/>
    <m/>
    <m/>
    <m/>
    <m/>
    <n v="2.7"/>
    <n v="0.81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m/>
    <m/>
    <m/>
    <s v="сбоку"/>
    <s v="кухня"/>
    <m/>
    <s v="Свой ЖК, Двор, Частный сектор"/>
    <s v="З, В"/>
    <m/>
    <s v="Кухня-гостиная"/>
    <s v=""/>
    <s v=""/>
    <s v=""/>
    <s v=""/>
    <s v=""/>
    <s v=""/>
    <s v=""/>
    <n v="2"/>
    <n v="1"/>
    <n v="1"/>
    <s v=""/>
    <s v=""/>
    <s v=""/>
    <s v=""/>
    <s v=""/>
    <s v=""/>
    <s v=""/>
    <s v=""/>
    <s v=""/>
    <s v=""/>
    <s v="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да"/>
    <s v=""/>
    <s v=""/>
    <s v=""/>
    <s v=""/>
    <s v=""/>
    <s v="да"/>
    <s v="да"/>
    <s v=""/>
    <s v=""/>
    <s v=""/>
    <s v="да"/>
    <s v=""/>
    <s v=""/>
    <s v=""/>
    <m/>
    <n v="1.01"/>
    <n v="1"/>
    <n v="1"/>
    <m/>
    <m/>
    <n v="1"/>
    <n v="1"/>
    <n v="1"/>
    <n v="1"/>
    <n v="1.0024999999999999"/>
    <n v="1"/>
    <n v="1"/>
    <m/>
    <m/>
    <m/>
    <n v="1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7"/>
    <s v="Кухня-гостиная, 2 с/у, балк., Распашонка, на 2 стор"/>
    <s v="Кухня-гостиная"/>
    <n v="9"/>
    <n v="4"/>
    <s v="остальные"/>
    <n v="1"/>
    <n v="1.0024999999999999"/>
    <n v="1"/>
    <n v="1.0033333333333332"/>
    <s v="56-58"/>
    <n v="220000"/>
    <n v="1.0158556064348061"/>
    <n v="223488.23341565733"/>
    <n v="12940000"/>
    <x v="25"/>
  </r>
  <r>
    <x v="0"/>
    <n v="5"/>
    <n v="6"/>
    <s v="170"/>
    <s v="5.1"/>
    <n v="4"/>
    <x v="1"/>
    <n v="30.099999999999998"/>
    <n v="58.8"/>
    <n v="61.4"/>
    <n v="59.58"/>
    <m/>
    <m/>
    <n v="6.7"/>
    <m/>
    <m/>
    <m/>
    <m/>
    <m/>
    <m/>
    <m/>
    <m/>
    <m/>
    <s v="Кухня-гостиная с нишей"/>
    <n v="15.5"/>
    <m/>
    <s v="Комната стандарт"/>
    <n v="18.399999999999999"/>
    <m/>
    <m/>
    <s v="Мастер-спальня"/>
    <n v="11.7"/>
    <m/>
    <m/>
    <m/>
    <m/>
    <m/>
    <m/>
    <m/>
    <m/>
    <m/>
    <m/>
    <m/>
    <m/>
    <m/>
    <m/>
    <n v="3.8"/>
    <n v="2.7"/>
    <m/>
    <m/>
    <m/>
    <m/>
    <m/>
    <n v="2.6"/>
    <n v="0.78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s v="кухня"/>
    <m/>
    <m/>
    <m/>
    <m/>
    <m/>
    <s v="Свой ЖК, Двор, Частный сектор"/>
    <s v="З, В"/>
    <m/>
    <s v="Кухня-гостиная с нишей"/>
    <s v=""/>
    <s v=""/>
    <s v=""/>
    <s v=""/>
    <s v=""/>
    <s v=""/>
    <n v="1"/>
    <n v="2"/>
    <n v="1"/>
    <n v="1"/>
    <s v=""/>
    <s v=""/>
    <s v=""/>
    <s v=""/>
    <s v=""/>
    <s v=""/>
    <s v=""/>
    <s v=""/>
    <s v=""/>
    <s v=""/>
    <s v="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49999999999999"/>
    <n v="1"/>
    <n v="1"/>
    <m/>
    <m/>
    <n v="1"/>
    <n v="1"/>
    <n v="1.01"/>
    <n v="1"/>
    <n v="1.0024999999999999"/>
    <n v="1"/>
    <n v="1"/>
    <m/>
    <m/>
    <m/>
    <n v="1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4"/>
    <s v="Кухня-гостиная с нишей, Мастер-спальня, 2 с/у, балк., Распашонка, на 2 стор"/>
    <s v="Кухня-гостиная с нишей, Мастер-спальня"/>
    <n v="9"/>
    <n v="4"/>
    <s v="остальные"/>
    <n v="1"/>
    <n v="1.0024999999999999"/>
    <n v="1"/>
    <n v="1.0049999999999999"/>
    <s v="58-60"/>
    <n v="218750"/>
    <n v="1.0328062203328758"/>
    <n v="225926.36069781659"/>
    <n v="13460000"/>
    <x v="22"/>
  </r>
  <r>
    <x v="0"/>
    <n v="5"/>
    <n v="6"/>
    <s v="171"/>
    <s v="5.2"/>
    <n v="4"/>
    <x v="2"/>
    <n v="15"/>
    <n v="35"/>
    <n v="35"/>
    <n v="35"/>
    <m/>
    <m/>
    <n v="4.3"/>
    <s v="ниша"/>
    <m/>
    <m/>
    <m/>
    <m/>
    <m/>
    <m/>
    <m/>
    <m/>
    <s v="Кухня-столовая"/>
    <n v="11.9"/>
    <m/>
    <s v="Комната стандарт"/>
    <n v="15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5"/>
    <s v="Кухня-столовая, ниша, Комната (ниша), 1 с/у, на 1 стор"/>
    <s v="Кухня-столовая"/>
    <n v="9"/>
    <n v="4"/>
    <s v="остальные"/>
    <n v="1"/>
    <n v="1.0024999999999999"/>
    <n v="1"/>
    <n v="1.0049999999999999"/>
    <s v="34-36"/>
    <n v="256666.66666666666"/>
    <n v="1.0176128128124995"/>
    <n v="261187.28862187485"/>
    <n v="9140000"/>
    <x v="23"/>
  </r>
  <r>
    <x v="0"/>
    <n v="5"/>
    <n v="6"/>
    <s v="172"/>
    <s v="5.3"/>
    <n v="4"/>
    <x v="2"/>
    <n v="15.4"/>
    <n v="34.5"/>
    <n v="34.5"/>
    <n v="34.5"/>
    <m/>
    <m/>
    <n v="4"/>
    <s v="ниша"/>
    <m/>
    <m/>
    <m/>
    <m/>
    <m/>
    <m/>
    <m/>
    <m/>
    <s v="Кухня-столовая"/>
    <n v="11.3"/>
    <m/>
    <s v="Комната стандарт"/>
    <n v="15.4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6"/>
    <s v="Кухня-столовая, ниша, Комната (ниша), 1 с/у, на 1 стор"/>
    <s v="Кухня-столовая"/>
    <n v="9"/>
    <n v="4"/>
    <s v="остальные"/>
    <n v="1"/>
    <n v="1.0024999999999999"/>
    <n v="1"/>
    <n v="1.0049999999999999"/>
    <s v="34-36"/>
    <n v="256666.66666666666"/>
    <n v="1.0176128128124995"/>
    <n v="261187.28862187485"/>
    <n v="9010000"/>
    <x v="24"/>
  </r>
  <r>
    <x v="0"/>
    <n v="5"/>
    <n v="6"/>
    <s v="173"/>
    <s v="5.4"/>
    <n v="4"/>
    <x v="1"/>
    <n v="28.5"/>
    <n v="57.1"/>
    <n v="59.800000000000004"/>
    <n v="57.910000000000004"/>
    <m/>
    <m/>
    <n v="8"/>
    <m/>
    <m/>
    <m/>
    <m/>
    <m/>
    <m/>
    <m/>
    <m/>
    <m/>
    <s v="Кухня-гостиная"/>
    <n v="14.1"/>
    <m/>
    <s v="Комната стандарт"/>
    <n v="14.5"/>
    <m/>
    <m/>
    <s v="Комната стандарт"/>
    <n v="14"/>
    <m/>
    <m/>
    <m/>
    <m/>
    <m/>
    <m/>
    <m/>
    <m/>
    <m/>
    <m/>
    <m/>
    <m/>
    <m/>
    <m/>
    <n v="4.5"/>
    <n v="2"/>
    <m/>
    <m/>
    <m/>
    <m/>
    <m/>
    <n v="2.7"/>
    <n v="0.81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m/>
    <m/>
    <m/>
    <s v="сбоку"/>
    <s v="кухня"/>
    <m/>
    <s v="Свой ЖК, Двор, Частный сектор"/>
    <s v="З, В"/>
    <m/>
    <s v="Кухня-гостиная"/>
    <s v=""/>
    <s v=""/>
    <s v=""/>
    <s v=""/>
    <s v=""/>
    <s v=""/>
    <s v=""/>
    <n v="2"/>
    <n v="1"/>
    <n v="1"/>
    <s v=""/>
    <s v=""/>
    <s v=""/>
    <s v=""/>
    <s v=""/>
    <s v=""/>
    <s v=""/>
    <s v=""/>
    <s v=""/>
    <s v=""/>
    <s v="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да"/>
    <s v=""/>
    <s v=""/>
    <s v=""/>
    <s v=""/>
    <s v=""/>
    <s v="да"/>
    <s v="да"/>
    <s v=""/>
    <s v=""/>
    <s v=""/>
    <s v="да"/>
    <s v=""/>
    <s v=""/>
    <s v=""/>
    <m/>
    <n v="1.01"/>
    <n v="1"/>
    <n v="1"/>
    <m/>
    <m/>
    <n v="1"/>
    <n v="1"/>
    <n v="1"/>
    <n v="1"/>
    <n v="1.0024999999999999"/>
    <n v="1"/>
    <n v="1"/>
    <m/>
    <m/>
    <m/>
    <n v="1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7"/>
    <s v="Кухня-гостиная, 2 с/у, балк., Распашонка, на 2 стор"/>
    <s v="Кухня-гостиная"/>
    <n v="9"/>
    <n v="4"/>
    <s v="остальные"/>
    <n v="1"/>
    <n v="1.0024999999999999"/>
    <n v="1"/>
    <n v="1.0049999999999999"/>
    <s v="56-58"/>
    <n v="220000"/>
    <n v="1.0175430742195815"/>
    <n v="223859.47632830791"/>
    <n v="12960000"/>
    <x v="25"/>
  </r>
  <r>
    <x v="0"/>
    <n v="5"/>
    <n v="7"/>
    <s v="174"/>
    <s v="5.1"/>
    <n v="4"/>
    <x v="1"/>
    <n v="30.099999999999998"/>
    <n v="58.8"/>
    <n v="61.4"/>
    <n v="59.58"/>
    <m/>
    <m/>
    <n v="6.7"/>
    <m/>
    <m/>
    <m/>
    <m/>
    <m/>
    <m/>
    <m/>
    <m/>
    <m/>
    <s v="Кухня-гостиная с нишей"/>
    <n v="15.5"/>
    <m/>
    <s v="Комната стандарт"/>
    <n v="18.399999999999999"/>
    <m/>
    <m/>
    <s v="Мастер-спальня"/>
    <n v="11.7"/>
    <m/>
    <m/>
    <m/>
    <m/>
    <m/>
    <m/>
    <m/>
    <m/>
    <m/>
    <m/>
    <m/>
    <m/>
    <m/>
    <m/>
    <n v="3.8"/>
    <n v="2.7"/>
    <m/>
    <m/>
    <m/>
    <m/>
    <m/>
    <n v="2.6"/>
    <n v="0.78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s v="кухня"/>
    <m/>
    <m/>
    <m/>
    <m/>
    <m/>
    <s v="Свой ЖК, Двор, Частный сектор"/>
    <s v="З, В"/>
    <m/>
    <s v="Кухня-гостиная с нишей"/>
    <s v=""/>
    <s v=""/>
    <s v=""/>
    <s v=""/>
    <s v=""/>
    <s v=""/>
    <n v="1"/>
    <n v="2"/>
    <n v="1"/>
    <n v="1"/>
    <s v=""/>
    <s v=""/>
    <s v=""/>
    <s v=""/>
    <s v=""/>
    <s v=""/>
    <s v=""/>
    <s v=""/>
    <s v=""/>
    <s v=""/>
    <s v="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49999999999999"/>
    <n v="1"/>
    <n v="1"/>
    <m/>
    <m/>
    <n v="1"/>
    <n v="1"/>
    <n v="1.01"/>
    <n v="1"/>
    <n v="1.0024999999999999"/>
    <n v="1"/>
    <n v="1"/>
    <m/>
    <m/>
    <m/>
    <n v="1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4"/>
    <s v="Кухня-гостиная с нишей, Мастер-спальня, 2 с/у, балк., Распашонка, на 2 стор"/>
    <s v="Кухня-гостиная с нишей, Мастер-спальня"/>
    <n v="9"/>
    <n v="4"/>
    <s v="остальные"/>
    <n v="1"/>
    <n v="1.0024999999999999"/>
    <n v="1"/>
    <n v="1.0066666666666664"/>
    <s v="58-60"/>
    <n v="218750"/>
    <n v="1.0345190001344227"/>
    <n v="226301.03127940497"/>
    <n v="13480000"/>
    <x v="22"/>
  </r>
  <r>
    <x v="0"/>
    <n v="5"/>
    <n v="7"/>
    <s v="175"/>
    <s v="5.2"/>
    <n v="4"/>
    <x v="2"/>
    <n v="15"/>
    <n v="35"/>
    <n v="35"/>
    <n v="35"/>
    <m/>
    <m/>
    <n v="4.3"/>
    <s v="ниша"/>
    <m/>
    <m/>
    <m/>
    <m/>
    <m/>
    <m/>
    <m/>
    <m/>
    <s v="Кухня-столовая"/>
    <n v="11.9"/>
    <m/>
    <s v="Комната стандарт"/>
    <n v="15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5"/>
    <s v="Кухня-столовая, ниша, Комната (ниша), 1 с/у, на 1 стор"/>
    <s v="Кухня-столовая"/>
    <n v="9"/>
    <n v="4"/>
    <s v="остальные"/>
    <n v="1"/>
    <n v="1.0024999999999999"/>
    <n v="1"/>
    <n v="1.0066666666666664"/>
    <s v="34-36"/>
    <n v="256666.66666666666"/>
    <n v="1.0193003962499994"/>
    <n v="261620.43503749982"/>
    <n v="9160000"/>
    <x v="23"/>
  </r>
  <r>
    <x v="0"/>
    <n v="5"/>
    <n v="7"/>
    <s v="176"/>
    <s v="5.3"/>
    <n v="4"/>
    <x v="2"/>
    <n v="15.4"/>
    <n v="34.5"/>
    <n v="34.5"/>
    <n v="34.5"/>
    <m/>
    <m/>
    <n v="4"/>
    <s v="ниша"/>
    <m/>
    <m/>
    <m/>
    <m/>
    <m/>
    <m/>
    <m/>
    <m/>
    <s v="Кухня-столовая"/>
    <n v="11.3"/>
    <m/>
    <s v="Комната стандарт"/>
    <n v="15.4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6"/>
    <s v="Кухня-столовая, ниша, Комната (ниша), 1 с/у, на 1 стор"/>
    <s v="Кухня-столовая"/>
    <n v="9"/>
    <n v="4"/>
    <s v="остальные"/>
    <n v="1"/>
    <n v="1.0024999999999999"/>
    <n v="1"/>
    <n v="1.0066666666666664"/>
    <s v="34-36"/>
    <n v="256666.66666666666"/>
    <n v="1.0193003962499994"/>
    <n v="261620.43503749982"/>
    <n v="9030000"/>
    <x v="24"/>
  </r>
  <r>
    <x v="0"/>
    <n v="5"/>
    <n v="7"/>
    <s v="177"/>
    <s v="5.4"/>
    <n v="4"/>
    <x v="1"/>
    <n v="28.5"/>
    <n v="57.1"/>
    <n v="59.800000000000004"/>
    <n v="57.910000000000004"/>
    <m/>
    <m/>
    <n v="8"/>
    <m/>
    <m/>
    <m/>
    <m/>
    <m/>
    <m/>
    <m/>
    <m/>
    <m/>
    <s v="Кухня-гостиная"/>
    <n v="14.1"/>
    <m/>
    <s v="Комната стандарт"/>
    <n v="14.5"/>
    <m/>
    <m/>
    <s v="Комната стандарт"/>
    <n v="14"/>
    <m/>
    <m/>
    <m/>
    <m/>
    <m/>
    <m/>
    <m/>
    <m/>
    <m/>
    <m/>
    <m/>
    <m/>
    <m/>
    <m/>
    <n v="4.5"/>
    <n v="2"/>
    <m/>
    <m/>
    <m/>
    <m/>
    <m/>
    <n v="2.7"/>
    <n v="0.81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m/>
    <m/>
    <m/>
    <s v="сбоку"/>
    <s v="кухня"/>
    <m/>
    <s v="Свой ЖК, Двор, Частный сектор"/>
    <s v="З, В"/>
    <m/>
    <s v="Кухня-гостиная"/>
    <s v=""/>
    <s v=""/>
    <s v=""/>
    <s v=""/>
    <s v=""/>
    <s v=""/>
    <s v=""/>
    <n v="2"/>
    <n v="1"/>
    <n v="1"/>
    <s v=""/>
    <s v=""/>
    <s v=""/>
    <s v=""/>
    <s v=""/>
    <s v=""/>
    <s v=""/>
    <s v=""/>
    <s v=""/>
    <s v=""/>
    <s v="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да"/>
    <s v=""/>
    <s v=""/>
    <s v=""/>
    <s v=""/>
    <s v=""/>
    <s v="да"/>
    <s v="да"/>
    <s v=""/>
    <s v=""/>
    <s v=""/>
    <s v="да"/>
    <s v=""/>
    <s v=""/>
    <s v=""/>
    <m/>
    <n v="1.01"/>
    <n v="1"/>
    <n v="1"/>
    <m/>
    <m/>
    <n v="1"/>
    <n v="1"/>
    <n v="1"/>
    <n v="1"/>
    <n v="1.0024999999999999"/>
    <n v="1"/>
    <n v="1"/>
    <m/>
    <m/>
    <m/>
    <n v="1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7"/>
    <s v="Кухня-гостиная, 2 с/у, балк., Распашонка, на 2 стор"/>
    <s v="Кухня-гостиная"/>
    <n v="9"/>
    <n v="4"/>
    <s v="остальные"/>
    <n v="1"/>
    <n v="1.0024999999999999"/>
    <n v="1"/>
    <n v="1.0066666666666664"/>
    <s v="56-58"/>
    <n v="220000"/>
    <n v="1.0192305420043568"/>
    <n v="224230.71924095851"/>
    <n v="12990000"/>
    <x v="25"/>
  </r>
  <r>
    <x v="0"/>
    <n v="5"/>
    <n v="8"/>
    <s v="178"/>
    <s v="5.1"/>
    <n v="4"/>
    <x v="1"/>
    <n v="30.099999999999998"/>
    <n v="58.8"/>
    <n v="61.4"/>
    <n v="59.58"/>
    <m/>
    <m/>
    <n v="6.7"/>
    <m/>
    <m/>
    <m/>
    <m/>
    <m/>
    <m/>
    <m/>
    <m/>
    <m/>
    <s v="Кухня-гостиная с нишей"/>
    <n v="15.5"/>
    <m/>
    <s v="Комната стандарт"/>
    <n v="18.399999999999999"/>
    <m/>
    <m/>
    <s v="Мастер-спальня"/>
    <n v="11.7"/>
    <m/>
    <m/>
    <m/>
    <m/>
    <m/>
    <m/>
    <m/>
    <m/>
    <m/>
    <m/>
    <m/>
    <m/>
    <m/>
    <m/>
    <n v="3.8"/>
    <n v="2.7"/>
    <m/>
    <m/>
    <m/>
    <m/>
    <m/>
    <n v="2.6"/>
    <n v="0.78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s v="кухня"/>
    <m/>
    <m/>
    <m/>
    <m/>
    <m/>
    <s v="Свой ЖК, Двор, Частный сектор"/>
    <s v="З, В"/>
    <m/>
    <s v="Кухня-гостиная с нишей"/>
    <s v=""/>
    <s v=""/>
    <s v=""/>
    <s v=""/>
    <s v=""/>
    <s v=""/>
    <n v="1"/>
    <n v="2"/>
    <n v="1"/>
    <n v="1"/>
    <s v=""/>
    <s v=""/>
    <s v=""/>
    <s v=""/>
    <s v=""/>
    <s v=""/>
    <s v=""/>
    <s v=""/>
    <s v=""/>
    <s v=""/>
    <s v="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49999999999999"/>
    <n v="1"/>
    <n v="1"/>
    <m/>
    <m/>
    <n v="1"/>
    <n v="1"/>
    <n v="1.01"/>
    <n v="1"/>
    <n v="1.0024999999999999"/>
    <n v="1"/>
    <n v="1"/>
    <m/>
    <m/>
    <m/>
    <n v="1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4"/>
    <s v="Кухня-гостиная с нишей, Мастер-спальня, 2 с/у, балк., Распашонка, на 2 стор"/>
    <s v="Кухня-гостиная с нишей, Мастер-спальня"/>
    <n v="9"/>
    <n v="4"/>
    <s v="остальные"/>
    <n v="1"/>
    <n v="1.0024999999999999"/>
    <n v="1"/>
    <n v="1.0083333333333331"/>
    <s v="58-60"/>
    <n v="218750"/>
    <n v="1.0362317799359697"/>
    <n v="226675.70186099337"/>
    <n v="13510000"/>
    <x v="22"/>
  </r>
  <r>
    <x v="0"/>
    <n v="5"/>
    <n v="8"/>
    <s v="179"/>
    <s v="5.2"/>
    <n v="4"/>
    <x v="2"/>
    <n v="15"/>
    <n v="35"/>
    <n v="35"/>
    <n v="35"/>
    <m/>
    <m/>
    <n v="4.3"/>
    <s v="ниша"/>
    <m/>
    <m/>
    <m/>
    <m/>
    <m/>
    <m/>
    <m/>
    <m/>
    <s v="Кухня-столовая"/>
    <n v="11.9"/>
    <m/>
    <s v="Комната стандарт"/>
    <n v="15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5"/>
    <s v="Кухня-столовая, ниша, Комната (ниша), 1 с/у, на 1 стор"/>
    <s v="Кухня-столовая"/>
    <n v="9"/>
    <n v="4"/>
    <s v="остальные"/>
    <n v="1"/>
    <n v="1.0024999999999999"/>
    <n v="1"/>
    <n v="1.0083333333333331"/>
    <s v="34-36"/>
    <n v="256666.66666666666"/>
    <n v="1.0209879796874994"/>
    <n v="262053.58145312485"/>
    <n v="9170000"/>
    <x v="23"/>
  </r>
  <r>
    <x v="0"/>
    <n v="5"/>
    <n v="8"/>
    <s v="180"/>
    <s v="5.3"/>
    <n v="4"/>
    <x v="2"/>
    <n v="15.4"/>
    <n v="34.5"/>
    <n v="34.5"/>
    <n v="34.5"/>
    <m/>
    <m/>
    <n v="4"/>
    <s v="ниша"/>
    <m/>
    <m/>
    <m/>
    <m/>
    <m/>
    <m/>
    <m/>
    <m/>
    <s v="Кухня-столовая"/>
    <n v="11.3"/>
    <m/>
    <s v="Комната стандарт"/>
    <n v="15.4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6"/>
    <s v="Кухня-столовая, ниша, Комната (ниша), 1 с/у, на 1 стор"/>
    <s v="Кухня-столовая"/>
    <n v="9"/>
    <n v="4"/>
    <s v="остальные"/>
    <n v="1"/>
    <n v="1.0024999999999999"/>
    <n v="1"/>
    <n v="1.0083333333333331"/>
    <s v="34-36"/>
    <n v="256666.66666666666"/>
    <n v="1.0209879796874994"/>
    <n v="262053.58145312485"/>
    <n v="9040000"/>
    <x v="24"/>
  </r>
  <r>
    <x v="0"/>
    <n v="5"/>
    <n v="8"/>
    <s v="181"/>
    <s v="5.4"/>
    <n v="4"/>
    <x v="1"/>
    <n v="28.5"/>
    <n v="57.1"/>
    <n v="59.800000000000004"/>
    <n v="57.910000000000004"/>
    <m/>
    <m/>
    <n v="8"/>
    <m/>
    <m/>
    <m/>
    <m/>
    <m/>
    <m/>
    <m/>
    <m/>
    <m/>
    <s v="Кухня-гостиная"/>
    <n v="14.1"/>
    <m/>
    <s v="Комната стандарт"/>
    <n v="14.5"/>
    <m/>
    <m/>
    <s v="Комната стандарт"/>
    <n v="14"/>
    <m/>
    <m/>
    <m/>
    <m/>
    <m/>
    <m/>
    <m/>
    <m/>
    <m/>
    <m/>
    <m/>
    <m/>
    <m/>
    <m/>
    <n v="4.5"/>
    <n v="2"/>
    <m/>
    <m/>
    <m/>
    <m/>
    <m/>
    <n v="2.7"/>
    <n v="0.81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m/>
    <m/>
    <m/>
    <s v="сбоку"/>
    <s v="кухня"/>
    <m/>
    <s v="Свой ЖК, Двор, Частный сектор"/>
    <s v="З, В"/>
    <m/>
    <s v="Кухня-гостиная"/>
    <s v=""/>
    <s v=""/>
    <s v=""/>
    <s v=""/>
    <s v=""/>
    <s v=""/>
    <s v=""/>
    <n v="2"/>
    <n v="1"/>
    <n v="1"/>
    <s v=""/>
    <s v=""/>
    <s v=""/>
    <s v=""/>
    <s v=""/>
    <s v=""/>
    <s v=""/>
    <s v=""/>
    <s v=""/>
    <s v=""/>
    <s v="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да"/>
    <s v=""/>
    <s v=""/>
    <s v=""/>
    <s v=""/>
    <s v=""/>
    <s v="да"/>
    <s v="да"/>
    <s v=""/>
    <s v=""/>
    <s v=""/>
    <s v="да"/>
    <s v=""/>
    <s v=""/>
    <s v=""/>
    <m/>
    <n v="1.01"/>
    <n v="1"/>
    <n v="1"/>
    <m/>
    <m/>
    <n v="1"/>
    <n v="1"/>
    <n v="1"/>
    <n v="1"/>
    <n v="1.0024999999999999"/>
    <n v="1"/>
    <n v="1"/>
    <m/>
    <m/>
    <m/>
    <n v="1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7"/>
    <s v="Кухня-гостиная, 2 с/у, балк., Распашонка, на 2 стор"/>
    <s v="Кухня-гостиная"/>
    <n v="9"/>
    <n v="4"/>
    <s v="остальные"/>
    <n v="1"/>
    <n v="1.0024999999999999"/>
    <n v="1"/>
    <n v="1.0083333333333331"/>
    <s v="56-58"/>
    <n v="220000"/>
    <n v="1.0209180097891322"/>
    <n v="224601.96215360909"/>
    <n v="13010000"/>
    <x v="25"/>
  </r>
  <r>
    <x v="0"/>
    <n v="5"/>
    <n v="9"/>
    <s v="182"/>
    <s v="5.1"/>
    <n v="4"/>
    <x v="1"/>
    <n v="30.099999999999998"/>
    <n v="58.8"/>
    <n v="61.4"/>
    <n v="59.58"/>
    <m/>
    <m/>
    <n v="6.7"/>
    <m/>
    <m/>
    <m/>
    <m/>
    <m/>
    <m/>
    <m/>
    <m/>
    <m/>
    <s v="Кухня-гостиная с нишей"/>
    <n v="15.5"/>
    <m/>
    <s v="Комната стандарт"/>
    <n v="18.399999999999999"/>
    <m/>
    <m/>
    <s v="Мастер-спальня"/>
    <n v="11.7"/>
    <m/>
    <m/>
    <m/>
    <m/>
    <m/>
    <m/>
    <m/>
    <m/>
    <m/>
    <m/>
    <m/>
    <m/>
    <m/>
    <m/>
    <n v="3.8"/>
    <n v="2.7"/>
    <m/>
    <m/>
    <m/>
    <m/>
    <m/>
    <n v="2.6"/>
    <n v="0.78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s v="да"/>
    <m/>
    <m/>
    <n v="2"/>
    <m/>
    <m/>
    <m/>
    <s v="кухня"/>
    <s v="кухня"/>
    <m/>
    <m/>
    <m/>
    <m/>
    <m/>
    <s v="Свой ЖК, Двор, Частный сектор"/>
    <s v="З, В"/>
    <m/>
    <s v="Кухня-гостиная с нишей"/>
    <s v=""/>
    <s v=""/>
    <s v=""/>
    <s v=""/>
    <s v=""/>
    <s v=""/>
    <n v="1"/>
    <n v="2"/>
    <n v="1"/>
    <n v="1"/>
    <s v=""/>
    <s v=""/>
    <s v=""/>
    <s v=""/>
    <s v=""/>
    <s v=""/>
    <s v=""/>
    <s v=""/>
    <s v=""/>
    <s v=""/>
    <s v=""/>
    <s v=""/>
    <s v=""/>
    <s v=""/>
    <n v="3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49999999999999"/>
    <n v="1"/>
    <n v="1"/>
    <m/>
    <m/>
    <n v="1"/>
    <n v="1"/>
    <n v="1.01"/>
    <n v="1"/>
    <n v="1.0024999999999999"/>
    <n v="1"/>
    <n v="1"/>
    <m/>
    <m/>
    <m/>
    <n v="1"/>
    <m/>
    <m/>
    <m/>
    <m/>
    <m/>
    <m/>
    <m/>
    <m/>
    <m/>
    <n v="1.0024999999999999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4"/>
    <s v="Кухня-гостиная с нишей, Мастер-спальня, 2 с/у, балк., Распашонка, на 2 стор"/>
    <s v="Кухня-гостиная с нишей, Мастер-спальня"/>
    <n v="9"/>
    <n v="4"/>
    <s v="остальные"/>
    <n v="1"/>
    <n v="1.0024999999999999"/>
    <n v="1"/>
    <n v="1.0099999999999998"/>
    <s v="58-60"/>
    <n v="218750"/>
    <n v="1.0405394211368599"/>
    <n v="227617.99837368811"/>
    <n v="13560000"/>
    <x v="22"/>
  </r>
  <r>
    <x v="0"/>
    <n v="5"/>
    <n v="9"/>
    <s v="183"/>
    <s v="5.2"/>
    <n v="4"/>
    <x v="2"/>
    <n v="15"/>
    <n v="35"/>
    <n v="35"/>
    <n v="35"/>
    <m/>
    <m/>
    <n v="4.3"/>
    <s v="ниша"/>
    <m/>
    <m/>
    <m/>
    <m/>
    <m/>
    <m/>
    <m/>
    <m/>
    <s v="Кухня-столовая"/>
    <n v="11.9"/>
    <m/>
    <s v="Комната стандарт"/>
    <n v="15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3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.0024999999999999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5"/>
    <s v="Кухня-столовая, ниша, Комната (ниша), 1 с/у, на 1 стор"/>
    <s v="Кухня-столовая"/>
    <n v="9"/>
    <n v="4"/>
    <s v="остальные"/>
    <n v="1"/>
    <n v="1.0024999999999999"/>
    <n v="1"/>
    <n v="1.0099999999999998"/>
    <s v="34-36"/>
    <n v="256666.66666666666"/>
    <n v="1.0252322520328119"/>
    <n v="263142.94468842173"/>
    <n v="9210000"/>
    <x v="23"/>
  </r>
  <r>
    <x v="0"/>
    <n v="5"/>
    <n v="9"/>
    <s v="184"/>
    <s v="5.3"/>
    <n v="4"/>
    <x v="2"/>
    <n v="15.4"/>
    <n v="34.5"/>
    <n v="34.5"/>
    <n v="34.5"/>
    <m/>
    <m/>
    <n v="4"/>
    <s v="ниша"/>
    <m/>
    <m/>
    <m/>
    <m/>
    <m/>
    <m/>
    <m/>
    <m/>
    <s v="Кухня-столовая"/>
    <n v="11.3"/>
    <m/>
    <s v="Комната стандарт"/>
    <n v="15.4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3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.0024999999999999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6"/>
    <s v="Кухня-столовая, ниша, Комната (ниша), 1 с/у, на 1 стор"/>
    <s v="Кухня-столовая"/>
    <n v="9"/>
    <n v="4"/>
    <s v="остальные"/>
    <n v="1"/>
    <n v="1.0024999999999999"/>
    <n v="1"/>
    <n v="1.0099999999999998"/>
    <s v="34-36"/>
    <n v="256666.66666666666"/>
    <n v="1.0252322520328119"/>
    <n v="263142.94468842173"/>
    <n v="9080000"/>
    <x v="24"/>
  </r>
  <r>
    <x v="0"/>
    <n v="5"/>
    <n v="9"/>
    <s v="185"/>
    <s v="5.4"/>
    <n v="4"/>
    <x v="1"/>
    <n v="28.5"/>
    <n v="57.1"/>
    <n v="59.800000000000004"/>
    <n v="57.910000000000004"/>
    <m/>
    <m/>
    <n v="8"/>
    <m/>
    <m/>
    <m/>
    <m/>
    <m/>
    <m/>
    <m/>
    <m/>
    <m/>
    <s v="Кухня-гостиная"/>
    <n v="14.1"/>
    <m/>
    <s v="Комната стандарт"/>
    <n v="14.5"/>
    <m/>
    <m/>
    <s v="Комната стандарт"/>
    <n v="14"/>
    <m/>
    <m/>
    <m/>
    <m/>
    <m/>
    <m/>
    <m/>
    <m/>
    <m/>
    <m/>
    <m/>
    <m/>
    <m/>
    <m/>
    <n v="4.5"/>
    <n v="2"/>
    <m/>
    <m/>
    <m/>
    <m/>
    <m/>
    <n v="2.7"/>
    <n v="0.81"/>
    <m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s v="да"/>
    <m/>
    <m/>
    <n v="2"/>
    <m/>
    <m/>
    <m/>
    <s v="кухня"/>
    <m/>
    <m/>
    <m/>
    <s v="сбоку"/>
    <s v="кухня"/>
    <m/>
    <s v="Свой ЖК, Двор, Частный сектор"/>
    <s v="З, В"/>
    <m/>
    <s v="Кухня-гостиная"/>
    <s v=""/>
    <s v=""/>
    <s v=""/>
    <s v=""/>
    <s v=""/>
    <s v=""/>
    <s v=""/>
    <n v="2"/>
    <n v="1"/>
    <n v="1"/>
    <s v=""/>
    <s v=""/>
    <s v=""/>
    <s v=""/>
    <s v=""/>
    <s v=""/>
    <s v=""/>
    <s v=""/>
    <s v=""/>
    <s v=""/>
    <s v=""/>
    <s v=""/>
    <s v=""/>
    <s v=""/>
    <n v="3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да"/>
    <s v=""/>
    <s v=""/>
    <s v=""/>
    <s v=""/>
    <s v=""/>
    <s v="да"/>
    <s v="да"/>
    <s v=""/>
    <s v=""/>
    <s v=""/>
    <s v="да"/>
    <s v=""/>
    <s v=""/>
    <s v=""/>
    <m/>
    <n v="1.01"/>
    <n v="1"/>
    <n v="1"/>
    <m/>
    <m/>
    <n v="1"/>
    <n v="1"/>
    <n v="1"/>
    <n v="1"/>
    <n v="1.0024999999999999"/>
    <n v="1"/>
    <n v="1"/>
    <m/>
    <m/>
    <m/>
    <n v="1"/>
    <m/>
    <m/>
    <m/>
    <m/>
    <m/>
    <m/>
    <m/>
    <m/>
    <m/>
    <n v="1.0024999999999999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7"/>
    <s v="Кухня-гостиная, 2 с/у, балк., Распашонка, на 2 стор"/>
    <s v="Кухня-гостиная"/>
    <n v="9"/>
    <n v="4"/>
    <s v="остальные"/>
    <n v="1"/>
    <n v="1.0024999999999999"/>
    <n v="1"/>
    <n v="1.0099999999999998"/>
    <s v="56-58"/>
    <n v="220000"/>
    <n v="1.0251619912678427"/>
    <n v="225535.6380789254"/>
    <n v="13060000"/>
    <x v="25"/>
  </r>
  <r>
    <x v="0"/>
    <n v="6"/>
    <n v="1"/>
    <s v="186"/>
    <s v="6.1"/>
    <n v="4"/>
    <x v="2"/>
    <n v="12.9"/>
    <n v="44.2"/>
    <n v="44.2"/>
    <n v="44.2"/>
    <m/>
    <m/>
    <n v="8.3000000000000007"/>
    <s v="ниша"/>
    <m/>
    <m/>
    <m/>
    <m/>
    <m/>
    <m/>
    <m/>
    <m/>
    <s v="Кухня-гостиная"/>
    <n v="15.6"/>
    <m/>
    <s v="Комната стандарт"/>
    <n v="12.9"/>
    <m/>
    <m/>
    <m/>
    <m/>
    <m/>
    <m/>
    <m/>
    <m/>
    <m/>
    <m/>
    <m/>
    <m/>
    <m/>
    <m/>
    <m/>
    <m/>
    <m/>
    <m/>
    <n v="4.7"/>
    <n v="2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7699999999999996"/>
    <m/>
    <m/>
    <m/>
    <s v="да"/>
    <m/>
    <m/>
    <n v="2"/>
    <m/>
    <m/>
    <m/>
    <m/>
    <m/>
    <m/>
    <m/>
    <s v="сбоку"/>
    <s v="кухня"/>
    <m/>
    <s v="Свой ЖК, Двор, Частный сектор"/>
    <s v="З, В"/>
    <m/>
    <s v="Кухня-гостиная"/>
    <s v=""/>
    <s v="ниш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3.7699999999999996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да"/>
    <s v=""/>
    <s v=""/>
    <s v=""/>
    <s v=""/>
    <s v=""/>
    <s v="да"/>
    <s v="да"/>
    <s v=""/>
    <s v=""/>
    <s v=""/>
    <s v="да"/>
    <s v=""/>
    <s v=""/>
    <s v=""/>
    <m/>
    <n v="1.01"/>
    <n v="1"/>
    <n v="1.0049999999999999"/>
    <m/>
    <m/>
    <n v="1"/>
    <n v="1"/>
    <n v="1"/>
    <n v="1.0049999999999999"/>
    <n v="1"/>
    <n v="1"/>
    <n v="1"/>
    <m/>
    <m/>
    <m/>
    <n v="1"/>
    <m/>
    <m/>
    <m/>
    <m/>
    <m/>
    <m/>
    <m/>
    <m/>
    <m/>
    <n v="1.0089999999999999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8"/>
    <s v="Кухня-гостиная, ниша, 2 с/у, Распашонка, на 2 стор"/>
    <s v="Кухня-гостиная"/>
    <n v="8"/>
    <n v="5"/>
    <s v="остальные"/>
    <n v="1.0024999999999999"/>
    <n v="1"/>
    <n v="1"/>
    <n v="0.98999999999999977"/>
    <s v="44-46"/>
    <n v="232500"/>
    <n v="1.0240891460093744"/>
    <n v="238100.72644717954"/>
    <n v="10520000"/>
    <x v="26"/>
  </r>
  <r>
    <x v="0"/>
    <n v="6"/>
    <n v="1"/>
    <s v="187"/>
    <s v="6.2"/>
    <n v="4"/>
    <x v="2"/>
    <n v="12.2"/>
    <n v="32.4"/>
    <n v="32.4"/>
    <n v="32.4"/>
    <m/>
    <m/>
    <n v="4.3"/>
    <s v="ниша"/>
    <m/>
    <m/>
    <m/>
    <m/>
    <m/>
    <m/>
    <m/>
    <m/>
    <s v="Кухня-столовая"/>
    <n v="12.1"/>
    <m/>
    <s v="Комната стандарт"/>
    <n v="12.2"/>
    <m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7699999999999996"/>
    <m/>
    <m/>
    <m/>
    <m/>
    <m/>
    <m/>
    <n v="1"/>
    <m/>
    <m/>
    <m/>
    <m/>
    <m/>
    <m/>
    <m/>
    <s v="сбоку"/>
    <s v="кухня, с/у"/>
    <m/>
    <s v="Частный сектор"/>
    <s v="З"/>
    <m/>
    <s v="Кухня-столов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3.7699999999999996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.0089999999999999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0.995"/>
    <n v="1"/>
    <n v="1"/>
    <n v="1"/>
    <n v="1"/>
    <n v="1"/>
    <n v="1"/>
    <m/>
    <m/>
    <m/>
    <m/>
    <m/>
    <m/>
    <m/>
    <m/>
    <m/>
    <m/>
    <m/>
    <m/>
    <m/>
    <m/>
    <m/>
    <m/>
    <m/>
    <m/>
    <x v="29"/>
    <s v="Кухня-столовая, ниша, 1 с/у, на 1 стор"/>
    <s v="Кухня-столовая"/>
    <n v="8"/>
    <n v="5"/>
    <s v="остальные"/>
    <n v="1.0024999999999999"/>
    <n v="1"/>
    <n v="1"/>
    <n v="0.98999999999999977"/>
    <s v="32-34"/>
    <n v="263333.33333333331"/>
    <n v="0.99637532861903377"/>
    <n v="262378.83653634554"/>
    <n v="8500000"/>
    <x v="27"/>
  </r>
  <r>
    <x v="0"/>
    <n v="6"/>
    <n v="1"/>
    <s v="188"/>
    <s v="6.3"/>
    <n v="4"/>
    <x v="1"/>
    <n v="23.1"/>
    <n v="51"/>
    <n v="51"/>
    <n v="51"/>
    <m/>
    <m/>
    <n v="9.8000000000000007"/>
    <m/>
    <m/>
    <m/>
    <m/>
    <m/>
    <m/>
    <m/>
    <m/>
    <m/>
    <s v="Кухня-столовая"/>
    <n v="12.6"/>
    <m/>
    <s v="Комната стандарт"/>
    <n v="12.1"/>
    <m/>
    <m/>
    <s v="Комната стандарт"/>
    <n v="11"/>
    <s v="ниша"/>
    <m/>
    <m/>
    <m/>
    <m/>
    <m/>
    <m/>
    <m/>
    <m/>
    <m/>
    <m/>
    <m/>
    <m/>
    <m/>
    <n v="4.0999999999999996"/>
    <n v="1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7699999999999996"/>
    <m/>
    <m/>
    <s v="да"/>
    <m/>
    <m/>
    <m/>
    <n v="2"/>
    <m/>
    <m/>
    <m/>
    <m/>
    <m/>
    <m/>
    <m/>
    <s v="сбоку"/>
    <s v="с/у, комната"/>
    <m/>
    <s v="Д/с, Частный сектор"/>
    <s v="С, З"/>
    <m/>
    <s v="Кухня-столовая"/>
    <s v=""/>
    <s v=""/>
    <s v=""/>
    <s v=""/>
    <n v="1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3.7699999999999996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s v="да"/>
    <s v=""/>
    <s v="да"/>
    <s v=""/>
    <s v=""/>
    <s v=""/>
    <s v=""/>
    <s v=""/>
    <s v=""/>
    <s v=""/>
    <s v=""/>
    <s v="да"/>
    <s v=""/>
    <s v=""/>
    <s v=""/>
    <m/>
    <n v="1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.0089999999999999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0.995"/>
    <n v="1"/>
    <n v="1"/>
    <n v="1"/>
    <n v="1"/>
    <n v="1"/>
    <m/>
    <m/>
    <m/>
    <m/>
    <m/>
    <m/>
    <m/>
    <m/>
    <m/>
    <m/>
    <m/>
    <m/>
    <m/>
    <m/>
    <m/>
    <m/>
    <m/>
    <m/>
    <x v="30"/>
    <s v="Кухня-столовая, Комната (ниша), 2 с/у, Угловая, на 2 стор"/>
    <s v="Кухня-столовая"/>
    <n v="8"/>
    <n v="5"/>
    <s v="остальные"/>
    <n v="1.0024999999999999"/>
    <n v="1"/>
    <n v="1"/>
    <n v="0.98999999999999977"/>
    <s v="50-52"/>
    <n v="227500"/>
    <n v="0.9938719356058785"/>
    <n v="226105.86535033735"/>
    <n v="11530000"/>
    <x v="28"/>
  </r>
  <r>
    <x v="0"/>
    <n v="6"/>
    <n v="1"/>
    <s v="189"/>
    <s v="6.4"/>
    <n v="4"/>
    <x v="1"/>
    <n v="25.6"/>
    <n v="49.7"/>
    <n v="49.7"/>
    <n v="49.7"/>
    <m/>
    <m/>
    <n v="8"/>
    <s v="ниша"/>
    <m/>
    <m/>
    <m/>
    <m/>
    <m/>
    <m/>
    <m/>
    <m/>
    <s v="Кухня-столовая"/>
    <n v="10.8"/>
    <m/>
    <s v="Комната стандарт"/>
    <n v="13.3"/>
    <s v="гардероб"/>
    <m/>
    <s v="Комната стандарт"/>
    <n v="12.3"/>
    <m/>
    <m/>
    <m/>
    <m/>
    <m/>
    <m/>
    <m/>
    <m/>
    <m/>
    <m/>
    <m/>
    <m/>
    <m/>
    <m/>
    <n v="3.8"/>
    <n v="1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7699999999999996"/>
    <m/>
    <m/>
    <s v="да"/>
    <m/>
    <m/>
    <m/>
    <n v="2"/>
    <m/>
    <m/>
    <m/>
    <s v="коридор, комната"/>
    <s v="коридор"/>
    <m/>
    <m/>
    <m/>
    <m/>
    <m/>
    <s v="Д/с, Двор"/>
    <s v="С, В"/>
    <m/>
    <s v="Кухня-столовая"/>
    <s v=""/>
    <s v="ниша"/>
    <s v=""/>
    <s v=""/>
    <s v=""/>
    <n v="1"/>
    <s v=""/>
    <n v="2"/>
    <s v=""/>
    <s v=""/>
    <s v=""/>
    <s v=""/>
    <s v=""/>
    <s v=""/>
    <s v=""/>
    <s v=""/>
    <s v=""/>
    <s v=""/>
    <s v=""/>
    <s v=""/>
    <s v=""/>
    <s v=""/>
    <s v=""/>
    <s v=""/>
    <n v="3.7699999999999996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да"/>
    <s v=""/>
    <s v=""/>
    <s v=""/>
    <s v=""/>
    <s v=""/>
    <s v=""/>
    <s v=""/>
    <m/>
    <n v="1"/>
    <n v="1"/>
    <n v="1.0049999999999999"/>
    <m/>
    <m/>
    <n v="1"/>
    <n v="1.01"/>
    <n v="1"/>
    <n v="1"/>
    <n v="1"/>
    <n v="1"/>
    <n v="1"/>
    <m/>
    <m/>
    <m/>
    <n v="1"/>
    <m/>
    <m/>
    <m/>
    <m/>
    <m/>
    <m/>
    <m/>
    <m/>
    <m/>
    <n v="1.0089999999999999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0.995"/>
    <n v="1"/>
    <n v="0.995"/>
    <n v="1"/>
    <n v="1"/>
    <n v="1"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1"/>
    <s v="Кухня-столовая, ниша, Комната (гардероб), 2 с/у, Угловая, на 2 стор"/>
    <s v="Кухня-столовая"/>
    <n v="8"/>
    <n v="5"/>
    <s v="остальные"/>
    <n v="1.0024999999999999"/>
    <n v="1"/>
    <n v="1"/>
    <n v="0.98999999999999977"/>
    <s v="48-50"/>
    <n v="230000"/>
    <n v="0.99879160168712755"/>
    <n v="229722.06838803933"/>
    <n v="11420000"/>
    <x v="29"/>
  </r>
  <r>
    <x v="0"/>
    <n v="6"/>
    <n v="2"/>
    <s v="190"/>
    <s v="6.1"/>
    <n v="5"/>
    <x v="1"/>
    <n v="26.700000000000003"/>
    <n v="58.000000000000007"/>
    <n v="60.600000000000009"/>
    <n v="58.780000000000008"/>
    <m/>
    <m/>
    <n v="9.3000000000000007"/>
    <m/>
    <m/>
    <m/>
    <m/>
    <m/>
    <m/>
    <m/>
    <m/>
    <m/>
    <s v="Кухня-гостиная"/>
    <n v="14.8"/>
    <m/>
    <s v="Комната стандарт"/>
    <n v="13.8"/>
    <m/>
    <m/>
    <s v="Комната стандарт"/>
    <n v="12.9"/>
    <m/>
    <m/>
    <m/>
    <m/>
    <m/>
    <m/>
    <m/>
    <m/>
    <m/>
    <m/>
    <m/>
    <m/>
    <m/>
    <m/>
    <n v="4.5"/>
    <n v="2.7"/>
    <m/>
    <m/>
    <m/>
    <m/>
    <m/>
    <n v="2.6"/>
    <n v="0.78"/>
    <s v="стандартное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омната"/>
    <m/>
    <m/>
    <m/>
    <s v="снизу"/>
    <s v="коридор, комната"/>
    <m/>
    <s v="Свой ЖК, Двор, Частный сектор"/>
    <s v="З, В"/>
    <m/>
    <s v="Кухня-гостиная"/>
    <s v=""/>
    <s v=""/>
    <s v=""/>
    <s v=""/>
    <s v=""/>
    <s v=""/>
    <s v=""/>
    <n v="2"/>
    <n v="1"/>
    <s v=""/>
    <n v="1"/>
    <s v=""/>
    <s v=""/>
    <s v=""/>
    <s v=""/>
    <s v=""/>
    <s v=""/>
    <s v=""/>
    <s v=""/>
    <s v=""/>
    <s v="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"/>
    <s v="да"/>
    <s v=""/>
    <s v=""/>
    <s v=""/>
    <s v=""/>
    <s v="да"/>
    <s v="да"/>
    <s v=""/>
    <s v=""/>
    <s v=""/>
    <s v="да"/>
    <s v=""/>
    <s v=""/>
    <s v=""/>
    <m/>
    <n v="1.01"/>
    <n v="1"/>
    <n v="1"/>
    <m/>
    <m/>
    <n v="1"/>
    <n v="1"/>
    <n v="1"/>
    <n v="1"/>
    <n v="1.0024999999999999"/>
    <n v="1"/>
    <n v="1.0024999999999999"/>
    <m/>
    <m/>
    <m/>
    <n v="1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0.995"/>
    <n v="1"/>
    <n v="1"/>
    <n v="1"/>
    <n v="1"/>
    <n v="1"/>
    <m/>
    <m/>
    <m/>
    <m/>
    <m/>
    <m/>
    <m/>
    <m/>
    <m/>
    <m/>
    <m/>
    <m/>
    <m/>
    <m/>
    <m/>
    <m/>
    <m/>
    <m/>
    <x v="32"/>
    <s v="Кухня-гостиная, 2 с/у, балк., Распашонка, на 2 стор"/>
    <s v="Кухня-гостиная"/>
    <n v="8"/>
    <n v="5"/>
    <s v="остальные"/>
    <n v="1.0024999999999999"/>
    <n v="1"/>
    <n v="1"/>
    <n v="0.99499999999999977"/>
    <s v="58-60"/>
    <n v="218750"/>
    <n v="1.004887129113808"/>
    <n v="219819.0594936455"/>
    <n v="12920000"/>
    <x v="30"/>
  </r>
  <r>
    <x v="0"/>
    <n v="6"/>
    <n v="2"/>
    <s v="191"/>
    <s v="6.2"/>
    <n v="5"/>
    <x v="2"/>
    <n v="10.6"/>
    <n v="32.799999999999997"/>
    <n v="35.799999999999997"/>
    <n v="35.799999999999997"/>
    <m/>
    <m/>
    <n v="4.7"/>
    <s v="ниша"/>
    <m/>
    <m/>
    <m/>
    <m/>
    <m/>
    <m/>
    <m/>
    <m/>
    <s v="Кухня-столовая"/>
    <n v="10.6"/>
    <m/>
    <s v="Комната стандарт"/>
    <n v="10.6"/>
    <s v="гардероб"/>
    <n v="3"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3"/>
    <n v="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ниша"/>
    <s v=""/>
    <s v=""/>
    <s v=""/>
    <n v="1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"/>
    <n v="1.01"/>
    <n v="1"/>
    <n v="1"/>
    <n v="1"/>
    <n v="1"/>
    <n v="1"/>
    <m/>
    <m/>
    <m/>
    <n v="1.0049999999999999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9"/>
    <s v="Кухня-столовая, ниша, Комната (гардероб), 1 с/у, лодж., на 1 стор"/>
    <s v="Кухня-столовая"/>
    <n v="8"/>
    <n v="5"/>
    <s v="остальные"/>
    <n v="1.0024999999999999"/>
    <n v="1"/>
    <n v="1"/>
    <n v="0.99499999999999977"/>
    <s v="34-36"/>
    <n v="256666.66666666666"/>
    <n v="1.0175621853093748"/>
    <n v="261174.29422940619"/>
    <n v="9350000"/>
    <x v="27"/>
  </r>
  <r>
    <x v="0"/>
    <n v="6"/>
    <n v="2"/>
    <s v="192"/>
    <s v="6.3"/>
    <n v="5"/>
    <x v="2"/>
    <n v="12.9"/>
    <n v="34.4"/>
    <n v="34.4"/>
    <n v="34.4"/>
    <m/>
    <m/>
    <n v="4.3"/>
    <s v="ниша"/>
    <m/>
    <m/>
    <m/>
    <m/>
    <m/>
    <m/>
    <m/>
    <m/>
    <s v="Кухня-столовая"/>
    <n v="10.6"/>
    <m/>
    <s v="Комната стандарт"/>
    <n v="12.9"/>
    <s v="гардероб"/>
    <n v="2.1"/>
    <m/>
    <m/>
    <m/>
    <m/>
    <m/>
    <m/>
    <m/>
    <m/>
    <m/>
    <m/>
    <m/>
    <m/>
    <m/>
    <m/>
    <m/>
    <m/>
    <n v="4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низу"/>
    <s v="кухня, коридор, с/у, комната"/>
    <m/>
    <s v="Частный сектор"/>
    <s v="З"/>
    <m/>
    <s v="Кухня-столовая"/>
    <s v=""/>
    <s v="ниша"/>
    <s v=""/>
    <s v=""/>
    <s v=""/>
    <n v="1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да"/>
    <s v="да"/>
    <s v=""/>
    <s v=""/>
    <s v=""/>
    <s v=""/>
    <s v=""/>
    <s v=""/>
    <s v=""/>
    <s v=""/>
    <s v="да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"/>
    <n v="1.0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0.995"/>
    <n v="0.995"/>
    <n v="0.995"/>
    <n v="1"/>
    <n v="1"/>
    <n v="1"/>
    <n v="1"/>
    <n v="1"/>
    <m/>
    <m/>
    <m/>
    <m/>
    <m/>
    <m/>
    <m/>
    <m/>
    <m/>
    <m/>
    <m/>
    <m/>
    <m/>
    <m/>
    <m/>
    <m/>
    <m/>
    <m/>
    <x v="33"/>
    <s v="Кухня-столовая, ниша, Комната (гардероб), 1 с/у, на 1 стор"/>
    <s v="Кухня-столовая"/>
    <n v="8"/>
    <n v="5"/>
    <s v="остальные"/>
    <n v="1.0024999999999999"/>
    <n v="1"/>
    <n v="1"/>
    <n v="0.99499999999999977"/>
    <s v="34-36"/>
    <n v="256666.66666666666"/>
    <n v="0.99240106247349991"/>
    <n v="254716.27270153162"/>
    <n v="8760000"/>
    <x v="24"/>
  </r>
  <r>
    <x v="0"/>
    <n v="6"/>
    <n v="2"/>
    <s v="193"/>
    <s v="6.4"/>
    <n v="5"/>
    <x v="1"/>
    <n v="23.1"/>
    <n v="51"/>
    <n v="51"/>
    <n v="51"/>
    <m/>
    <m/>
    <n v="9.8000000000000007"/>
    <s v="ниша"/>
    <m/>
    <m/>
    <m/>
    <m/>
    <m/>
    <m/>
    <m/>
    <m/>
    <s v="Кухня-столовая"/>
    <n v="12.6"/>
    <m/>
    <s v="Комната стандарт"/>
    <n v="12.1"/>
    <m/>
    <m/>
    <s v="Комната стандарт"/>
    <n v="11"/>
    <s v="ниша"/>
    <m/>
    <m/>
    <m/>
    <m/>
    <m/>
    <m/>
    <m/>
    <m/>
    <m/>
    <m/>
    <m/>
    <m/>
    <m/>
    <n v="4.0999999999999996"/>
    <n v="1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Д/с, Частный сектор"/>
    <s v="С, З"/>
    <m/>
    <s v="Кухня-столовая"/>
    <s v=""/>
    <s v="ниша"/>
    <s v=""/>
    <s v=""/>
    <n v="1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1"/>
    <s v="Кухня-столовая, ниша, Комната (ниша), 2 с/у, Угловая, на 2 стор"/>
    <s v="Кухня-столовая"/>
    <n v="8"/>
    <n v="5"/>
    <s v="остальные"/>
    <n v="1.0024999999999999"/>
    <n v="1"/>
    <n v="1"/>
    <n v="0.99499999999999977"/>
    <s v="50-52"/>
    <n v="227500"/>
    <n v="1.0049560003156284"/>
    <n v="228627.49007180546"/>
    <n v="11660000"/>
    <x v="29"/>
  </r>
  <r>
    <x v="0"/>
    <n v="6"/>
    <n v="2"/>
    <s v="194"/>
    <s v="6.5"/>
    <n v="5"/>
    <x v="1"/>
    <n v="25.6"/>
    <n v="49.7"/>
    <n v="49.7"/>
    <n v="49.7"/>
    <m/>
    <m/>
    <n v="8"/>
    <s v="ниша"/>
    <m/>
    <m/>
    <m/>
    <m/>
    <m/>
    <m/>
    <m/>
    <m/>
    <s v="Кухня-столовая"/>
    <n v="10.8"/>
    <m/>
    <s v="Комната стандарт"/>
    <n v="13.3"/>
    <s v="гардероб"/>
    <m/>
    <s v="Комната стандарт"/>
    <n v="12.3"/>
    <m/>
    <m/>
    <m/>
    <m/>
    <m/>
    <m/>
    <m/>
    <m/>
    <m/>
    <m/>
    <m/>
    <m/>
    <m/>
    <m/>
    <n v="3.8"/>
    <n v="1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s v="коридор, комната"/>
    <s v="коридор"/>
    <m/>
    <m/>
    <m/>
    <m/>
    <m/>
    <s v="Д/с, Двор"/>
    <s v="С, В"/>
    <m/>
    <s v="Кухня-столовая"/>
    <s v=""/>
    <s v="ниша"/>
    <s v=""/>
    <s v=""/>
    <s v=""/>
    <n v="1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да"/>
    <s v=""/>
    <s v=""/>
    <s v=""/>
    <s v=""/>
    <s v=""/>
    <s v=""/>
    <s v=""/>
    <m/>
    <n v="1"/>
    <n v="1"/>
    <n v="1.0049999999999999"/>
    <m/>
    <m/>
    <n v="1"/>
    <n v="1.0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0.995"/>
    <n v="1"/>
    <n v="0.995"/>
    <n v="1"/>
    <n v="1"/>
    <n v="1"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4"/>
    <s v="Кухня-столовая, ниша, Комната (гардероб), 2 с/у, Угловая, на 2 стор"/>
    <s v="Кухня-столовая"/>
    <n v="8"/>
    <n v="5"/>
    <s v="остальные"/>
    <n v="1.0024999999999999"/>
    <n v="1"/>
    <n v="1"/>
    <n v="0.99499999999999977"/>
    <s v="48-50"/>
    <n v="230000"/>
    <n v="0.99488206512968358"/>
    <n v="228822.87497982723"/>
    <n v="11370000"/>
    <x v="31"/>
  </r>
  <r>
    <x v="0"/>
    <n v="6"/>
    <n v="3"/>
    <s v="195"/>
    <s v="6.1"/>
    <n v="5"/>
    <x v="1"/>
    <n v="26.700000000000003"/>
    <n v="58.000000000000007"/>
    <n v="60.600000000000009"/>
    <n v="58.780000000000008"/>
    <m/>
    <m/>
    <n v="9.3000000000000007"/>
    <m/>
    <m/>
    <m/>
    <m/>
    <m/>
    <m/>
    <m/>
    <m/>
    <m/>
    <s v="Кухня-гостиная"/>
    <n v="14.8"/>
    <m/>
    <s v="Комната стандарт"/>
    <n v="13.8"/>
    <m/>
    <m/>
    <s v="Комната стандарт"/>
    <n v="12.9"/>
    <m/>
    <m/>
    <m/>
    <m/>
    <m/>
    <m/>
    <m/>
    <m/>
    <m/>
    <m/>
    <m/>
    <m/>
    <m/>
    <m/>
    <n v="4.5"/>
    <n v="2.7"/>
    <m/>
    <m/>
    <m/>
    <m/>
    <m/>
    <n v="2.6"/>
    <n v="0.78"/>
    <s v="стандартное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омната"/>
    <m/>
    <m/>
    <m/>
    <s v="сбоку"/>
    <s v="комната"/>
    <m/>
    <s v="Свой ЖК, Двор, Частный сектор"/>
    <s v="З, В"/>
    <m/>
    <s v="Кухня-гостиная"/>
    <s v=""/>
    <s v=""/>
    <s v=""/>
    <s v=""/>
    <s v=""/>
    <s v=""/>
    <s v=""/>
    <n v="2"/>
    <n v="1"/>
    <s v=""/>
    <n v="1"/>
    <s v=""/>
    <s v=""/>
    <s v=""/>
    <s v=""/>
    <s v=""/>
    <s v=""/>
    <s v=""/>
    <s v=""/>
    <s v=""/>
    <s v="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да"/>
    <s v=""/>
    <s v=""/>
    <s v=""/>
    <s v=""/>
    <s v=""/>
    <s v="да"/>
    <s v="да"/>
    <s v=""/>
    <s v=""/>
    <s v=""/>
    <s v="да"/>
    <s v=""/>
    <s v=""/>
    <s v=""/>
    <m/>
    <n v="1.01"/>
    <n v="1"/>
    <n v="1"/>
    <m/>
    <m/>
    <n v="1"/>
    <n v="1"/>
    <n v="1"/>
    <n v="1"/>
    <n v="1.0024999999999999"/>
    <n v="1"/>
    <n v="1.0024999999999999"/>
    <m/>
    <m/>
    <m/>
    <n v="1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1"/>
    <n v="1"/>
    <n v="1"/>
    <n v="1"/>
    <m/>
    <m/>
    <m/>
    <m/>
    <m/>
    <m/>
    <m/>
    <m/>
    <m/>
    <m/>
    <m/>
    <m/>
    <m/>
    <m/>
    <m/>
    <m/>
    <m/>
    <m/>
    <x v="32"/>
    <s v="Кухня-гостиная, 2 с/у, балк., Распашонка, на 2 стор"/>
    <s v="Кухня-гостиная"/>
    <n v="8"/>
    <n v="5"/>
    <s v="остальные"/>
    <n v="1.0024999999999999"/>
    <n v="1"/>
    <n v="1"/>
    <n v="0.99999999999999978"/>
    <s v="58-60"/>
    <n v="218750"/>
    <n v="1.0150118725424184"/>
    <n v="222033.84711865403"/>
    <n v="13050000"/>
    <x v="30"/>
  </r>
  <r>
    <x v="0"/>
    <n v="6"/>
    <n v="3"/>
    <s v="196"/>
    <s v="6.2"/>
    <n v="5"/>
    <x v="2"/>
    <n v="10.6"/>
    <n v="32.799999999999997"/>
    <n v="35.799999999999997"/>
    <n v="35.799999999999997"/>
    <m/>
    <m/>
    <n v="4.7"/>
    <s v="ниша"/>
    <m/>
    <m/>
    <m/>
    <m/>
    <m/>
    <m/>
    <m/>
    <m/>
    <s v="Кухня-столовая"/>
    <n v="10.6"/>
    <m/>
    <s v="Комната стандарт"/>
    <n v="10.6"/>
    <s v="гардероб"/>
    <n v="3"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3"/>
    <n v="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ниша"/>
    <s v=""/>
    <s v=""/>
    <s v=""/>
    <n v="1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"/>
    <n v="1.01"/>
    <n v="1"/>
    <n v="1"/>
    <n v="1"/>
    <n v="1"/>
    <n v="1"/>
    <m/>
    <m/>
    <m/>
    <n v="1.0049999999999999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9"/>
    <s v="Кухня-столовая, ниша, Комната (гардероб), 1 с/у, лодж., на 1 стор"/>
    <s v="Кухня-столовая"/>
    <n v="8"/>
    <n v="5"/>
    <s v="остальные"/>
    <n v="1.0024999999999999"/>
    <n v="1"/>
    <n v="1"/>
    <n v="0.99999999999999978"/>
    <s v="34-36"/>
    <n v="256666.66666666666"/>
    <n v="1.0226755631249997"/>
    <n v="262486.72786874993"/>
    <n v="9400000"/>
    <x v="27"/>
  </r>
  <r>
    <x v="0"/>
    <n v="6"/>
    <n v="3"/>
    <s v="197"/>
    <s v="6.3"/>
    <n v="5"/>
    <x v="2"/>
    <n v="12.9"/>
    <n v="34.4"/>
    <n v="34.4"/>
    <n v="34.4"/>
    <m/>
    <m/>
    <n v="4.3"/>
    <s v="ниша"/>
    <m/>
    <m/>
    <m/>
    <m/>
    <m/>
    <m/>
    <m/>
    <m/>
    <s v="Кухня-столовая"/>
    <n v="10.6"/>
    <m/>
    <s v="Комната стандарт"/>
    <n v="12.9"/>
    <s v="гардероб"/>
    <n v="2.1"/>
    <m/>
    <m/>
    <m/>
    <m/>
    <m/>
    <m/>
    <m/>
    <m/>
    <m/>
    <m/>
    <m/>
    <m/>
    <m/>
    <m/>
    <m/>
    <m/>
    <n v="4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ниша"/>
    <s v=""/>
    <s v=""/>
    <s v=""/>
    <n v="1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"/>
    <n v="1.0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3"/>
    <s v="Кухня-столовая, ниша, Комната (гардероб), 1 с/у, на 1 стор"/>
    <s v="Кухня-столовая"/>
    <n v="8"/>
    <n v="5"/>
    <s v="остальные"/>
    <n v="1.0024999999999999"/>
    <n v="1"/>
    <n v="1"/>
    <n v="0.99999999999999978"/>
    <s v="34-36"/>
    <n v="256666.66666666666"/>
    <n v="1.0175876249999998"/>
    <n v="261180.82374999992"/>
    <n v="8980000"/>
    <x v="24"/>
  </r>
  <r>
    <x v="0"/>
    <n v="6"/>
    <n v="3"/>
    <s v="198"/>
    <s v="6.4"/>
    <n v="5"/>
    <x v="1"/>
    <n v="23.1"/>
    <n v="51"/>
    <n v="51"/>
    <n v="51"/>
    <m/>
    <m/>
    <n v="9.8000000000000007"/>
    <s v="ниша"/>
    <m/>
    <m/>
    <m/>
    <m/>
    <m/>
    <m/>
    <m/>
    <m/>
    <s v="Кухня-столовая"/>
    <n v="12.6"/>
    <m/>
    <s v="Комната стандарт"/>
    <n v="12.1"/>
    <m/>
    <m/>
    <s v="Комната стандарт"/>
    <n v="11"/>
    <s v="ниша"/>
    <m/>
    <m/>
    <m/>
    <m/>
    <m/>
    <m/>
    <m/>
    <m/>
    <m/>
    <m/>
    <m/>
    <m/>
    <m/>
    <n v="4.0999999999999996"/>
    <n v="1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Д/с, Частный сектор"/>
    <s v="С, З"/>
    <m/>
    <s v="Кухня-столовая"/>
    <s v=""/>
    <s v="ниша"/>
    <s v=""/>
    <s v=""/>
    <n v="1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1"/>
    <s v="Кухня-столовая, ниша, Комната (ниша), 2 с/у, Угловая, на 2 стор"/>
    <s v="Кухня-столовая"/>
    <n v="8"/>
    <n v="5"/>
    <s v="остальные"/>
    <n v="1.0024999999999999"/>
    <n v="1"/>
    <n v="1"/>
    <n v="0.99999999999999978"/>
    <s v="50-52"/>
    <n v="227500"/>
    <n v="1.0100060304679683"/>
    <n v="229776.37193146278"/>
    <n v="11720000"/>
    <x v="29"/>
  </r>
  <r>
    <x v="0"/>
    <n v="6"/>
    <n v="3"/>
    <s v="199"/>
    <s v="6.5"/>
    <n v="5"/>
    <x v="1"/>
    <n v="25.6"/>
    <n v="49.7"/>
    <n v="49.7"/>
    <n v="49.7"/>
    <m/>
    <m/>
    <n v="8"/>
    <s v="ниша"/>
    <m/>
    <m/>
    <m/>
    <m/>
    <m/>
    <m/>
    <m/>
    <m/>
    <s v="Кухня-столовая"/>
    <n v="10.8"/>
    <m/>
    <s v="Комната стандарт"/>
    <n v="13.3"/>
    <s v="гардероб"/>
    <m/>
    <s v="Комната стандарт"/>
    <n v="12.3"/>
    <m/>
    <m/>
    <m/>
    <m/>
    <m/>
    <m/>
    <m/>
    <m/>
    <m/>
    <m/>
    <m/>
    <m/>
    <m/>
    <m/>
    <n v="3.8"/>
    <n v="1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s v="коридор, комната"/>
    <s v="коридор"/>
    <m/>
    <m/>
    <m/>
    <m/>
    <m/>
    <s v="Д/с, Двор"/>
    <s v="С, В"/>
    <m/>
    <s v="Кухня-столовая"/>
    <s v=""/>
    <s v="ниша"/>
    <s v=""/>
    <s v=""/>
    <s v=""/>
    <n v="1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да"/>
    <s v=""/>
    <s v=""/>
    <s v=""/>
    <s v=""/>
    <s v=""/>
    <s v=""/>
    <s v=""/>
    <m/>
    <n v="1"/>
    <n v="1"/>
    <n v="1.0049999999999999"/>
    <m/>
    <m/>
    <n v="1"/>
    <n v="1.0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0.995"/>
    <n v="1"/>
    <n v="0.995"/>
    <n v="1"/>
    <n v="1"/>
    <n v="1"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4"/>
    <s v="Кухня-столовая, ниша, Комната (гардероб), 2 с/у, Угловая, на 2 стор"/>
    <s v="Кухня-столовая"/>
    <n v="8"/>
    <n v="5"/>
    <s v="остальные"/>
    <n v="1.0024999999999999"/>
    <n v="1"/>
    <n v="1"/>
    <n v="0.99999999999999978"/>
    <s v="48-50"/>
    <n v="230000"/>
    <n v="0.99988147249214432"/>
    <n v="229972.73867319321"/>
    <n v="11430000"/>
    <x v="31"/>
  </r>
  <r>
    <x v="0"/>
    <n v="6"/>
    <n v="4"/>
    <s v="200"/>
    <s v="6.1"/>
    <n v="5"/>
    <x v="1"/>
    <n v="26.700000000000003"/>
    <n v="58.000000000000007"/>
    <n v="60.600000000000009"/>
    <n v="58.780000000000008"/>
    <m/>
    <m/>
    <n v="9.3000000000000007"/>
    <m/>
    <m/>
    <m/>
    <m/>
    <m/>
    <m/>
    <m/>
    <m/>
    <m/>
    <s v="Кухня-гостиная"/>
    <n v="14.8"/>
    <m/>
    <s v="Комната стандарт"/>
    <n v="13.8"/>
    <m/>
    <m/>
    <s v="Комната стандарт"/>
    <n v="12.9"/>
    <m/>
    <m/>
    <m/>
    <m/>
    <m/>
    <m/>
    <m/>
    <m/>
    <m/>
    <m/>
    <m/>
    <m/>
    <m/>
    <m/>
    <n v="4.5"/>
    <n v="2.7"/>
    <m/>
    <m/>
    <m/>
    <m/>
    <m/>
    <n v="2.6"/>
    <n v="0.78"/>
    <s v="стандартное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омната"/>
    <m/>
    <m/>
    <m/>
    <s v="сбоку"/>
    <s v="комната"/>
    <m/>
    <s v="Свой ЖК, Двор, Частный сектор"/>
    <s v="З, В"/>
    <m/>
    <s v="Кухня-гостиная"/>
    <s v=""/>
    <s v=""/>
    <s v=""/>
    <s v=""/>
    <s v=""/>
    <s v=""/>
    <s v=""/>
    <n v="2"/>
    <n v="1"/>
    <s v=""/>
    <n v="1"/>
    <s v=""/>
    <s v=""/>
    <s v=""/>
    <s v=""/>
    <s v=""/>
    <s v=""/>
    <s v=""/>
    <s v=""/>
    <s v=""/>
    <s v="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да"/>
    <s v=""/>
    <s v=""/>
    <s v=""/>
    <s v=""/>
    <s v=""/>
    <s v="да"/>
    <s v="да"/>
    <s v=""/>
    <s v=""/>
    <s v=""/>
    <s v="да"/>
    <s v=""/>
    <s v=""/>
    <s v=""/>
    <m/>
    <n v="1.01"/>
    <n v="1"/>
    <n v="1"/>
    <m/>
    <m/>
    <n v="1"/>
    <n v="1"/>
    <n v="1"/>
    <n v="1"/>
    <n v="1.0024999999999999"/>
    <n v="1"/>
    <n v="1.0024999999999999"/>
    <m/>
    <m/>
    <m/>
    <n v="1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1"/>
    <n v="1"/>
    <n v="1"/>
    <n v="1"/>
    <m/>
    <m/>
    <m/>
    <m/>
    <m/>
    <m/>
    <m/>
    <m/>
    <m/>
    <m/>
    <m/>
    <m/>
    <m/>
    <m/>
    <m/>
    <m/>
    <m/>
    <m/>
    <x v="32"/>
    <s v="Кухня-гостиная, 2 с/у, балк., Распашонка, на 2 стор"/>
    <s v="Кухня-гостиная"/>
    <n v="8"/>
    <n v="5"/>
    <s v="остальные"/>
    <n v="1.0024999999999999"/>
    <n v="1"/>
    <n v="1"/>
    <n v="1.0019999999999998"/>
    <s v="58-60"/>
    <n v="218750"/>
    <n v="1.0170418962875032"/>
    <n v="222477.91481289134"/>
    <n v="13080000"/>
    <x v="30"/>
  </r>
  <r>
    <x v="0"/>
    <n v="6"/>
    <n v="4"/>
    <s v="201"/>
    <s v="6.2"/>
    <n v="5"/>
    <x v="2"/>
    <n v="10.6"/>
    <n v="32.799999999999997"/>
    <n v="35.799999999999997"/>
    <n v="35.799999999999997"/>
    <m/>
    <m/>
    <n v="4.7"/>
    <s v="ниша"/>
    <m/>
    <m/>
    <m/>
    <m/>
    <m/>
    <m/>
    <m/>
    <m/>
    <s v="Кухня-столовая"/>
    <n v="10.6"/>
    <m/>
    <s v="Комната стандарт"/>
    <n v="10.6"/>
    <s v="гардероб"/>
    <n v="3"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3"/>
    <n v="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ниша"/>
    <s v=""/>
    <s v=""/>
    <s v=""/>
    <n v="1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"/>
    <n v="1.01"/>
    <n v="1"/>
    <n v="1"/>
    <n v="1"/>
    <n v="1"/>
    <n v="1"/>
    <m/>
    <m/>
    <m/>
    <n v="1.0049999999999999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9"/>
    <s v="Кухня-столовая, ниша, Комната (гардероб), 1 с/у, лодж., на 1 стор"/>
    <s v="Кухня-столовая"/>
    <n v="8"/>
    <n v="5"/>
    <s v="остальные"/>
    <n v="1.0024999999999999"/>
    <n v="1"/>
    <n v="1"/>
    <n v="1.0019999999999998"/>
    <s v="34-36"/>
    <n v="256666.66666666666"/>
    <n v="1.0247209142512497"/>
    <n v="263011.7013244874"/>
    <n v="9420000"/>
    <x v="27"/>
  </r>
  <r>
    <x v="0"/>
    <n v="6"/>
    <n v="4"/>
    <s v="202"/>
    <s v="6.3"/>
    <n v="5"/>
    <x v="2"/>
    <n v="12.9"/>
    <n v="34.4"/>
    <n v="34.4"/>
    <n v="34.4"/>
    <m/>
    <m/>
    <n v="4.3"/>
    <s v="ниша"/>
    <m/>
    <m/>
    <m/>
    <m/>
    <m/>
    <m/>
    <m/>
    <m/>
    <s v="Кухня-столовая"/>
    <n v="10.6"/>
    <m/>
    <s v="Комната стандарт"/>
    <n v="12.9"/>
    <s v="гардероб"/>
    <n v="2.1"/>
    <m/>
    <m/>
    <m/>
    <m/>
    <m/>
    <m/>
    <m/>
    <m/>
    <m/>
    <m/>
    <m/>
    <m/>
    <m/>
    <m/>
    <m/>
    <m/>
    <n v="4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ниша"/>
    <s v=""/>
    <s v=""/>
    <s v=""/>
    <n v="1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"/>
    <n v="1.0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3"/>
    <s v="Кухня-столовая, ниша, Комната (гардероб), 1 с/у, на 1 стор"/>
    <s v="Кухня-столовая"/>
    <n v="8"/>
    <n v="5"/>
    <s v="остальные"/>
    <n v="1.0024999999999999"/>
    <n v="1"/>
    <n v="1"/>
    <n v="1.0019999999999998"/>
    <s v="34-36"/>
    <n v="256666.66666666666"/>
    <n v="1.0196228002499998"/>
    <n v="261703.18539749994"/>
    <n v="9000000"/>
    <x v="24"/>
  </r>
  <r>
    <x v="0"/>
    <n v="6"/>
    <n v="4"/>
    <s v="203"/>
    <s v="6.4"/>
    <n v="5"/>
    <x v="1"/>
    <n v="23.1"/>
    <n v="51"/>
    <n v="51"/>
    <n v="51"/>
    <m/>
    <m/>
    <n v="9.8000000000000007"/>
    <s v="ниша"/>
    <m/>
    <m/>
    <m/>
    <m/>
    <m/>
    <m/>
    <m/>
    <m/>
    <s v="Кухня-столовая"/>
    <n v="12.6"/>
    <m/>
    <s v="Комната стандарт"/>
    <n v="12.1"/>
    <m/>
    <m/>
    <s v="Комната стандарт"/>
    <n v="11"/>
    <s v="ниша"/>
    <m/>
    <m/>
    <m/>
    <m/>
    <m/>
    <m/>
    <m/>
    <m/>
    <m/>
    <m/>
    <m/>
    <m/>
    <m/>
    <n v="4.0999999999999996"/>
    <n v="1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Д/с, Частный сектор"/>
    <s v="С, З"/>
    <m/>
    <s v="Кухня-столовая"/>
    <s v=""/>
    <s v="ниша"/>
    <s v=""/>
    <s v=""/>
    <n v="1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1"/>
    <s v="Кухня-столовая, ниша, Комната (ниша), 2 с/у, Угловая, на 2 стор"/>
    <s v="Кухня-столовая"/>
    <n v="8"/>
    <n v="5"/>
    <s v="остальные"/>
    <n v="1.0024999999999999"/>
    <n v="1"/>
    <n v="1"/>
    <n v="1.0019999999999998"/>
    <s v="50-52"/>
    <n v="227500"/>
    <n v="1.0120260425289043"/>
    <n v="230235.92467532572"/>
    <n v="11740000"/>
    <x v="29"/>
  </r>
  <r>
    <x v="0"/>
    <n v="6"/>
    <n v="4"/>
    <s v="204"/>
    <s v="6.5"/>
    <n v="5"/>
    <x v="1"/>
    <n v="25.6"/>
    <n v="49.7"/>
    <n v="49.7"/>
    <n v="49.7"/>
    <m/>
    <m/>
    <n v="8"/>
    <s v="ниша"/>
    <m/>
    <m/>
    <m/>
    <m/>
    <m/>
    <m/>
    <m/>
    <m/>
    <s v="Кухня-столовая"/>
    <n v="10.8"/>
    <m/>
    <s v="Комната стандарт"/>
    <n v="13.3"/>
    <s v="гардероб"/>
    <m/>
    <s v="Комната стандарт"/>
    <n v="12.3"/>
    <m/>
    <m/>
    <m/>
    <m/>
    <m/>
    <m/>
    <m/>
    <m/>
    <m/>
    <m/>
    <m/>
    <m/>
    <m/>
    <m/>
    <n v="3.8"/>
    <n v="1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s v="коридор, комната"/>
    <s v="коридор"/>
    <m/>
    <m/>
    <m/>
    <m/>
    <m/>
    <s v="Д/с, Двор"/>
    <s v="С, В"/>
    <m/>
    <s v="Кухня-столовая"/>
    <s v=""/>
    <s v="ниша"/>
    <s v=""/>
    <s v=""/>
    <s v=""/>
    <n v="1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да"/>
    <s v=""/>
    <s v=""/>
    <s v=""/>
    <s v=""/>
    <s v=""/>
    <s v=""/>
    <s v=""/>
    <m/>
    <n v="1"/>
    <n v="1"/>
    <n v="1.0049999999999999"/>
    <m/>
    <m/>
    <n v="1"/>
    <n v="1.0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0.995"/>
    <n v="1"/>
    <n v="0.995"/>
    <n v="1"/>
    <n v="1"/>
    <n v="1"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4"/>
    <s v="Кухня-столовая, ниша, Комната (гардероб), 2 с/у, Угловая, на 2 стор"/>
    <s v="Кухня-столовая"/>
    <n v="8"/>
    <n v="5"/>
    <s v="остальные"/>
    <n v="1.0024999999999999"/>
    <n v="1"/>
    <n v="1"/>
    <n v="1.0019999999999998"/>
    <s v="48-50"/>
    <n v="230000"/>
    <n v="1.0018812354371287"/>
    <n v="230432.6841505396"/>
    <n v="11450000"/>
    <x v="31"/>
  </r>
  <r>
    <x v="0"/>
    <n v="6"/>
    <n v="5"/>
    <s v="205"/>
    <s v="6.1"/>
    <n v="5"/>
    <x v="1"/>
    <n v="26.700000000000003"/>
    <n v="58.000000000000007"/>
    <n v="60.600000000000009"/>
    <n v="58.780000000000008"/>
    <m/>
    <m/>
    <n v="9.3000000000000007"/>
    <m/>
    <m/>
    <m/>
    <m/>
    <m/>
    <m/>
    <m/>
    <m/>
    <m/>
    <s v="Кухня-гостиная"/>
    <n v="14.8"/>
    <m/>
    <s v="Комната стандарт"/>
    <n v="13.8"/>
    <m/>
    <m/>
    <s v="Комната стандарт"/>
    <n v="12.9"/>
    <m/>
    <m/>
    <m/>
    <m/>
    <m/>
    <m/>
    <m/>
    <m/>
    <m/>
    <m/>
    <m/>
    <m/>
    <m/>
    <m/>
    <n v="4.5"/>
    <n v="2.7"/>
    <m/>
    <m/>
    <m/>
    <m/>
    <m/>
    <n v="2.6"/>
    <n v="0.78"/>
    <s v="стандартное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омната"/>
    <m/>
    <m/>
    <m/>
    <s v="сбоку"/>
    <s v="комната"/>
    <m/>
    <s v="Свой ЖК, Двор, Частный сектор"/>
    <s v="З, В"/>
    <m/>
    <s v="Кухня-гостиная"/>
    <s v=""/>
    <s v=""/>
    <s v=""/>
    <s v=""/>
    <s v=""/>
    <s v=""/>
    <s v=""/>
    <n v="2"/>
    <n v="1"/>
    <s v=""/>
    <n v="1"/>
    <s v=""/>
    <s v=""/>
    <s v=""/>
    <s v=""/>
    <s v=""/>
    <s v=""/>
    <s v=""/>
    <s v=""/>
    <s v=""/>
    <s v="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да"/>
    <s v=""/>
    <s v=""/>
    <s v=""/>
    <s v=""/>
    <s v=""/>
    <s v="да"/>
    <s v="да"/>
    <s v=""/>
    <s v=""/>
    <s v=""/>
    <s v="да"/>
    <s v=""/>
    <s v=""/>
    <s v=""/>
    <m/>
    <n v="1.01"/>
    <n v="1"/>
    <n v="1"/>
    <m/>
    <m/>
    <n v="1"/>
    <n v="1"/>
    <n v="1"/>
    <n v="1"/>
    <n v="1.0024999999999999"/>
    <n v="1"/>
    <n v="1.0024999999999999"/>
    <m/>
    <m/>
    <m/>
    <n v="1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1"/>
    <n v="1"/>
    <n v="1"/>
    <n v="1"/>
    <m/>
    <m/>
    <m/>
    <m/>
    <m/>
    <m/>
    <m/>
    <m/>
    <m/>
    <m/>
    <m/>
    <m/>
    <m/>
    <m/>
    <m/>
    <m/>
    <m/>
    <m/>
    <x v="32"/>
    <s v="Кухня-гостиная, 2 с/у, балк., Распашонка, на 2 стор"/>
    <s v="Кухня-гостиная"/>
    <n v="8"/>
    <n v="5"/>
    <s v="остальные"/>
    <n v="1.0024999999999999"/>
    <n v="1"/>
    <n v="1"/>
    <n v="1.0039999999999998"/>
    <s v="58-60"/>
    <n v="218750"/>
    <n v="1.0190719200325882"/>
    <n v="222921.98250712868"/>
    <n v="13100000"/>
    <x v="30"/>
  </r>
  <r>
    <x v="0"/>
    <n v="6"/>
    <n v="5"/>
    <s v="206"/>
    <s v="6.2"/>
    <n v="5"/>
    <x v="2"/>
    <n v="10.6"/>
    <n v="32.799999999999997"/>
    <n v="35.799999999999997"/>
    <n v="35.799999999999997"/>
    <m/>
    <m/>
    <n v="4.7"/>
    <s v="ниша"/>
    <m/>
    <m/>
    <m/>
    <m/>
    <m/>
    <m/>
    <m/>
    <m/>
    <s v="Кухня-столовая"/>
    <n v="10.6"/>
    <m/>
    <s v="Комната стандарт"/>
    <n v="10.6"/>
    <s v="гардероб"/>
    <n v="3"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3"/>
    <n v="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ниша"/>
    <s v=""/>
    <s v=""/>
    <s v=""/>
    <n v="1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"/>
    <n v="1.01"/>
    <n v="1"/>
    <n v="1"/>
    <n v="1"/>
    <n v="1"/>
    <n v="1"/>
    <m/>
    <m/>
    <m/>
    <n v="1.0049999999999999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9"/>
    <s v="Кухня-столовая, ниша, Комната (гардероб), 1 с/у, лодж., на 1 стор"/>
    <s v="Кухня-столовая"/>
    <n v="8"/>
    <n v="5"/>
    <s v="остальные"/>
    <n v="1.0024999999999999"/>
    <n v="1"/>
    <n v="1"/>
    <n v="1.0039999999999998"/>
    <s v="34-36"/>
    <n v="256666.66666666666"/>
    <n v="1.0267662653774998"/>
    <n v="263536.67478022492"/>
    <n v="9430000"/>
    <x v="27"/>
  </r>
  <r>
    <x v="0"/>
    <n v="6"/>
    <n v="5"/>
    <s v="207"/>
    <s v="6.3"/>
    <n v="5"/>
    <x v="2"/>
    <n v="12.9"/>
    <n v="34.4"/>
    <n v="34.4"/>
    <n v="34.4"/>
    <m/>
    <m/>
    <n v="4.3"/>
    <s v="ниша"/>
    <m/>
    <m/>
    <m/>
    <m/>
    <m/>
    <m/>
    <m/>
    <m/>
    <s v="Кухня-столовая"/>
    <n v="10.6"/>
    <m/>
    <s v="Комната стандарт"/>
    <n v="12.9"/>
    <s v="гардероб"/>
    <n v="2.1"/>
    <m/>
    <m/>
    <m/>
    <m/>
    <m/>
    <m/>
    <m/>
    <m/>
    <m/>
    <m/>
    <m/>
    <m/>
    <m/>
    <m/>
    <m/>
    <m/>
    <n v="4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ниша"/>
    <s v=""/>
    <s v=""/>
    <s v=""/>
    <n v="1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"/>
    <n v="1.0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3"/>
    <s v="Кухня-столовая, ниша, Комната (гардероб), 1 с/у, на 1 стор"/>
    <s v="Кухня-столовая"/>
    <n v="8"/>
    <n v="5"/>
    <s v="остальные"/>
    <n v="1.0024999999999999"/>
    <n v="1"/>
    <n v="1"/>
    <n v="1.0039999999999998"/>
    <s v="34-36"/>
    <n v="256666.66666666666"/>
    <n v="1.0216579754999997"/>
    <n v="262225.5470449999"/>
    <n v="9020000"/>
    <x v="24"/>
  </r>
  <r>
    <x v="0"/>
    <n v="6"/>
    <n v="5"/>
    <s v="208"/>
    <s v="6.4"/>
    <n v="5"/>
    <x v="1"/>
    <n v="23.1"/>
    <n v="51"/>
    <n v="51"/>
    <n v="51"/>
    <m/>
    <m/>
    <n v="9.8000000000000007"/>
    <s v="ниша"/>
    <m/>
    <m/>
    <m/>
    <m/>
    <m/>
    <m/>
    <m/>
    <m/>
    <s v="Кухня-столовая"/>
    <n v="12.6"/>
    <m/>
    <s v="Комната стандарт"/>
    <n v="12.1"/>
    <m/>
    <m/>
    <s v="Комната стандарт"/>
    <n v="11"/>
    <s v="ниша"/>
    <m/>
    <m/>
    <m/>
    <m/>
    <m/>
    <m/>
    <m/>
    <m/>
    <m/>
    <m/>
    <m/>
    <m/>
    <m/>
    <n v="4.0999999999999996"/>
    <n v="1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Д/с, Частный сектор"/>
    <s v="С, З"/>
    <m/>
    <s v="Кухня-столовая"/>
    <s v=""/>
    <s v="ниша"/>
    <s v=""/>
    <s v=""/>
    <n v="1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1"/>
    <s v="Кухня-столовая, ниша, Комната (ниша), 2 с/у, Угловая, на 2 стор"/>
    <s v="Кухня-столовая"/>
    <n v="8"/>
    <n v="5"/>
    <s v="остальные"/>
    <n v="1.0024999999999999"/>
    <n v="1"/>
    <n v="1"/>
    <n v="1.0039999999999998"/>
    <s v="50-52"/>
    <n v="227500"/>
    <n v="1.0140460545898402"/>
    <n v="230695.47741918865"/>
    <n v="11770000"/>
    <x v="29"/>
  </r>
  <r>
    <x v="0"/>
    <n v="6"/>
    <n v="5"/>
    <s v="209"/>
    <s v="6.5"/>
    <n v="5"/>
    <x v="1"/>
    <n v="25.6"/>
    <n v="49.7"/>
    <n v="49.7"/>
    <n v="49.7"/>
    <m/>
    <m/>
    <n v="8"/>
    <s v="ниша"/>
    <m/>
    <m/>
    <m/>
    <m/>
    <m/>
    <m/>
    <m/>
    <m/>
    <s v="Кухня-столовая"/>
    <n v="10.8"/>
    <m/>
    <s v="Комната стандарт"/>
    <n v="13.3"/>
    <s v="гардероб"/>
    <m/>
    <s v="Комната стандарт"/>
    <n v="12.3"/>
    <m/>
    <m/>
    <m/>
    <m/>
    <m/>
    <m/>
    <m/>
    <m/>
    <m/>
    <m/>
    <m/>
    <m/>
    <m/>
    <m/>
    <n v="3.8"/>
    <n v="1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s v="коридор, комната"/>
    <s v="коридор"/>
    <m/>
    <m/>
    <m/>
    <m/>
    <m/>
    <s v="Д/с, Двор"/>
    <s v="С, В"/>
    <m/>
    <s v="Кухня-столовая"/>
    <s v=""/>
    <s v="ниша"/>
    <s v=""/>
    <s v=""/>
    <s v=""/>
    <n v="1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да"/>
    <s v=""/>
    <s v=""/>
    <s v=""/>
    <s v=""/>
    <s v=""/>
    <s v=""/>
    <s v=""/>
    <m/>
    <n v="1"/>
    <n v="1"/>
    <n v="1.0049999999999999"/>
    <m/>
    <m/>
    <n v="1"/>
    <n v="1.0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0.995"/>
    <n v="1"/>
    <n v="0.995"/>
    <n v="1"/>
    <n v="1"/>
    <n v="1"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4"/>
    <s v="Кухня-столовая, ниша, Комната (гардероб), 2 с/у, Угловая, на 2 стор"/>
    <s v="Кухня-столовая"/>
    <n v="8"/>
    <n v="5"/>
    <s v="остальные"/>
    <n v="1.0024999999999999"/>
    <n v="1"/>
    <n v="1"/>
    <n v="1.0039999999999998"/>
    <s v="48-50"/>
    <n v="230000"/>
    <n v="1.0038809983821129"/>
    <n v="230892.62962788597"/>
    <n v="11480000"/>
    <x v="31"/>
  </r>
  <r>
    <x v="0"/>
    <n v="6"/>
    <n v="6"/>
    <s v="210"/>
    <s v="6.1"/>
    <n v="5"/>
    <x v="1"/>
    <n v="26.8"/>
    <n v="57.9"/>
    <n v="60.5"/>
    <n v="58.68"/>
    <m/>
    <m/>
    <n v="9.1999999999999993"/>
    <m/>
    <m/>
    <m/>
    <m/>
    <m/>
    <m/>
    <m/>
    <m/>
    <m/>
    <s v="Кухня-гостиная"/>
    <n v="14.7"/>
    <m/>
    <s v="Комната стандарт"/>
    <n v="13.9"/>
    <m/>
    <m/>
    <s v="Комната стандарт"/>
    <n v="12.9"/>
    <m/>
    <m/>
    <m/>
    <m/>
    <m/>
    <m/>
    <m/>
    <m/>
    <m/>
    <m/>
    <m/>
    <m/>
    <m/>
    <m/>
    <n v="4.5"/>
    <n v="2.7"/>
    <m/>
    <m/>
    <m/>
    <m/>
    <m/>
    <n v="2.6"/>
    <n v="0.78"/>
    <s v="стандартное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омната"/>
    <m/>
    <m/>
    <m/>
    <s v="сбоку"/>
    <s v="комната"/>
    <m/>
    <s v="Свой ЖК, Двор, Частный сектор"/>
    <s v="З, В"/>
    <m/>
    <s v="Кухня-гостиная"/>
    <s v=""/>
    <s v=""/>
    <s v=""/>
    <s v=""/>
    <s v=""/>
    <s v=""/>
    <s v=""/>
    <n v="2"/>
    <n v="1"/>
    <s v=""/>
    <n v="1"/>
    <s v=""/>
    <s v=""/>
    <s v=""/>
    <s v=""/>
    <s v=""/>
    <s v=""/>
    <s v=""/>
    <s v=""/>
    <s v=""/>
    <s v="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да"/>
    <s v=""/>
    <s v=""/>
    <s v=""/>
    <s v=""/>
    <s v=""/>
    <s v="да"/>
    <s v="да"/>
    <s v=""/>
    <s v=""/>
    <s v=""/>
    <s v="да"/>
    <s v=""/>
    <s v=""/>
    <s v=""/>
    <m/>
    <n v="1.01"/>
    <n v="1"/>
    <n v="1"/>
    <m/>
    <m/>
    <n v="1"/>
    <n v="1"/>
    <n v="1"/>
    <n v="1"/>
    <n v="1.0024999999999999"/>
    <n v="1"/>
    <n v="1.0024999999999999"/>
    <m/>
    <m/>
    <m/>
    <n v="1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1"/>
    <n v="1"/>
    <n v="1"/>
    <n v="1"/>
    <m/>
    <m/>
    <m/>
    <m/>
    <m/>
    <m/>
    <m/>
    <m/>
    <m/>
    <m/>
    <m/>
    <m/>
    <m/>
    <m/>
    <m/>
    <m/>
    <m/>
    <m/>
    <x v="32"/>
    <s v="Кухня-гостиная, 2 с/у, балк., Распашонка, на 2 стор"/>
    <s v="Кухня-гостиная"/>
    <n v="8"/>
    <n v="5"/>
    <s v="остальные"/>
    <n v="1.0024999999999999"/>
    <n v="1"/>
    <n v="1"/>
    <n v="1.0059999999999998"/>
    <s v="58-60"/>
    <n v="218750"/>
    <n v="1.0211019437776729"/>
    <n v="223366.05020136596"/>
    <n v="13110000"/>
    <x v="30"/>
  </r>
  <r>
    <x v="0"/>
    <n v="6"/>
    <n v="6"/>
    <s v="211"/>
    <s v="6.2"/>
    <n v="5"/>
    <x v="2"/>
    <n v="10.6"/>
    <n v="32.799999999999997"/>
    <n v="35.799999999999997"/>
    <n v="35.799999999999997"/>
    <m/>
    <m/>
    <n v="4.7"/>
    <s v="ниша"/>
    <m/>
    <m/>
    <m/>
    <m/>
    <m/>
    <m/>
    <m/>
    <m/>
    <s v="Кухня-столовая"/>
    <n v="10.6"/>
    <m/>
    <s v="Комната стандарт"/>
    <n v="10.6"/>
    <s v="гардероб"/>
    <n v="3"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3"/>
    <n v="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ниша"/>
    <s v=""/>
    <s v=""/>
    <s v=""/>
    <n v="1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"/>
    <n v="1.01"/>
    <n v="1"/>
    <n v="1"/>
    <n v="1"/>
    <n v="1"/>
    <n v="1"/>
    <m/>
    <m/>
    <m/>
    <n v="1.0049999999999999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9"/>
    <s v="Кухня-столовая, ниша, Комната (гардероб), 1 с/у, лодж., на 1 стор"/>
    <s v="Кухня-столовая"/>
    <n v="8"/>
    <n v="5"/>
    <s v="остальные"/>
    <n v="1.0024999999999999"/>
    <n v="1"/>
    <n v="1"/>
    <n v="1.0059999999999998"/>
    <s v="34-36"/>
    <n v="256666.66666666666"/>
    <n v="1.0288116165037497"/>
    <n v="264061.64823596244"/>
    <n v="9450000"/>
    <x v="27"/>
  </r>
  <r>
    <x v="0"/>
    <n v="6"/>
    <n v="6"/>
    <s v="212"/>
    <s v="6.3"/>
    <n v="5"/>
    <x v="2"/>
    <n v="12.9"/>
    <n v="34.4"/>
    <n v="34.4"/>
    <n v="34.4"/>
    <m/>
    <m/>
    <n v="4.3"/>
    <s v="ниша"/>
    <m/>
    <m/>
    <m/>
    <m/>
    <m/>
    <m/>
    <m/>
    <m/>
    <s v="Кухня-столовая"/>
    <n v="10.6"/>
    <m/>
    <s v="Комната стандарт"/>
    <n v="12.9"/>
    <s v="гардероб"/>
    <n v="2.1"/>
    <m/>
    <m/>
    <m/>
    <m/>
    <m/>
    <m/>
    <m/>
    <m/>
    <m/>
    <m/>
    <m/>
    <m/>
    <m/>
    <m/>
    <m/>
    <m/>
    <n v="4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ниша"/>
    <s v=""/>
    <s v=""/>
    <s v=""/>
    <n v="1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"/>
    <n v="1.0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3"/>
    <s v="Кухня-столовая, ниша, Комната (гардероб), 1 с/у, на 1 стор"/>
    <s v="Кухня-столовая"/>
    <n v="8"/>
    <n v="5"/>
    <s v="остальные"/>
    <n v="1.0024999999999999"/>
    <n v="1"/>
    <n v="1"/>
    <n v="1.0059999999999998"/>
    <s v="34-36"/>
    <n v="256666.66666666666"/>
    <n v="1.0236931507499998"/>
    <n v="262747.90869249991"/>
    <n v="9040000"/>
    <x v="24"/>
  </r>
  <r>
    <x v="0"/>
    <n v="6"/>
    <n v="6"/>
    <s v="213"/>
    <s v="6.4"/>
    <n v="5"/>
    <x v="1"/>
    <n v="23.1"/>
    <n v="51"/>
    <n v="51"/>
    <n v="51"/>
    <m/>
    <m/>
    <n v="9.8000000000000007"/>
    <s v="ниша"/>
    <m/>
    <m/>
    <m/>
    <m/>
    <m/>
    <m/>
    <m/>
    <m/>
    <s v="Кухня-столовая"/>
    <n v="12.6"/>
    <m/>
    <s v="Комната стандарт"/>
    <n v="12.1"/>
    <m/>
    <m/>
    <s v="Комната стандарт"/>
    <n v="11"/>
    <s v="ниша"/>
    <m/>
    <m/>
    <m/>
    <m/>
    <m/>
    <m/>
    <m/>
    <m/>
    <m/>
    <m/>
    <m/>
    <m/>
    <m/>
    <n v="4.0999999999999996"/>
    <n v="1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Д/с, Частный сектор"/>
    <s v="С, З"/>
    <m/>
    <s v="Кухня-столовая"/>
    <s v=""/>
    <s v="ниша"/>
    <s v=""/>
    <s v=""/>
    <n v="1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1"/>
    <s v="Кухня-столовая, ниша, Комната (ниша), 2 с/у, Угловая, на 2 стор"/>
    <s v="Кухня-столовая"/>
    <n v="8"/>
    <n v="5"/>
    <s v="остальные"/>
    <n v="1.0024999999999999"/>
    <n v="1"/>
    <n v="1"/>
    <n v="1.0059999999999998"/>
    <s v="50-52"/>
    <n v="227500"/>
    <n v="1.0160660666507761"/>
    <n v="231155.03016305156"/>
    <n v="11790000"/>
    <x v="29"/>
  </r>
  <r>
    <x v="0"/>
    <n v="6"/>
    <n v="6"/>
    <s v="214"/>
    <s v="6.5"/>
    <n v="5"/>
    <x v="1"/>
    <n v="25.6"/>
    <n v="49.7"/>
    <n v="49.7"/>
    <n v="49.7"/>
    <m/>
    <m/>
    <n v="8"/>
    <s v="ниша"/>
    <m/>
    <m/>
    <m/>
    <m/>
    <m/>
    <m/>
    <m/>
    <m/>
    <s v="Кухня-столовая"/>
    <n v="10.8"/>
    <m/>
    <s v="Комната стандарт"/>
    <n v="13.3"/>
    <s v="гардероб"/>
    <m/>
    <s v="Комната стандарт"/>
    <n v="12.3"/>
    <m/>
    <m/>
    <m/>
    <m/>
    <m/>
    <m/>
    <m/>
    <m/>
    <m/>
    <m/>
    <m/>
    <m/>
    <m/>
    <m/>
    <n v="3.8"/>
    <n v="1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s v="коридор, комната"/>
    <s v="коридор"/>
    <m/>
    <m/>
    <m/>
    <m/>
    <m/>
    <s v="Д/с, Двор"/>
    <s v="С, В"/>
    <m/>
    <s v="Кухня-столовая"/>
    <s v=""/>
    <s v="ниша"/>
    <s v=""/>
    <s v=""/>
    <s v=""/>
    <n v="1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да"/>
    <s v=""/>
    <s v=""/>
    <s v=""/>
    <s v=""/>
    <s v=""/>
    <s v=""/>
    <s v=""/>
    <m/>
    <n v="1"/>
    <n v="1"/>
    <n v="1.0049999999999999"/>
    <m/>
    <m/>
    <n v="1"/>
    <n v="1.0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0.995"/>
    <n v="1"/>
    <n v="0.995"/>
    <n v="1"/>
    <n v="1"/>
    <n v="1"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4"/>
    <s v="Кухня-столовая, ниша, Комната (гардероб), 2 с/у, Угловая, на 2 стор"/>
    <s v="Кухня-столовая"/>
    <n v="8"/>
    <n v="5"/>
    <s v="остальные"/>
    <n v="1.0024999999999999"/>
    <n v="1"/>
    <n v="1"/>
    <n v="1.0059999999999998"/>
    <s v="48-50"/>
    <n v="230000"/>
    <n v="1.0058807613270973"/>
    <n v="231352.57510523236"/>
    <n v="11500000"/>
    <x v="31"/>
  </r>
  <r>
    <x v="0"/>
    <n v="6"/>
    <n v="7"/>
    <s v="215"/>
    <s v="6.1"/>
    <n v="5"/>
    <x v="1"/>
    <n v="26.8"/>
    <n v="57.9"/>
    <n v="60.5"/>
    <n v="58.68"/>
    <m/>
    <m/>
    <n v="9.1999999999999993"/>
    <m/>
    <m/>
    <m/>
    <m/>
    <m/>
    <m/>
    <m/>
    <m/>
    <m/>
    <s v="Кухня-гостиная"/>
    <n v="14.7"/>
    <m/>
    <s v="Комната стандарт"/>
    <n v="13.9"/>
    <m/>
    <m/>
    <s v="Комната стандарт"/>
    <n v="12.9"/>
    <m/>
    <m/>
    <m/>
    <m/>
    <m/>
    <m/>
    <m/>
    <m/>
    <m/>
    <m/>
    <m/>
    <m/>
    <m/>
    <m/>
    <n v="4.5"/>
    <n v="2.7"/>
    <m/>
    <m/>
    <m/>
    <m/>
    <m/>
    <n v="2.6"/>
    <n v="0.78"/>
    <s v="стандартное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омната"/>
    <m/>
    <m/>
    <m/>
    <s v="сбоку"/>
    <s v="комната"/>
    <m/>
    <s v="Свой ЖК, Двор, Частный сектор"/>
    <s v="З, В"/>
    <m/>
    <s v="Кухня-гостиная"/>
    <s v=""/>
    <s v=""/>
    <s v=""/>
    <s v=""/>
    <s v=""/>
    <s v=""/>
    <s v=""/>
    <n v="2"/>
    <n v="1"/>
    <s v=""/>
    <n v="1"/>
    <s v=""/>
    <s v=""/>
    <s v=""/>
    <s v=""/>
    <s v=""/>
    <s v=""/>
    <s v=""/>
    <s v=""/>
    <s v=""/>
    <s v="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да"/>
    <s v=""/>
    <s v=""/>
    <s v=""/>
    <s v=""/>
    <s v=""/>
    <s v="да"/>
    <s v="да"/>
    <s v=""/>
    <s v=""/>
    <s v=""/>
    <s v="да"/>
    <s v=""/>
    <s v=""/>
    <s v=""/>
    <m/>
    <n v="1.01"/>
    <n v="1"/>
    <n v="1"/>
    <m/>
    <m/>
    <n v="1"/>
    <n v="1"/>
    <n v="1"/>
    <n v="1"/>
    <n v="1.0024999999999999"/>
    <n v="1"/>
    <n v="1.0024999999999999"/>
    <m/>
    <m/>
    <m/>
    <n v="1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1"/>
    <n v="1"/>
    <n v="1"/>
    <n v="1"/>
    <m/>
    <m/>
    <m/>
    <m/>
    <m/>
    <m/>
    <m/>
    <m/>
    <m/>
    <m/>
    <m/>
    <m/>
    <m/>
    <m/>
    <m/>
    <m/>
    <m/>
    <m/>
    <x v="32"/>
    <s v="Кухня-гостиная, 2 с/у, балк., Распашонка, на 2 стор"/>
    <s v="Кухня-гостиная"/>
    <n v="8"/>
    <n v="5"/>
    <s v="остальные"/>
    <n v="1.0024999999999999"/>
    <n v="1"/>
    <n v="1"/>
    <n v="1.0079999999999998"/>
    <s v="58-60"/>
    <n v="218750"/>
    <n v="1.0231319675227577"/>
    <n v="223810.11789560324"/>
    <n v="13130000"/>
    <x v="30"/>
  </r>
  <r>
    <x v="0"/>
    <n v="6"/>
    <n v="7"/>
    <s v="216"/>
    <s v="6.2"/>
    <n v="5"/>
    <x v="2"/>
    <n v="10.6"/>
    <n v="32.799999999999997"/>
    <n v="35.799999999999997"/>
    <n v="35.799999999999997"/>
    <m/>
    <m/>
    <n v="4.7"/>
    <s v="ниша"/>
    <m/>
    <m/>
    <m/>
    <m/>
    <m/>
    <m/>
    <m/>
    <m/>
    <s v="Кухня-столовая"/>
    <n v="10.6"/>
    <m/>
    <s v="Комната стандарт"/>
    <n v="10.6"/>
    <s v="гардероб"/>
    <n v="3"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3"/>
    <n v="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ниша"/>
    <s v=""/>
    <s v=""/>
    <s v=""/>
    <n v="1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"/>
    <n v="1.01"/>
    <n v="1"/>
    <n v="1"/>
    <n v="1"/>
    <n v="1"/>
    <n v="1"/>
    <m/>
    <m/>
    <m/>
    <n v="1.0049999999999999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9"/>
    <s v="Кухня-столовая, ниша, Комната (гардероб), 1 с/у, лодж., на 1 стор"/>
    <s v="Кухня-столовая"/>
    <n v="8"/>
    <n v="5"/>
    <s v="остальные"/>
    <n v="1.0024999999999999"/>
    <n v="1"/>
    <n v="1"/>
    <n v="1.0079999999999998"/>
    <s v="34-36"/>
    <n v="256666.66666666666"/>
    <n v="1.0308569676299997"/>
    <n v="264586.6216916999"/>
    <n v="9470000"/>
    <x v="27"/>
  </r>
  <r>
    <x v="0"/>
    <n v="6"/>
    <n v="7"/>
    <s v="217"/>
    <s v="6.3"/>
    <n v="5"/>
    <x v="2"/>
    <n v="12.9"/>
    <n v="34.4"/>
    <n v="34.4"/>
    <n v="34.4"/>
    <m/>
    <m/>
    <n v="4.3"/>
    <s v="ниша"/>
    <m/>
    <m/>
    <m/>
    <m/>
    <m/>
    <m/>
    <m/>
    <m/>
    <s v="Кухня-столовая"/>
    <n v="10.6"/>
    <m/>
    <s v="Комната стандарт"/>
    <n v="12.9"/>
    <s v="гардероб"/>
    <n v="2.1"/>
    <m/>
    <m/>
    <m/>
    <m/>
    <m/>
    <m/>
    <m/>
    <m/>
    <m/>
    <m/>
    <m/>
    <m/>
    <m/>
    <m/>
    <m/>
    <m/>
    <n v="4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ниша"/>
    <s v=""/>
    <s v=""/>
    <s v=""/>
    <n v="1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"/>
    <n v="1.0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3"/>
    <s v="Кухня-столовая, ниша, Комната (гардероб), 1 с/у, на 1 стор"/>
    <s v="Кухня-столовая"/>
    <n v="8"/>
    <n v="5"/>
    <s v="остальные"/>
    <n v="1.0024999999999999"/>
    <n v="1"/>
    <n v="1"/>
    <n v="1.0079999999999998"/>
    <s v="34-36"/>
    <n v="256666.66666666666"/>
    <n v="1.0257283259999999"/>
    <n v="263270.27033999993"/>
    <n v="9060000"/>
    <x v="24"/>
  </r>
  <r>
    <x v="0"/>
    <n v="6"/>
    <n v="7"/>
    <s v="218"/>
    <s v="6.4"/>
    <n v="5"/>
    <x v="1"/>
    <n v="23.1"/>
    <n v="51"/>
    <n v="51"/>
    <n v="51"/>
    <m/>
    <m/>
    <n v="9.8000000000000007"/>
    <s v="ниша"/>
    <m/>
    <m/>
    <m/>
    <m/>
    <m/>
    <m/>
    <m/>
    <m/>
    <s v="Кухня-столовая"/>
    <n v="12.6"/>
    <m/>
    <s v="Комната стандарт"/>
    <n v="12.1"/>
    <m/>
    <m/>
    <s v="Комната стандарт"/>
    <n v="11"/>
    <s v="ниша"/>
    <m/>
    <m/>
    <m/>
    <m/>
    <m/>
    <m/>
    <m/>
    <m/>
    <m/>
    <m/>
    <m/>
    <m/>
    <m/>
    <n v="4.0999999999999996"/>
    <n v="1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Д/с, Частный сектор"/>
    <s v="С, З"/>
    <m/>
    <s v="Кухня-столовая"/>
    <s v=""/>
    <s v="ниша"/>
    <s v=""/>
    <s v=""/>
    <n v="1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1"/>
    <s v="Кухня-столовая, ниша, Комната (ниша), 2 с/у, Угловая, на 2 стор"/>
    <s v="Кухня-столовая"/>
    <n v="8"/>
    <n v="5"/>
    <s v="остальные"/>
    <n v="1.0024999999999999"/>
    <n v="1"/>
    <n v="1"/>
    <n v="1.0079999999999998"/>
    <s v="50-52"/>
    <n v="227500"/>
    <n v="1.0180860787117121"/>
    <n v="231614.5829069145"/>
    <n v="11810000"/>
    <x v="29"/>
  </r>
  <r>
    <x v="0"/>
    <n v="6"/>
    <n v="7"/>
    <s v="219"/>
    <s v="6.5"/>
    <n v="5"/>
    <x v="1"/>
    <n v="25.6"/>
    <n v="49.7"/>
    <n v="49.7"/>
    <n v="49.7"/>
    <m/>
    <m/>
    <n v="8"/>
    <s v="ниша"/>
    <m/>
    <m/>
    <m/>
    <m/>
    <m/>
    <m/>
    <m/>
    <m/>
    <s v="Кухня-столовая"/>
    <n v="10.8"/>
    <m/>
    <s v="Комната стандарт"/>
    <n v="13.3"/>
    <s v="гардероб"/>
    <m/>
    <s v="Комната стандарт"/>
    <n v="12.3"/>
    <m/>
    <m/>
    <m/>
    <m/>
    <m/>
    <m/>
    <m/>
    <m/>
    <m/>
    <m/>
    <m/>
    <m/>
    <m/>
    <m/>
    <n v="3.8"/>
    <n v="1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s v="коридор, комната"/>
    <s v="коридор"/>
    <m/>
    <m/>
    <m/>
    <m/>
    <m/>
    <s v="Д/с, Двор"/>
    <s v="С, В"/>
    <m/>
    <s v="Кухня-столовая"/>
    <s v=""/>
    <s v="ниша"/>
    <s v=""/>
    <s v=""/>
    <s v=""/>
    <n v="1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да"/>
    <s v=""/>
    <s v=""/>
    <s v=""/>
    <s v=""/>
    <s v=""/>
    <s v=""/>
    <s v=""/>
    <m/>
    <n v="1"/>
    <n v="1"/>
    <n v="1.0049999999999999"/>
    <m/>
    <m/>
    <n v="1"/>
    <n v="1.0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0.995"/>
    <n v="1"/>
    <n v="0.995"/>
    <n v="1"/>
    <n v="1"/>
    <n v="1"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4"/>
    <s v="Кухня-столовая, ниша, Комната (гардероб), 2 с/у, Угловая, на 2 стор"/>
    <s v="Кухня-столовая"/>
    <n v="8"/>
    <n v="5"/>
    <s v="остальные"/>
    <n v="1.0024999999999999"/>
    <n v="1"/>
    <n v="1"/>
    <n v="1.0079999999999998"/>
    <s v="48-50"/>
    <n v="230000"/>
    <n v="1.0078805242720814"/>
    <n v="231812.52058257873"/>
    <n v="11520000"/>
    <x v="31"/>
  </r>
  <r>
    <x v="0"/>
    <n v="6"/>
    <n v="8"/>
    <s v="220"/>
    <s v="6.1"/>
    <n v="5"/>
    <x v="1"/>
    <n v="26.8"/>
    <n v="57.9"/>
    <n v="60.5"/>
    <n v="58.68"/>
    <m/>
    <m/>
    <n v="9.1999999999999993"/>
    <m/>
    <m/>
    <m/>
    <m/>
    <m/>
    <m/>
    <m/>
    <m/>
    <m/>
    <s v="Кухня-гостиная"/>
    <n v="14.7"/>
    <m/>
    <s v="Комната стандарт"/>
    <n v="13.9"/>
    <m/>
    <m/>
    <s v="Комната стандарт"/>
    <n v="12.9"/>
    <m/>
    <m/>
    <m/>
    <m/>
    <m/>
    <m/>
    <m/>
    <m/>
    <m/>
    <m/>
    <m/>
    <m/>
    <m/>
    <m/>
    <n v="4.5"/>
    <n v="2.7"/>
    <m/>
    <m/>
    <m/>
    <m/>
    <m/>
    <n v="2.6"/>
    <n v="0.78"/>
    <s v="стандартное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s v="да"/>
    <m/>
    <m/>
    <n v="2"/>
    <m/>
    <m/>
    <m/>
    <s v="комната"/>
    <m/>
    <m/>
    <m/>
    <s v="сбоку"/>
    <s v="комната"/>
    <m/>
    <s v="Свой ЖК, Двор, Частный сектор"/>
    <s v="З, В"/>
    <m/>
    <s v="Кухня-гостиная"/>
    <s v=""/>
    <s v=""/>
    <s v=""/>
    <s v=""/>
    <s v=""/>
    <s v=""/>
    <s v=""/>
    <n v="2"/>
    <n v="1"/>
    <s v=""/>
    <n v="1"/>
    <s v=""/>
    <s v=""/>
    <s v=""/>
    <s v=""/>
    <s v=""/>
    <s v=""/>
    <s v=""/>
    <s v=""/>
    <s v=""/>
    <s v=""/>
    <s v=""/>
    <s v=""/>
    <s v=""/>
    <n v="3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да"/>
    <s v=""/>
    <s v=""/>
    <s v=""/>
    <s v=""/>
    <s v=""/>
    <s v="да"/>
    <s v="да"/>
    <s v=""/>
    <s v=""/>
    <s v=""/>
    <s v="да"/>
    <s v=""/>
    <s v=""/>
    <s v=""/>
    <m/>
    <n v="1.01"/>
    <n v="1"/>
    <n v="1"/>
    <m/>
    <m/>
    <n v="1"/>
    <n v="1"/>
    <n v="1"/>
    <n v="1"/>
    <n v="1.0024999999999999"/>
    <n v="1"/>
    <n v="1.0024999999999999"/>
    <m/>
    <m/>
    <m/>
    <n v="1"/>
    <m/>
    <m/>
    <m/>
    <m/>
    <m/>
    <m/>
    <m/>
    <m/>
    <m/>
    <n v="1.0024999999999999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1"/>
    <n v="1"/>
    <n v="1"/>
    <n v="1"/>
    <m/>
    <m/>
    <m/>
    <m/>
    <m/>
    <m/>
    <m/>
    <m/>
    <m/>
    <m/>
    <m/>
    <m/>
    <m/>
    <m/>
    <m/>
    <m/>
    <m/>
    <m/>
    <x v="32"/>
    <s v="Кухня-гостиная, 2 с/у, балк., Распашонка, на 2 стор"/>
    <s v="Кухня-гостиная"/>
    <n v="8"/>
    <n v="5"/>
    <s v="остальные"/>
    <n v="1.0024999999999999"/>
    <n v="1"/>
    <n v="1"/>
    <n v="1.0099999999999998"/>
    <s v="58-60"/>
    <n v="218750"/>
    <n v="1.0277248962460122"/>
    <n v="224814.82105381516"/>
    <n v="13190000"/>
    <x v="30"/>
  </r>
  <r>
    <x v="0"/>
    <n v="6"/>
    <n v="8"/>
    <s v="221"/>
    <s v="6.2"/>
    <n v="5"/>
    <x v="2"/>
    <n v="10.6"/>
    <n v="32.799999999999997"/>
    <n v="35.799999999999997"/>
    <n v="35.799999999999997"/>
    <m/>
    <m/>
    <n v="4.7"/>
    <s v="ниша"/>
    <m/>
    <m/>
    <m/>
    <m/>
    <m/>
    <m/>
    <m/>
    <m/>
    <s v="Кухня-столовая"/>
    <n v="10.6"/>
    <m/>
    <s v="Комната стандарт"/>
    <n v="10.6"/>
    <s v="гардероб"/>
    <n v="3"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3"/>
    <n v="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ниша"/>
    <s v=""/>
    <s v=""/>
    <s v=""/>
    <n v="1"/>
    <s v=""/>
    <n v="1"/>
    <s v=""/>
    <s v=""/>
    <s v=""/>
    <s v=""/>
    <s v=""/>
    <s v=""/>
    <n v="1"/>
    <s v=""/>
    <n v="1"/>
    <s v=""/>
    <s v=""/>
    <s v=""/>
    <n v="1"/>
    <s v=""/>
    <s v=""/>
    <s v=""/>
    <n v="3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"/>
    <n v="1.01"/>
    <n v="1"/>
    <n v="1"/>
    <n v="1"/>
    <n v="1"/>
    <n v="1"/>
    <m/>
    <m/>
    <m/>
    <n v="1.0049999999999999"/>
    <m/>
    <m/>
    <m/>
    <m/>
    <m/>
    <m/>
    <m/>
    <m/>
    <m/>
    <n v="1.0024999999999999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29"/>
    <s v="Кухня-столовая, ниша, Комната (гардероб), 1 с/у, лодж., на 1 стор"/>
    <s v="Кухня-столовая"/>
    <n v="8"/>
    <n v="5"/>
    <s v="остальные"/>
    <n v="1.0024999999999999"/>
    <n v="1"/>
    <n v="1"/>
    <n v="1.0099999999999998"/>
    <s v="34-36"/>
    <n v="256666.66666666666"/>
    <n v="1.0354845745531402"/>
    <n v="265774.37413530599"/>
    <n v="9510000"/>
    <x v="27"/>
  </r>
  <r>
    <x v="0"/>
    <n v="6"/>
    <n v="8"/>
    <s v="222"/>
    <s v="6.3"/>
    <n v="5"/>
    <x v="2"/>
    <n v="12.9"/>
    <n v="34.4"/>
    <n v="34.4"/>
    <n v="34.4"/>
    <m/>
    <m/>
    <n v="4.3"/>
    <s v="ниша"/>
    <m/>
    <m/>
    <m/>
    <m/>
    <m/>
    <m/>
    <m/>
    <m/>
    <s v="Кухня-столовая"/>
    <n v="10.6"/>
    <m/>
    <s v="Комната стандарт"/>
    <n v="12.9"/>
    <s v="гардероб"/>
    <n v="2.1"/>
    <m/>
    <m/>
    <m/>
    <m/>
    <m/>
    <m/>
    <m/>
    <m/>
    <m/>
    <m/>
    <m/>
    <m/>
    <m/>
    <m/>
    <m/>
    <m/>
    <n v="4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Частный сектор"/>
    <s v="З"/>
    <m/>
    <s v="Кухня-столовая"/>
    <s v=""/>
    <s v="ниша"/>
    <s v=""/>
    <s v=""/>
    <s v=""/>
    <n v="1"/>
    <s v=""/>
    <n v="1"/>
    <s v=""/>
    <s v=""/>
    <s v=""/>
    <s v=""/>
    <s v=""/>
    <s v=""/>
    <s v=""/>
    <s v=""/>
    <s v=""/>
    <s v=""/>
    <s v=""/>
    <s v=""/>
    <s v=""/>
    <s v=""/>
    <s v=""/>
    <s v=""/>
    <n v="3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"/>
    <n v="1.01"/>
    <n v="1"/>
    <n v="1"/>
    <n v="1"/>
    <n v="1"/>
    <n v="1"/>
    <m/>
    <m/>
    <m/>
    <n v="1"/>
    <m/>
    <m/>
    <m/>
    <m/>
    <m/>
    <m/>
    <m/>
    <m/>
    <m/>
    <n v="1.0024999999999999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3"/>
    <s v="Кухня-столовая, ниша, Комната (гардероб), 1 с/у, на 1 стор"/>
    <s v="Кухня-столовая"/>
    <n v="8"/>
    <n v="5"/>
    <s v="остальные"/>
    <n v="1.0024999999999999"/>
    <n v="1"/>
    <n v="1"/>
    <n v="1.0099999999999998"/>
    <s v="34-36"/>
    <n v="256666.66666666666"/>
    <n v="1.0303329100031247"/>
    <n v="264452.11356746865"/>
    <n v="9100000"/>
    <x v="24"/>
  </r>
  <r>
    <x v="0"/>
    <n v="6"/>
    <n v="8"/>
    <s v="223"/>
    <s v="6.4"/>
    <n v="5"/>
    <x v="1"/>
    <n v="23.1"/>
    <n v="51"/>
    <n v="51"/>
    <n v="51"/>
    <m/>
    <m/>
    <n v="9.8000000000000007"/>
    <s v="ниша"/>
    <m/>
    <m/>
    <m/>
    <m/>
    <m/>
    <m/>
    <m/>
    <m/>
    <s v="Кухня-столовая"/>
    <n v="12.6"/>
    <m/>
    <s v="Комната стандарт"/>
    <n v="12.1"/>
    <m/>
    <m/>
    <s v="Комната стандарт"/>
    <n v="11"/>
    <s v="ниша"/>
    <m/>
    <m/>
    <m/>
    <m/>
    <m/>
    <m/>
    <m/>
    <m/>
    <m/>
    <m/>
    <m/>
    <m/>
    <m/>
    <n v="4.0999999999999996"/>
    <n v="1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m/>
    <n v="2"/>
    <m/>
    <m/>
    <m/>
    <m/>
    <m/>
    <m/>
    <m/>
    <m/>
    <m/>
    <m/>
    <s v="Д/с, Частный сектор"/>
    <s v="С, З"/>
    <m/>
    <s v="Кухня-столовая"/>
    <s v=""/>
    <s v="ниша"/>
    <s v=""/>
    <s v=""/>
    <n v="1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3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.0024999999999999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1"/>
    <s v="Кухня-столовая, ниша, Комната (ниша), 2 с/у, Угловая, на 2 стор"/>
    <s v="Кухня-столовая"/>
    <n v="8"/>
    <n v="5"/>
    <s v="остальные"/>
    <n v="1.0024999999999999"/>
    <n v="1"/>
    <n v="1"/>
    <n v="1.0099999999999998"/>
    <s v="50-52"/>
    <n v="227500"/>
    <n v="1.0226563559995792"/>
    <n v="232654.32098990426"/>
    <n v="11870000"/>
    <x v="29"/>
  </r>
  <r>
    <x v="0"/>
    <n v="6"/>
    <n v="8"/>
    <s v="224"/>
    <s v="6.5"/>
    <n v="5"/>
    <x v="1"/>
    <n v="25.6"/>
    <n v="49.7"/>
    <n v="49.7"/>
    <n v="49.7"/>
    <m/>
    <m/>
    <n v="8"/>
    <s v="ниша"/>
    <m/>
    <m/>
    <m/>
    <m/>
    <m/>
    <m/>
    <m/>
    <m/>
    <s v="Кухня-столовая"/>
    <n v="10.8"/>
    <m/>
    <s v="Комната стандарт"/>
    <n v="13.3"/>
    <s v="гардероб"/>
    <m/>
    <s v="Комната стандарт"/>
    <n v="12.3"/>
    <m/>
    <m/>
    <m/>
    <m/>
    <m/>
    <m/>
    <m/>
    <m/>
    <m/>
    <m/>
    <m/>
    <m/>
    <m/>
    <m/>
    <n v="3.8"/>
    <n v="1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m/>
    <n v="2"/>
    <m/>
    <m/>
    <m/>
    <s v="коридор, комната"/>
    <s v="коридор"/>
    <m/>
    <m/>
    <m/>
    <m/>
    <m/>
    <s v="Д/с, Двор"/>
    <s v="С, В"/>
    <m/>
    <s v="Кухня-столовая"/>
    <s v=""/>
    <s v="ниша"/>
    <s v=""/>
    <s v=""/>
    <s v=""/>
    <n v="1"/>
    <s v=""/>
    <n v="2"/>
    <s v=""/>
    <s v=""/>
    <s v=""/>
    <s v=""/>
    <s v=""/>
    <s v=""/>
    <s v=""/>
    <s v=""/>
    <s v=""/>
    <s v=""/>
    <s v=""/>
    <s v=""/>
    <s v=""/>
    <s v=""/>
    <s v=""/>
    <s v=""/>
    <n v="3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да"/>
    <s v=""/>
    <s v=""/>
    <s v=""/>
    <s v=""/>
    <s v=""/>
    <s v=""/>
    <s v=""/>
    <m/>
    <n v="1"/>
    <n v="1"/>
    <n v="1.0049999999999999"/>
    <m/>
    <m/>
    <n v="1"/>
    <n v="1.01"/>
    <n v="1"/>
    <n v="1"/>
    <n v="1"/>
    <n v="1"/>
    <n v="1"/>
    <m/>
    <m/>
    <m/>
    <n v="1"/>
    <m/>
    <m/>
    <m/>
    <m/>
    <m/>
    <m/>
    <m/>
    <m/>
    <m/>
    <n v="1.0024999999999999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0.995"/>
    <n v="1"/>
    <n v="0.995"/>
    <n v="1"/>
    <n v="1"/>
    <n v="1"/>
    <n v="1"/>
    <n v="1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4"/>
    <s v="Кухня-столовая, ниша, Комната (гардероб), 2 с/у, Угловая, на 2 стор"/>
    <s v="Кухня-столовая"/>
    <n v="8"/>
    <n v="5"/>
    <s v="остальные"/>
    <n v="1.0024999999999999"/>
    <n v="1"/>
    <n v="1"/>
    <n v="1.0099999999999998"/>
    <s v="48-50"/>
    <n v="230000"/>
    <n v="1.012404987935108"/>
    <n v="232853.14722507485"/>
    <n v="11570000"/>
    <x v="31"/>
  </r>
  <r>
    <x v="1"/>
    <n v="1"/>
    <n v="2"/>
    <n v="1"/>
    <s v="1.1"/>
    <n v="3"/>
    <x v="1"/>
    <n v="30.5"/>
    <n v="64.399999999999991"/>
    <n v="64.399999999999991"/>
    <n v="64.399999999999991"/>
    <m/>
    <m/>
    <n v="8"/>
    <m/>
    <m/>
    <m/>
    <m/>
    <m/>
    <m/>
    <m/>
    <m/>
    <m/>
    <s v="Кухня-гостиная"/>
    <n v="19.2"/>
    <m/>
    <s v="Комната стандарт"/>
    <n v="19.399999999999999"/>
    <m/>
    <m/>
    <s v="Комната стандарт"/>
    <n v="11.1"/>
    <m/>
    <m/>
    <m/>
    <m/>
    <m/>
    <m/>
    <m/>
    <m/>
    <m/>
    <m/>
    <m/>
    <m/>
    <m/>
    <m/>
    <n v="5"/>
    <n v="1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s v="да"/>
    <s v="кухня, комната"/>
    <n v="3"/>
    <m/>
    <m/>
    <m/>
    <m/>
    <m/>
    <s v="снизу"/>
    <s v="кухня, коридор, с/у, две комнаты"/>
    <s v="снизу"/>
    <s v="с/у, комната"/>
    <m/>
    <s v="Д/с, Свой ЖК, Двор, Частный сектор"/>
    <s v="С, З, В"/>
    <m/>
    <s v="Кухня-гостиная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да"/>
    <s v="да"/>
    <s v="да"/>
    <s v=""/>
    <s v=""/>
    <s v=""/>
    <s v=""/>
    <n v="3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да"/>
    <s v=""/>
    <s v="да"/>
    <s v=""/>
    <s v=""/>
    <s v=""/>
    <s v=""/>
    <s v=""/>
    <s v=""/>
    <s v="да"/>
    <s v="да"/>
    <s v=""/>
    <s v=""/>
    <s v=""/>
    <s v=""/>
    <s v=""/>
    <s v=""/>
    <s v="да"/>
    <s v=""/>
    <s v="да"/>
    <s v="да"/>
    <s v=""/>
    <s v=""/>
    <s v=""/>
    <s v="да"/>
    <s v="да"/>
    <s v=""/>
    <s v=""/>
    <s v=""/>
    <s v="да"/>
    <s v=""/>
    <s v=""/>
    <s v=""/>
    <m/>
    <n v="1.0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.0049999999999999"/>
    <n v="1.0049999999999999"/>
    <n v="1.0049999999999999"/>
    <m/>
    <m/>
    <m/>
    <m/>
    <n v="1.0049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0.995"/>
    <n v="0.995"/>
    <n v="1"/>
    <n v="0.99450000000000005"/>
    <n v="1"/>
    <n v="1"/>
    <n v="1"/>
    <n v="1"/>
    <n v="1"/>
    <n v="1"/>
    <n v="0.995"/>
    <n v="0.995"/>
    <n v="1"/>
    <n v="1"/>
    <n v="1"/>
    <n v="1"/>
    <n v="1"/>
    <m/>
    <m/>
    <m/>
    <m/>
    <m/>
    <m/>
    <m/>
    <m/>
    <m/>
    <m/>
    <m/>
    <m/>
    <m/>
    <m/>
    <m/>
    <m/>
    <m/>
    <m/>
    <x v="35"/>
    <s v="Кухня-гостиная, 2 с/у, Торцевая, 2 ок кух, 2 ок ком, на 3 стор"/>
    <s v="Кухня-гостиная"/>
    <n v="14"/>
    <n v="3"/>
    <s v="остальные"/>
    <n v="0.99750000000000005"/>
    <n v="1.0049999999999999"/>
    <n v="1"/>
    <n v="0.99499999999999988"/>
    <s v="64-66"/>
    <n v="216250"/>
    <n v="0.99679960876586271"/>
    <n v="215557.91539561781"/>
    <n v="13880000"/>
    <x v="32"/>
  </r>
  <r>
    <x v="1"/>
    <n v="1"/>
    <n v="2"/>
    <n v="2"/>
    <s v="1.2"/>
    <n v="3"/>
    <x v="2"/>
    <n v="10.8"/>
    <n v="33.1"/>
    <n v="33.1"/>
    <n v="33.1"/>
    <m/>
    <m/>
    <n v="4"/>
    <m/>
    <m/>
    <m/>
    <m/>
    <m/>
    <m/>
    <m/>
    <m/>
    <m/>
    <s v="Кухня-гостиная с нишей"/>
    <n v="14.6"/>
    <m/>
    <s v="Комната стандарт"/>
    <n v="10.8"/>
    <m/>
    <m/>
    <m/>
    <m/>
    <m/>
    <m/>
    <m/>
    <m/>
    <m/>
    <m/>
    <m/>
    <m/>
    <m/>
    <m/>
    <m/>
    <m/>
    <m/>
    <m/>
    <n v="3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s v="снизу"/>
    <s v="кухня"/>
    <s v="снизу"/>
    <s v="коридор, с/у, комната"/>
    <m/>
    <s v="Частный сектор"/>
    <s v="В"/>
    <m/>
    <s v="Кухня-гостиная с нишей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да"/>
    <s v="да"/>
    <s v="да"/>
    <s v=""/>
    <s v=""/>
    <s v=""/>
    <s v=""/>
    <s v=""/>
    <s v=""/>
    <s v="да"/>
    <s v=""/>
    <s v="да"/>
    <s v=""/>
    <s v=""/>
    <s v=""/>
    <s v=""/>
    <s v=""/>
    <s v=""/>
    <s v=""/>
    <s v=""/>
    <s v=""/>
    <s v="да"/>
    <s v=""/>
    <s v=""/>
    <s v=""/>
    <m/>
    <n v="1.0149999999999999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1"/>
    <n v="1"/>
    <n v="1"/>
    <n v="1"/>
    <n v="1"/>
    <n v="1"/>
    <n v="1"/>
    <n v="1"/>
    <n v="0.995"/>
    <n v="0.995"/>
    <n v="0.995"/>
    <n v="1"/>
    <n v="1"/>
    <n v="1"/>
    <n v="1"/>
    <n v="1"/>
    <m/>
    <m/>
    <m/>
    <m/>
    <m/>
    <m/>
    <m/>
    <m/>
    <m/>
    <m/>
    <m/>
    <m/>
    <m/>
    <m/>
    <m/>
    <m/>
    <m/>
    <m/>
    <x v="36"/>
    <s v="Кухня-гостиная с нишей, 1 с/у, на 1 стор"/>
    <s v="Кухня-гостиная с нишей"/>
    <n v="14"/>
    <n v="3"/>
    <s v="остальные"/>
    <n v="0.99750000000000005"/>
    <n v="1.0049999999999999"/>
    <n v="1"/>
    <n v="0.99499999999999988"/>
    <s v="32-34"/>
    <n v="263333.33333333331"/>
    <n v="0.99233980466119431"/>
    <n v="261316.14856078115"/>
    <n v="8650000"/>
    <x v="33"/>
  </r>
  <r>
    <x v="1"/>
    <n v="1"/>
    <n v="2"/>
    <n v="3"/>
    <s v="1.3"/>
    <n v="3"/>
    <x v="1"/>
    <n v="24.7"/>
    <n v="58.8"/>
    <n v="58.8"/>
    <n v="58.8"/>
    <m/>
    <m/>
    <n v="5.7"/>
    <m/>
    <m/>
    <m/>
    <m/>
    <m/>
    <m/>
    <m/>
    <m/>
    <m/>
    <s v="Кухня-гостиная"/>
    <n v="17.7"/>
    <n v="3.2"/>
    <s v="Комната стандарт"/>
    <n v="13.5"/>
    <m/>
    <m/>
    <s v="Мастер-спальня"/>
    <n v="11.2"/>
    <m/>
    <m/>
    <m/>
    <m/>
    <m/>
    <m/>
    <m/>
    <m/>
    <m/>
    <m/>
    <m/>
    <m/>
    <m/>
    <m/>
    <n v="4.5999999999999996"/>
    <n v="2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m/>
    <s v="снизу"/>
    <s v="кухня, коридор, с/у, две комнаты"/>
    <m/>
    <m/>
    <m/>
    <s v="Свой ЖК, Двор, Частный сектор"/>
    <s v="З, В"/>
    <m/>
    <s v="Кухня-гостиная"/>
    <s v="да"/>
    <s v=""/>
    <s v=""/>
    <s v=""/>
    <s v=""/>
    <s v=""/>
    <n v="1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да"/>
    <s v=""/>
    <s v="да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да"/>
    <s v="да"/>
    <s v=""/>
    <s v=""/>
    <s v=""/>
    <s v="да"/>
    <s v=""/>
    <s v=""/>
    <s v=""/>
    <m/>
    <n v="1.01"/>
    <n v="1.01"/>
    <n v="1"/>
    <m/>
    <m/>
    <n v="1"/>
    <n v="1"/>
    <n v="1.01"/>
    <n v="1"/>
    <n v="1"/>
    <n v="1"/>
    <n v="1"/>
    <m/>
    <m/>
    <m/>
    <n v="1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0.995"/>
    <n v="0.995"/>
    <n v="1"/>
    <n v="0.99450000000000005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7"/>
    <s v="Кухня-гостиная, Мастер-спальня, да, 2 с/у, Распашонка, на 2 стор"/>
    <s v="Кухня-гостиная, Мастер-спальня"/>
    <n v="14"/>
    <n v="3"/>
    <s v="остальные"/>
    <n v="0.99750000000000005"/>
    <n v="1.0049999999999999"/>
    <n v="1"/>
    <n v="0.99499999999999988"/>
    <s v="58-60"/>
    <n v="218750"/>
    <n v="1.0092847743131763"/>
    <n v="220781.04438100732"/>
    <n v="12980000"/>
    <x v="34"/>
  </r>
  <r>
    <x v="1"/>
    <n v="1"/>
    <n v="3"/>
    <n v="4"/>
    <s v="1.1"/>
    <n v="3"/>
    <x v="1"/>
    <n v="30.5"/>
    <n v="64.399999999999991"/>
    <n v="64.399999999999991"/>
    <n v="64.399999999999991"/>
    <m/>
    <m/>
    <n v="8"/>
    <m/>
    <m/>
    <m/>
    <m/>
    <m/>
    <m/>
    <m/>
    <m/>
    <m/>
    <s v="Кухня-гостиная"/>
    <n v="19.2"/>
    <m/>
    <s v="Комната стандарт"/>
    <n v="19.399999999999999"/>
    <m/>
    <m/>
    <s v="Комната стандарт"/>
    <n v="11.1"/>
    <m/>
    <m/>
    <m/>
    <m/>
    <m/>
    <m/>
    <m/>
    <m/>
    <m/>
    <m/>
    <m/>
    <m/>
    <m/>
    <m/>
    <n v="5"/>
    <n v="1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s v="да"/>
    <s v="кухня, комната"/>
    <n v="3"/>
    <m/>
    <m/>
    <m/>
    <m/>
    <m/>
    <m/>
    <m/>
    <s v="сбоку"/>
    <s v="с/у, комната"/>
    <m/>
    <s v="Д/с, Свой ЖК, Двор, Частный сектор"/>
    <s v="С, З, В"/>
    <m/>
    <s v="Кухня-гостиная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да"/>
    <s v="да"/>
    <s v="да"/>
    <s v=""/>
    <s v=""/>
    <s v=""/>
    <s v=""/>
    <n v="3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s v="да"/>
    <s v=""/>
    <s v="да"/>
    <s v=""/>
    <s v=""/>
    <s v=""/>
    <s v="да"/>
    <s v="да"/>
    <s v=""/>
    <s v=""/>
    <s v=""/>
    <s v="да"/>
    <s v=""/>
    <s v=""/>
    <s v=""/>
    <m/>
    <n v="1.0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.0049999999999999"/>
    <n v="1.0049999999999999"/>
    <n v="1.0049999999999999"/>
    <m/>
    <m/>
    <m/>
    <m/>
    <n v="1.0049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0.995"/>
    <n v="1"/>
    <n v="1"/>
    <n v="1"/>
    <n v="1"/>
    <n v="1"/>
    <m/>
    <m/>
    <m/>
    <m/>
    <m/>
    <m/>
    <m/>
    <m/>
    <m/>
    <m/>
    <m/>
    <m/>
    <m/>
    <m/>
    <m/>
    <m/>
    <m/>
    <m/>
    <x v="35"/>
    <s v="Кухня-гостиная, 2 с/у, Торцевая, 2 ок кух, 2 ок ком, на 3 стор"/>
    <s v="Кухня-гостиная"/>
    <n v="14"/>
    <n v="3"/>
    <s v="остальные"/>
    <n v="0.99750000000000005"/>
    <n v="1.0049999999999999"/>
    <n v="1"/>
    <n v="0.99999999999999989"/>
    <s v="64-66"/>
    <n v="216250"/>
    <n v="1.0226116790579609"/>
    <n v="221139.77559628405"/>
    <n v="14240000"/>
    <x v="32"/>
  </r>
  <r>
    <x v="1"/>
    <n v="1"/>
    <n v="3"/>
    <n v="5"/>
    <s v="1.2"/>
    <n v="3"/>
    <x v="2"/>
    <n v="10.8"/>
    <n v="33.1"/>
    <n v="33.1"/>
    <n v="33.1"/>
    <m/>
    <m/>
    <n v="4"/>
    <m/>
    <m/>
    <m/>
    <m/>
    <m/>
    <m/>
    <m/>
    <m/>
    <m/>
    <s v="Кухня-гостиная с нишей"/>
    <n v="14.6"/>
    <m/>
    <s v="Комната стандарт"/>
    <n v="10.8"/>
    <m/>
    <m/>
    <m/>
    <m/>
    <m/>
    <m/>
    <m/>
    <m/>
    <m/>
    <m/>
    <m/>
    <m/>
    <m/>
    <m/>
    <m/>
    <m/>
    <m/>
    <m/>
    <n v="3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гостиная с нишей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6"/>
    <s v="Кухня-гостиная с нишей, 1 с/у, на 1 стор"/>
    <s v="Кухня-гостиная с нишей"/>
    <n v="14"/>
    <n v="3"/>
    <s v="остальные"/>
    <n v="0.99750000000000005"/>
    <n v="1.0049999999999999"/>
    <n v="1"/>
    <n v="0.99999999999999989"/>
    <s v="32-34"/>
    <n v="263333.33333333331"/>
    <n v="1.0175248124999998"/>
    <n v="267948.20062499994"/>
    <n v="8870000"/>
    <x v="33"/>
  </r>
  <r>
    <x v="1"/>
    <n v="1"/>
    <n v="3"/>
    <n v="6"/>
    <s v="1.3"/>
    <n v="3"/>
    <x v="1"/>
    <n v="24.7"/>
    <n v="58.8"/>
    <n v="58.8"/>
    <n v="58.8"/>
    <m/>
    <m/>
    <n v="5.7"/>
    <m/>
    <m/>
    <m/>
    <m/>
    <m/>
    <m/>
    <m/>
    <m/>
    <m/>
    <s v="Кухня-гостиная"/>
    <n v="17.7"/>
    <n v="3.2"/>
    <s v="Комната стандарт"/>
    <n v="13.5"/>
    <m/>
    <m/>
    <s v="Мастер-спальня"/>
    <n v="11.2"/>
    <m/>
    <m/>
    <m/>
    <m/>
    <m/>
    <m/>
    <m/>
    <m/>
    <m/>
    <m/>
    <m/>
    <m/>
    <m/>
    <m/>
    <n v="4.5999999999999996"/>
    <n v="2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m/>
    <m/>
    <m/>
    <m/>
    <m/>
    <m/>
    <s v="Свой ЖК, Двор, Частный сектор"/>
    <s v="З, В"/>
    <m/>
    <s v="Кухня-гостиная"/>
    <s v="да"/>
    <s v=""/>
    <s v=""/>
    <s v=""/>
    <s v=""/>
    <s v=""/>
    <n v="1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.01"/>
    <n v="1"/>
    <m/>
    <m/>
    <n v="1"/>
    <n v="1"/>
    <n v="1.01"/>
    <n v="1"/>
    <n v="1"/>
    <n v="1"/>
    <n v="1"/>
    <m/>
    <m/>
    <m/>
    <n v="1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7"/>
    <s v="Кухня-гостиная, Мастер-спальня, да, 2 с/у, Распашонка, на 2 стор"/>
    <s v="Кухня-гостиная, Мастер-спальня"/>
    <n v="14"/>
    <n v="3"/>
    <s v="остальные"/>
    <n v="0.99750000000000005"/>
    <n v="1.0049999999999999"/>
    <n v="1"/>
    <n v="0.99999999999999989"/>
    <s v="58-60"/>
    <n v="218750"/>
    <n v="1.0354201472710076"/>
    <n v="226498.1572155329"/>
    <n v="13320000"/>
    <x v="34"/>
  </r>
  <r>
    <x v="1"/>
    <n v="1"/>
    <n v="4"/>
    <n v="7"/>
    <s v="1.1"/>
    <n v="3"/>
    <x v="1"/>
    <n v="30.5"/>
    <n v="64.399999999999991"/>
    <n v="64.399999999999991"/>
    <n v="64.399999999999991"/>
    <m/>
    <m/>
    <n v="8"/>
    <m/>
    <m/>
    <m/>
    <m/>
    <m/>
    <m/>
    <m/>
    <m/>
    <m/>
    <s v="Кухня-гостиная"/>
    <n v="19.2"/>
    <m/>
    <s v="Комната стандарт"/>
    <n v="19.399999999999999"/>
    <m/>
    <m/>
    <s v="Комната стандарт"/>
    <n v="11.1"/>
    <m/>
    <m/>
    <m/>
    <m/>
    <m/>
    <m/>
    <m/>
    <m/>
    <m/>
    <m/>
    <m/>
    <m/>
    <m/>
    <m/>
    <n v="5"/>
    <n v="1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s v="да"/>
    <s v="кухня, комната"/>
    <n v="3"/>
    <m/>
    <m/>
    <m/>
    <m/>
    <m/>
    <m/>
    <m/>
    <s v="сбоку"/>
    <s v="с/у, комната"/>
    <m/>
    <s v="Д/с, Свой ЖК, Двор, Частный сектор"/>
    <s v="С, З, В"/>
    <m/>
    <s v="Кухня-гостиная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да"/>
    <s v="да"/>
    <s v="да"/>
    <s v=""/>
    <s v=""/>
    <s v=""/>
    <s v=""/>
    <n v="3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s v="да"/>
    <s v=""/>
    <s v="да"/>
    <s v=""/>
    <s v=""/>
    <s v=""/>
    <s v="да"/>
    <s v="да"/>
    <s v=""/>
    <s v=""/>
    <s v=""/>
    <s v="да"/>
    <s v=""/>
    <s v=""/>
    <s v=""/>
    <m/>
    <n v="1.0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.0049999999999999"/>
    <n v="1.0049999999999999"/>
    <n v="1.0049999999999999"/>
    <m/>
    <m/>
    <m/>
    <m/>
    <n v="1.0049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0.995"/>
    <n v="1"/>
    <n v="1"/>
    <n v="1"/>
    <n v="1"/>
    <n v="1"/>
    <m/>
    <m/>
    <m/>
    <m/>
    <m/>
    <m/>
    <m/>
    <m/>
    <m/>
    <m/>
    <m/>
    <m/>
    <m/>
    <m/>
    <m/>
    <m/>
    <m/>
    <m/>
    <x v="35"/>
    <s v="Кухня-гостиная, 2 с/у, Торцевая, 2 ок кух, 2 ок ком, на 3 стор"/>
    <s v="Кухня-гостиная"/>
    <n v="14"/>
    <n v="3"/>
    <s v="остальные"/>
    <n v="0.99750000000000005"/>
    <n v="1.0049999999999999"/>
    <n v="1"/>
    <n v="1.0018181818181817"/>
    <s v="64-66"/>
    <n v="216250"/>
    <n v="1.0244709730198847"/>
    <n v="221541.84791555005"/>
    <n v="14270000"/>
    <x v="32"/>
  </r>
  <r>
    <x v="1"/>
    <n v="1"/>
    <n v="4"/>
    <n v="8"/>
    <s v="1.2"/>
    <n v="3"/>
    <x v="2"/>
    <n v="10.8"/>
    <n v="33.1"/>
    <n v="33.1"/>
    <n v="33.1"/>
    <m/>
    <m/>
    <n v="4"/>
    <m/>
    <m/>
    <m/>
    <m/>
    <m/>
    <m/>
    <m/>
    <m/>
    <m/>
    <s v="Кухня-гостиная с нишей"/>
    <n v="14.6"/>
    <m/>
    <s v="Комната стандарт"/>
    <n v="10.8"/>
    <m/>
    <m/>
    <m/>
    <m/>
    <m/>
    <m/>
    <m/>
    <m/>
    <m/>
    <m/>
    <m/>
    <m/>
    <m/>
    <m/>
    <m/>
    <m/>
    <m/>
    <m/>
    <n v="3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гостиная с нишей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6"/>
    <s v="Кухня-гостиная с нишей, 1 с/у, на 1 стор"/>
    <s v="Кухня-гостиная с нишей"/>
    <n v="14"/>
    <n v="3"/>
    <s v="остальные"/>
    <n v="0.99750000000000005"/>
    <n v="1.0049999999999999"/>
    <n v="1"/>
    <n v="1.0018181818181817"/>
    <s v="32-34"/>
    <n v="263333.33333333331"/>
    <n v="1.0193748576136363"/>
    <n v="268435.3791715909"/>
    <n v="8890000"/>
    <x v="33"/>
  </r>
  <r>
    <x v="1"/>
    <n v="1"/>
    <n v="4"/>
    <n v="9"/>
    <s v="1.3"/>
    <n v="3"/>
    <x v="1"/>
    <n v="24.7"/>
    <n v="58.8"/>
    <n v="58.8"/>
    <n v="58.8"/>
    <m/>
    <m/>
    <n v="5.7"/>
    <m/>
    <m/>
    <m/>
    <m/>
    <m/>
    <m/>
    <m/>
    <m/>
    <m/>
    <s v="Кухня-гостиная"/>
    <n v="17.7"/>
    <n v="3.2"/>
    <s v="Комната стандарт"/>
    <n v="13.5"/>
    <m/>
    <m/>
    <s v="Мастер-спальня"/>
    <n v="11.2"/>
    <m/>
    <m/>
    <m/>
    <m/>
    <m/>
    <m/>
    <m/>
    <m/>
    <m/>
    <m/>
    <m/>
    <m/>
    <m/>
    <m/>
    <n v="4.5999999999999996"/>
    <n v="2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m/>
    <m/>
    <m/>
    <m/>
    <m/>
    <m/>
    <s v="Свой ЖК, Двор, Частный сектор"/>
    <s v="З, В"/>
    <m/>
    <s v="Кухня-гостиная"/>
    <s v="да"/>
    <s v=""/>
    <s v=""/>
    <s v=""/>
    <s v=""/>
    <s v=""/>
    <n v="1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.01"/>
    <n v="1"/>
    <m/>
    <m/>
    <n v="1"/>
    <n v="1"/>
    <n v="1.01"/>
    <n v="1"/>
    <n v="1"/>
    <n v="1"/>
    <n v="1"/>
    <m/>
    <m/>
    <m/>
    <n v="1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7"/>
    <s v="Кухня-гостиная, Мастер-спальня, да, 2 с/у, Распашонка, на 2 стор"/>
    <s v="Кухня-гостиная, Мастер-спальня"/>
    <n v="14"/>
    <n v="3"/>
    <s v="остальные"/>
    <n v="0.99750000000000005"/>
    <n v="1.0049999999999999"/>
    <n v="1"/>
    <n v="1.0018181818181817"/>
    <s v="58-60"/>
    <n v="218750"/>
    <n v="1.037302729356955"/>
    <n v="226909.97204683389"/>
    <n v="13340000"/>
    <x v="34"/>
  </r>
  <r>
    <x v="1"/>
    <n v="1"/>
    <n v="5"/>
    <n v="10"/>
    <s v="1.1"/>
    <n v="3"/>
    <x v="1"/>
    <n v="30.5"/>
    <n v="64.399999999999991"/>
    <n v="64.399999999999991"/>
    <n v="64.399999999999991"/>
    <m/>
    <m/>
    <n v="8"/>
    <m/>
    <m/>
    <m/>
    <m/>
    <m/>
    <m/>
    <m/>
    <m/>
    <m/>
    <s v="Кухня-гостиная"/>
    <n v="19.2"/>
    <m/>
    <s v="Комната стандарт"/>
    <n v="19.399999999999999"/>
    <m/>
    <m/>
    <s v="Комната стандарт"/>
    <n v="11.1"/>
    <m/>
    <m/>
    <m/>
    <m/>
    <m/>
    <m/>
    <m/>
    <m/>
    <m/>
    <m/>
    <m/>
    <m/>
    <m/>
    <m/>
    <n v="5"/>
    <n v="1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s v="да"/>
    <s v="кухня, комната"/>
    <n v="3"/>
    <m/>
    <m/>
    <m/>
    <m/>
    <m/>
    <m/>
    <m/>
    <s v="сбоку"/>
    <s v="с/у, комната"/>
    <m/>
    <s v="Д/с, Свой ЖК, Двор, Частный сектор"/>
    <s v="С, З, В"/>
    <m/>
    <s v="Кухня-гостиная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да"/>
    <s v="да"/>
    <s v="да"/>
    <s v=""/>
    <s v=""/>
    <s v=""/>
    <s v=""/>
    <n v="3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s v="да"/>
    <s v=""/>
    <s v="да"/>
    <s v=""/>
    <s v=""/>
    <s v=""/>
    <s v="да"/>
    <s v="да"/>
    <s v=""/>
    <s v=""/>
    <s v=""/>
    <s v="да"/>
    <s v=""/>
    <s v=""/>
    <s v=""/>
    <m/>
    <n v="1.0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.0049999999999999"/>
    <n v="1.0049999999999999"/>
    <n v="1.0049999999999999"/>
    <m/>
    <m/>
    <m/>
    <m/>
    <n v="1.0049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0.995"/>
    <n v="1"/>
    <n v="1"/>
    <n v="1"/>
    <n v="1"/>
    <n v="1"/>
    <m/>
    <m/>
    <m/>
    <m/>
    <m/>
    <m/>
    <m/>
    <m/>
    <m/>
    <m/>
    <m/>
    <m/>
    <m/>
    <m/>
    <m/>
    <m/>
    <m/>
    <m/>
    <x v="35"/>
    <s v="Кухня-гостиная, 2 с/у, Торцевая, 2 ок кух, 2 ок ком, на 3 стор"/>
    <s v="Кухня-гостиная"/>
    <n v="14"/>
    <n v="3"/>
    <s v="остальные"/>
    <n v="0.99750000000000005"/>
    <n v="1.0049999999999999"/>
    <n v="1"/>
    <n v="1.0036363636363634"/>
    <s v="64-66"/>
    <n v="216250"/>
    <n v="1.026330266981808"/>
    <n v="221943.92023481597"/>
    <n v="14290000"/>
    <x v="32"/>
  </r>
  <r>
    <x v="1"/>
    <n v="1"/>
    <n v="5"/>
    <n v="11"/>
    <s v="1.2"/>
    <n v="3"/>
    <x v="2"/>
    <n v="10.8"/>
    <n v="33.1"/>
    <n v="33.1"/>
    <n v="33.1"/>
    <m/>
    <m/>
    <n v="4"/>
    <m/>
    <m/>
    <m/>
    <m/>
    <m/>
    <m/>
    <m/>
    <m/>
    <m/>
    <s v="Кухня-гостиная с нишей"/>
    <n v="14.6"/>
    <m/>
    <s v="Комната стандарт"/>
    <n v="10.8"/>
    <m/>
    <m/>
    <m/>
    <m/>
    <m/>
    <m/>
    <m/>
    <m/>
    <m/>
    <m/>
    <m/>
    <m/>
    <m/>
    <m/>
    <m/>
    <m/>
    <m/>
    <m/>
    <n v="3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гостиная с нишей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6"/>
    <s v="Кухня-гостиная с нишей, 1 с/у, на 1 стор"/>
    <s v="Кухня-гостиная с нишей"/>
    <n v="14"/>
    <n v="3"/>
    <s v="остальные"/>
    <n v="0.99750000000000005"/>
    <n v="1.0049999999999999"/>
    <n v="1"/>
    <n v="1.0036363636363634"/>
    <s v="32-34"/>
    <n v="263333.33333333331"/>
    <n v="1.0212249027272726"/>
    <n v="268922.55771818175"/>
    <n v="8900000"/>
    <x v="33"/>
  </r>
  <r>
    <x v="1"/>
    <n v="1"/>
    <n v="5"/>
    <n v="12"/>
    <s v="1.3"/>
    <n v="3"/>
    <x v="1"/>
    <n v="24.7"/>
    <n v="58.8"/>
    <n v="58.8"/>
    <n v="58.8"/>
    <m/>
    <m/>
    <n v="5.7"/>
    <m/>
    <m/>
    <m/>
    <m/>
    <m/>
    <m/>
    <m/>
    <m/>
    <m/>
    <s v="Кухня-гостиная"/>
    <n v="17.7"/>
    <n v="3.2"/>
    <s v="Комната стандарт"/>
    <n v="13.5"/>
    <m/>
    <m/>
    <s v="Мастер-спальня"/>
    <n v="11.2"/>
    <m/>
    <m/>
    <m/>
    <m/>
    <m/>
    <m/>
    <m/>
    <m/>
    <m/>
    <m/>
    <m/>
    <m/>
    <m/>
    <m/>
    <n v="4.5999999999999996"/>
    <n v="2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m/>
    <m/>
    <m/>
    <m/>
    <m/>
    <m/>
    <s v="Свой ЖК, Двор, Частный сектор"/>
    <s v="З, В"/>
    <m/>
    <s v="Кухня-гостиная"/>
    <s v="да"/>
    <s v=""/>
    <s v=""/>
    <s v=""/>
    <s v=""/>
    <s v=""/>
    <n v="1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.01"/>
    <n v="1"/>
    <m/>
    <m/>
    <n v="1"/>
    <n v="1"/>
    <n v="1.01"/>
    <n v="1"/>
    <n v="1"/>
    <n v="1"/>
    <n v="1"/>
    <m/>
    <m/>
    <m/>
    <n v="1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7"/>
    <s v="Кухня-гостиная, Мастер-спальня, да, 2 с/у, Распашонка, на 2 стор"/>
    <s v="Кухня-гостиная, Мастер-спальня"/>
    <n v="14"/>
    <n v="3"/>
    <s v="остальные"/>
    <n v="0.99750000000000005"/>
    <n v="1.0049999999999999"/>
    <n v="1"/>
    <n v="1.0036363636363634"/>
    <s v="58-60"/>
    <n v="218750"/>
    <n v="1.0391853114429022"/>
    <n v="227321.78687813485"/>
    <n v="13370000"/>
    <x v="34"/>
  </r>
  <r>
    <x v="1"/>
    <n v="1"/>
    <n v="6"/>
    <n v="13"/>
    <s v="1.1"/>
    <n v="3"/>
    <x v="1"/>
    <n v="30.5"/>
    <n v="64.399999999999991"/>
    <n v="64.399999999999991"/>
    <n v="64.399999999999991"/>
    <m/>
    <m/>
    <n v="8"/>
    <m/>
    <m/>
    <m/>
    <m/>
    <m/>
    <m/>
    <m/>
    <m/>
    <m/>
    <s v="Кухня-гостиная"/>
    <n v="19.2"/>
    <m/>
    <s v="Комната стандарт"/>
    <n v="19.399999999999999"/>
    <m/>
    <m/>
    <s v="Комната стандарт"/>
    <n v="11.1"/>
    <m/>
    <m/>
    <m/>
    <m/>
    <m/>
    <m/>
    <m/>
    <m/>
    <m/>
    <m/>
    <m/>
    <m/>
    <m/>
    <m/>
    <n v="5"/>
    <n v="1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s v="да"/>
    <s v="кухня, комната"/>
    <n v="3"/>
    <m/>
    <m/>
    <m/>
    <m/>
    <m/>
    <m/>
    <m/>
    <s v="сбоку"/>
    <s v="с/у, комната"/>
    <m/>
    <s v="Д/с, Свой ЖК, Двор, Частный сектор"/>
    <s v="С, З, В"/>
    <m/>
    <s v="Кухня-гостиная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да"/>
    <s v="да"/>
    <s v="да"/>
    <s v=""/>
    <s v=""/>
    <s v=""/>
    <s v=""/>
    <n v="3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s v="да"/>
    <s v=""/>
    <s v="да"/>
    <s v=""/>
    <s v=""/>
    <s v=""/>
    <s v="да"/>
    <s v="да"/>
    <s v=""/>
    <s v=""/>
    <s v=""/>
    <s v="да"/>
    <s v=""/>
    <s v=""/>
    <s v=""/>
    <m/>
    <n v="1.0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.0049999999999999"/>
    <n v="1.0049999999999999"/>
    <n v="1.0049999999999999"/>
    <m/>
    <m/>
    <m/>
    <m/>
    <n v="1.0049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0.995"/>
    <n v="1"/>
    <n v="1"/>
    <n v="1"/>
    <n v="1"/>
    <n v="1"/>
    <m/>
    <m/>
    <m/>
    <m/>
    <m/>
    <m/>
    <m/>
    <m/>
    <m/>
    <m/>
    <m/>
    <m/>
    <m/>
    <m/>
    <m/>
    <m/>
    <m/>
    <m/>
    <x v="35"/>
    <s v="Кухня-гостиная, 2 с/у, Торцевая, 2 ок кух, 2 ок ком, на 3 стор"/>
    <s v="Кухня-гостиная"/>
    <n v="14"/>
    <n v="3"/>
    <s v="остальные"/>
    <n v="0.99750000000000005"/>
    <n v="1.0049999999999999"/>
    <n v="1"/>
    <n v="1.0054545454545454"/>
    <s v="64-66"/>
    <n v="216250"/>
    <n v="1.0281895609437317"/>
    <n v="222345.99255408198"/>
    <n v="14320000"/>
    <x v="32"/>
  </r>
  <r>
    <x v="1"/>
    <n v="1"/>
    <n v="6"/>
    <n v="14"/>
    <s v="1.2"/>
    <n v="3"/>
    <x v="2"/>
    <n v="10.8"/>
    <n v="33.1"/>
    <n v="33.1"/>
    <n v="33.1"/>
    <m/>
    <m/>
    <n v="4"/>
    <m/>
    <m/>
    <m/>
    <m/>
    <m/>
    <m/>
    <m/>
    <m/>
    <m/>
    <s v="Кухня-гостиная с нишей"/>
    <n v="14.6"/>
    <m/>
    <s v="Комната стандарт"/>
    <n v="10.8"/>
    <m/>
    <m/>
    <m/>
    <m/>
    <m/>
    <m/>
    <m/>
    <m/>
    <m/>
    <m/>
    <m/>
    <m/>
    <m/>
    <m/>
    <m/>
    <m/>
    <m/>
    <m/>
    <n v="3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гостиная с нишей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6"/>
    <s v="Кухня-гостиная с нишей, 1 с/у, на 1 стор"/>
    <s v="Кухня-гостиная с нишей"/>
    <n v="14"/>
    <n v="3"/>
    <s v="остальные"/>
    <n v="0.99750000000000005"/>
    <n v="1.0049999999999999"/>
    <n v="1"/>
    <n v="1.0054545454545454"/>
    <s v="32-34"/>
    <n v="263333.33333333331"/>
    <n v="1.0230749478409091"/>
    <n v="269409.73626477271"/>
    <n v="8920000"/>
    <x v="33"/>
  </r>
  <r>
    <x v="1"/>
    <n v="1"/>
    <n v="6"/>
    <n v="15"/>
    <s v="1.3"/>
    <n v="3"/>
    <x v="1"/>
    <n v="24.7"/>
    <n v="58.8"/>
    <n v="58.8"/>
    <n v="58.8"/>
    <m/>
    <m/>
    <n v="5.7"/>
    <m/>
    <m/>
    <m/>
    <m/>
    <m/>
    <m/>
    <m/>
    <m/>
    <m/>
    <s v="Кухня-гостиная"/>
    <n v="17.7"/>
    <n v="3.2"/>
    <s v="Комната стандарт"/>
    <n v="13.5"/>
    <m/>
    <m/>
    <s v="Мастер-спальня"/>
    <n v="11.2"/>
    <m/>
    <m/>
    <m/>
    <m/>
    <m/>
    <m/>
    <m/>
    <m/>
    <m/>
    <m/>
    <m/>
    <m/>
    <m/>
    <m/>
    <n v="4.5999999999999996"/>
    <n v="2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m/>
    <m/>
    <m/>
    <m/>
    <m/>
    <m/>
    <s v="Свой ЖК, Двор, Частный сектор"/>
    <s v="З, В"/>
    <m/>
    <s v="Кухня-гостиная"/>
    <s v="да"/>
    <s v=""/>
    <s v=""/>
    <s v=""/>
    <s v=""/>
    <s v=""/>
    <n v="1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.01"/>
    <n v="1"/>
    <m/>
    <m/>
    <n v="1"/>
    <n v="1"/>
    <n v="1.01"/>
    <n v="1"/>
    <n v="1"/>
    <n v="1"/>
    <n v="1"/>
    <m/>
    <m/>
    <m/>
    <n v="1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7"/>
    <s v="Кухня-гостиная, Мастер-спальня, да, 2 с/у, Распашонка, на 2 стор"/>
    <s v="Кухня-гостиная, Мастер-спальня"/>
    <n v="14"/>
    <n v="3"/>
    <s v="остальные"/>
    <n v="0.99750000000000005"/>
    <n v="1.0049999999999999"/>
    <n v="1"/>
    <n v="1.0054545454545454"/>
    <s v="58-60"/>
    <n v="218750"/>
    <n v="1.0410678935288495"/>
    <n v="227733.60170943584"/>
    <n v="13390000"/>
    <x v="34"/>
  </r>
  <r>
    <x v="1"/>
    <n v="1"/>
    <n v="7"/>
    <n v="16"/>
    <s v="1.1"/>
    <n v="3"/>
    <x v="1"/>
    <n v="30.5"/>
    <n v="64.399999999999991"/>
    <n v="64.399999999999991"/>
    <n v="64.399999999999991"/>
    <m/>
    <m/>
    <n v="8"/>
    <m/>
    <m/>
    <m/>
    <m/>
    <m/>
    <m/>
    <m/>
    <m/>
    <m/>
    <s v="Кухня-гостиная"/>
    <n v="19.2"/>
    <m/>
    <s v="Комната стандарт"/>
    <n v="19.399999999999999"/>
    <m/>
    <m/>
    <s v="Комната стандарт"/>
    <n v="11.1"/>
    <m/>
    <m/>
    <m/>
    <m/>
    <m/>
    <m/>
    <m/>
    <m/>
    <m/>
    <m/>
    <m/>
    <m/>
    <m/>
    <m/>
    <n v="5"/>
    <n v="1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s v="да"/>
    <s v="кухня, комната"/>
    <n v="3"/>
    <m/>
    <m/>
    <m/>
    <m/>
    <m/>
    <m/>
    <m/>
    <s v="сбоку"/>
    <s v="с/у, комната"/>
    <m/>
    <s v="Д/с, Свой ЖК, Двор, Частный сектор"/>
    <s v="С, З, В"/>
    <m/>
    <s v="Кухня-гостиная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да"/>
    <s v="да"/>
    <s v="да"/>
    <s v=""/>
    <s v=""/>
    <s v=""/>
    <s v=""/>
    <n v="3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s v="да"/>
    <s v=""/>
    <s v="да"/>
    <s v=""/>
    <s v=""/>
    <s v=""/>
    <s v="да"/>
    <s v="да"/>
    <s v=""/>
    <s v=""/>
    <s v=""/>
    <s v="да"/>
    <s v=""/>
    <s v=""/>
    <s v=""/>
    <m/>
    <n v="1.0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.0049999999999999"/>
    <n v="1.0049999999999999"/>
    <n v="1.0049999999999999"/>
    <m/>
    <m/>
    <m/>
    <m/>
    <n v="1.0049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0.995"/>
    <n v="1"/>
    <n v="1"/>
    <n v="1"/>
    <n v="1"/>
    <n v="1"/>
    <m/>
    <m/>
    <m/>
    <m/>
    <m/>
    <m/>
    <m/>
    <m/>
    <m/>
    <m/>
    <m/>
    <m/>
    <m/>
    <m/>
    <m/>
    <m/>
    <m/>
    <m/>
    <x v="35"/>
    <s v="Кухня-гостиная, 2 с/у, Торцевая, 2 ок кух, 2 ок ком, на 3 стор"/>
    <s v="Кухня-гостиная"/>
    <n v="14"/>
    <n v="3"/>
    <s v="остальные"/>
    <n v="0.99750000000000005"/>
    <n v="1.0049999999999999"/>
    <n v="1"/>
    <n v="1.0072727272727271"/>
    <s v="64-66"/>
    <n v="216250"/>
    <n v="1.0300488549056552"/>
    <n v="222748.06487334793"/>
    <n v="14340000"/>
    <x v="32"/>
  </r>
  <r>
    <x v="1"/>
    <n v="1"/>
    <n v="7"/>
    <n v="17"/>
    <s v="1.2"/>
    <n v="3"/>
    <x v="2"/>
    <n v="10.8"/>
    <n v="33.1"/>
    <n v="33.1"/>
    <n v="33.1"/>
    <m/>
    <m/>
    <n v="4"/>
    <m/>
    <m/>
    <m/>
    <m/>
    <m/>
    <m/>
    <m/>
    <m/>
    <m/>
    <s v="Кухня-гостиная с нишей"/>
    <n v="14.6"/>
    <m/>
    <s v="Комната стандарт"/>
    <n v="10.8"/>
    <m/>
    <m/>
    <m/>
    <m/>
    <m/>
    <m/>
    <m/>
    <m/>
    <m/>
    <m/>
    <m/>
    <m/>
    <m/>
    <m/>
    <m/>
    <m/>
    <m/>
    <m/>
    <n v="3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гостиная с нишей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6"/>
    <s v="Кухня-гостиная с нишей, 1 с/у, на 1 стор"/>
    <s v="Кухня-гостиная с нишей"/>
    <n v="14"/>
    <n v="3"/>
    <s v="остальные"/>
    <n v="0.99750000000000005"/>
    <n v="1.0049999999999999"/>
    <n v="1"/>
    <n v="1.0072727272727271"/>
    <s v="32-34"/>
    <n v="263333.33333333331"/>
    <n v="1.0249249929545454"/>
    <n v="269896.91481136362"/>
    <n v="8930000"/>
    <x v="33"/>
  </r>
  <r>
    <x v="1"/>
    <n v="1"/>
    <n v="7"/>
    <n v="18"/>
    <s v="1.3"/>
    <n v="3"/>
    <x v="1"/>
    <n v="24.7"/>
    <n v="58.8"/>
    <n v="58.8"/>
    <n v="58.8"/>
    <m/>
    <m/>
    <n v="5.7"/>
    <m/>
    <m/>
    <m/>
    <m/>
    <m/>
    <m/>
    <m/>
    <m/>
    <m/>
    <s v="Кухня-гостиная"/>
    <n v="17.7"/>
    <n v="3.2"/>
    <s v="Комната стандарт"/>
    <n v="13.5"/>
    <m/>
    <m/>
    <s v="Мастер-спальня"/>
    <n v="11.2"/>
    <m/>
    <m/>
    <m/>
    <m/>
    <m/>
    <m/>
    <m/>
    <m/>
    <m/>
    <m/>
    <m/>
    <m/>
    <m/>
    <m/>
    <n v="4.5999999999999996"/>
    <n v="2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m/>
    <m/>
    <m/>
    <m/>
    <m/>
    <m/>
    <s v="Свой ЖК, Двор, Частный сектор"/>
    <s v="З, В"/>
    <m/>
    <s v="Кухня-гостиная"/>
    <s v="да"/>
    <s v=""/>
    <s v=""/>
    <s v=""/>
    <s v=""/>
    <s v=""/>
    <n v="1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.01"/>
    <n v="1"/>
    <m/>
    <m/>
    <n v="1"/>
    <n v="1"/>
    <n v="1.01"/>
    <n v="1"/>
    <n v="1"/>
    <n v="1"/>
    <n v="1"/>
    <m/>
    <m/>
    <m/>
    <n v="1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7"/>
    <s v="Кухня-гостиная, Мастер-спальня, да, 2 с/у, Распашонка, на 2 стор"/>
    <s v="Кухня-гостиная, Мастер-спальня"/>
    <n v="14"/>
    <n v="3"/>
    <s v="остальные"/>
    <n v="0.99750000000000005"/>
    <n v="1.0049999999999999"/>
    <n v="1"/>
    <n v="1.0072727272727271"/>
    <s v="58-60"/>
    <n v="218750"/>
    <n v="1.0429504756147967"/>
    <n v="228145.41654073677"/>
    <n v="13410000"/>
    <x v="34"/>
  </r>
  <r>
    <x v="1"/>
    <n v="1"/>
    <n v="8"/>
    <n v="19"/>
    <s v="1.1"/>
    <n v="3"/>
    <x v="1"/>
    <n v="30.5"/>
    <n v="64.399999999999991"/>
    <n v="64.399999999999991"/>
    <n v="64.399999999999991"/>
    <m/>
    <m/>
    <n v="8"/>
    <m/>
    <m/>
    <m/>
    <m/>
    <m/>
    <m/>
    <m/>
    <m/>
    <m/>
    <s v="Кухня-гостиная"/>
    <n v="19.2"/>
    <m/>
    <s v="Комната стандарт"/>
    <n v="19.399999999999999"/>
    <m/>
    <m/>
    <s v="Комната стандарт"/>
    <n v="11.1"/>
    <m/>
    <m/>
    <m/>
    <m/>
    <m/>
    <m/>
    <m/>
    <m/>
    <m/>
    <m/>
    <m/>
    <m/>
    <m/>
    <m/>
    <n v="5"/>
    <n v="1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s v="да"/>
    <s v="кухня, комната"/>
    <n v="3"/>
    <m/>
    <m/>
    <m/>
    <m/>
    <m/>
    <m/>
    <m/>
    <s v="сбоку"/>
    <s v="с/у, комната"/>
    <m/>
    <s v="Д/с, Свой ЖК, Двор, Частный сектор"/>
    <s v="С, З, В"/>
    <m/>
    <s v="Кухня-гостиная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да"/>
    <s v="да"/>
    <s v="да"/>
    <s v=""/>
    <s v=""/>
    <s v=""/>
    <s v=""/>
    <n v="3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s v="да"/>
    <s v=""/>
    <s v="да"/>
    <s v=""/>
    <s v=""/>
    <s v=""/>
    <s v="да"/>
    <s v="да"/>
    <s v=""/>
    <s v=""/>
    <s v=""/>
    <s v="да"/>
    <s v=""/>
    <s v=""/>
    <s v=""/>
    <m/>
    <n v="1.0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.0049999999999999"/>
    <n v="1.0049999999999999"/>
    <n v="1.0049999999999999"/>
    <m/>
    <m/>
    <m/>
    <m/>
    <n v="1.0049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0.995"/>
    <n v="1"/>
    <n v="1"/>
    <n v="1"/>
    <n v="1"/>
    <n v="1"/>
    <m/>
    <m/>
    <m/>
    <m/>
    <m/>
    <m/>
    <m/>
    <m/>
    <m/>
    <m/>
    <m/>
    <m/>
    <m/>
    <m/>
    <m/>
    <m/>
    <m/>
    <m/>
    <x v="35"/>
    <s v="Кухня-гостиная, 2 с/у, Торцевая, 2 ок кух, 2 ок ком, на 3 стор"/>
    <s v="Кухня-гостиная"/>
    <n v="14"/>
    <n v="3"/>
    <s v="остальные"/>
    <n v="0.99750000000000005"/>
    <n v="1.0049999999999999"/>
    <n v="1"/>
    <n v="1.009090909090909"/>
    <s v="64-66"/>
    <n v="216250"/>
    <n v="1.031908148867579"/>
    <n v="223150.13719261394"/>
    <n v="14370000"/>
    <x v="32"/>
  </r>
  <r>
    <x v="1"/>
    <n v="1"/>
    <n v="8"/>
    <n v="20"/>
    <s v="1.2"/>
    <n v="3"/>
    <x v="2"/>
    <n v="10.8"/>
    <n v="33.1"/>
    <n v="33.1"/>
    <n v="33.1"/>
    <m/>
    <m/>
    <n v="4"/>
    <m/>
    <m/>
    <m/>
    <m/>
    <m/>
    <m/>
    <m/>
    <m/>
    <m/>
    <s v="Кухня-гостиная с нишей"/>
    <n v="14.6"/>
    <m/>
    <s v="Комната стандарт"/>
    <n v="10.8"/>
    <m/>
    <m/>
    <m/>
    <m/>
    <m/>
    <m/>
    <m/>
    <m/>
    <m/>
    <m/>
    <m/>
    <m/>
    <m/>
    <m/>
    <m/>
    <m/>
    <m/>
    <m/>
    <n v="3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гостиная с нишей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6"/>
    <s v="Кухня-гостиная с нишей, 1 с/у, на 1 стор"/>
    <s v="Кухня-гостиная с нишей"/>
    <n v="14"/>
    <n v="3"/>
    <s v="остальные"/>
    <n v="0.99750000000000005"/>
    <n v="1.0049999999999999"/>
    <n v="1"/>
    <n v="1.009090909090909"/>
    <s v="32-34"/>
    <n v="263333.33333333331"/>
    <n v="1.0267750380681817"/>
    <n v="270384.09335795452"/>
    <n v="8950000"/>
    <x v="33"/>
  </r>
  <r>
    <x v="1"/>
    <n v="1"/>
    <n v="8"/>
    <n v="21"/>
    <s v="1.3"/>
    <n v="3"/>
    <x v="1"/>
    <n v="24.7"/>
    <n v="58.8"/>
    <n v="58.8"/>
    <n v="58.8"/>
    <m/>
    <m/>
    <n v="5.7"/>
    <m/>
    <m/>
    <m/>
    <m/>
    <m/>
    <m/>
    <m/>
    <m/>
    <m/>
    <s v="Кухня-гостиная"/>
    <n v="17.7"/>
    <n v="3.2"/>
    <s v="Комната стандарт"/>
    <n v="13.5"/>
    <m/>
    <m/>
    <s v="Мастер-спальня"/>
    <n v="11.2"/>
    <m/>
    <m/>
    <m/>
    <m/>
    <m/>
    <m/>
    <m/>
    <m/>
    <m/>
    <m/>
    <m/>
    <m/>
    <m/>
    <m/>
    <n v="4.5999999999999996"/>
    <n v="2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m/>
    <m/>
    <m/>
    <m/>
    <m/>
    <m/>
    <s v="Свой ЖК, Двор, Частный сектор"/>
    <s v="З, В"/>
    <m/>
    <s v="Кухня-гостиная"/>
    <s v="да"/>
    <s v=""/>
    <s v=""/>
    <s v=""/>
    <s v=""/>
    <s v=""/>
    <n v="1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.01"/>
    <n v="1"/>
    <m/>
    <m/>
    <n v="1"/>
    <n v="1"/>
    <n v="1.01"/>
    <n v="1"/>
    <n v="1"/>
    <n v="1"/>
    <n v="1"/>
    <m/>
    <m/>
    <m/>
    <n v="1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7"/>
    <s v="Кухня-гостиная, Мастер-спальня, да, 2 с/у, Распашонка, на 2 стор"/>
    <s v="Кухня-гостиная, Мастер-спальня"/>
    <n v="14"/>
    <n v="3"/>
    <s v="остальные"/>
    <n v="0.99750000000000005"/>
    <n v="1.0049999999999999"/>
    <n v="1"/>
    <n v="1.009090909090909"/>
    <s v="58-60"/>
    <n v="218750"/>
    <n v="1.0448330577007443"/>
    <n v="228557.23137203782"/>
    <n v="13440000"/>
    <x v="34"/>
  </r>
  <r>
    <x v="1"/>
    <n v="1"/>
    <n v="9"/>
    <n v="22"/>
    <s v="1.1"/>
    <n v="3"/>
    <x v="1"/>
    <n v="30.5"/>
    <n v="64.399999999999991"/>
    <n v="64.399999999999991"/>
    <n v="64.399999999999991"/>
    <m/>
    <m/>
    <n v="8"/>
    <m/>
    <m/>
    <m/>
    <m/>
    <m/>
    <m/>
    <m/>
    <m/>
    <m/>
    <s v="Кухня-гостиная"/>
    <n v="19.2"/>
    <m/>
    <s v="Комната стандарт"/>
    <n v="19.399999999999999"/>
    <m/>
    <m/>
    <s v="Комната стандарт"/>
    <n v="11.1"/>
    <m/>
    <m/>
    <m/>
    <m/>
    <m/>
    <m/>
    <m/>
    <m/>
    <m/>
    <m/>
    <m/>
    <m/>
    <m/>
    <m/>
    <n v="5"/>
    <n v="1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s v="да"/>
    <s v="кухня, комната"/>
    <n v="3"/>
    <m/>
    <m/>
    <m/>
    <m/>
    <m/>
    <m/>
    <m/>
    <s v="сбоку"/>
    <s v="с/у, комната"/>
    <m/>
    <s v="Д/с, Свой ЖК, Двор, Частный сектор"/>
    <s v="С, З, В"/>
    <m/>
    <s v="Кухня-гостиная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да"/>
    <s v="да"/>
    <s v="да"/>
    <s v=""/>
    <s v=""/>
    <s v=""/>
    <s v=""/>
    <n v="3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s v="да"/>
    <s v=""/>
    <s v="да"/>
    <s v=""/>
    <s v=""/>
    <s v=""/>
    <s v="да"/>
    <s v="да"/>
    <s v=""/>
    <s v=""/>
    <s v=""/>
    <s v="да"/>
    <s v=""/>
    <s v=""/>
    <s v=""/>
    <m/>
    <n v="1.0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.0049999999999999"/>
    <n v="1.0049999999999999"/>
    <n v="1.0049999999999999"/>
    <m/>
    <m/>
    <m/>
    <m/>
    <n v="1.0049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0.995"/>
    <n v="1"/>
    <n v="1"/>
    <n v="1"/>
    <n v="1"/>
    <n v="1"/>
    <m/>
    <m/>
    <m/>
    <m/>
    <m/>
    <m/>
    <m/>
    <m/>
    <m/>
    <m/>
    <m/>
    <m/>
    <m/>
    <m/>
    <m/>
    <m/>
    <m/>
    <m/>
    <x v="35"/>
    <s v="Кухня-гостиная, 2 с/у, Торцевая, 2 ок кух, 2 ок ком, на 3 стор"/>
    <s v="Кухня-гостиная"/>
    <n v="14"/>
    <n v="3"/>
    <s v="остальные"/>
    <n v="0.99750000000000005"/>
    <n v="1.0049999999999999"/>
    <n v="1"/>
    <n v="1.0109090909090908"/>
    <s v="64-66"/>
    <n v="216250"/>
    <n v="1.0337674428295023"/>
    <n v="223552.20951187986"/>
    <n v="14400000"/>
    <x v="32"/>
  </r>
  <r>
    <x v="1"/>
    <n v="1"/>
    <n v="9"/>
    <n v="23"/>
    <s v="1.2"/>
    <n v="3"/>
    <x v="2"/>
    <n v="10.8"/>
    <n v="33.1"/>
    <n v="33.1"/>
    <n v="33.1"/>
    <m/>
    <m/>
    <n v="4"/>
    <m/>
    <m/>
    <m/>
    <m/>
    <m/>
    <m/>
    <m/>
    <m/>
    <m/>
    <s v="Кухня-гостиная с нишей"/>
    <n v="14.6"/>
    <m/>
    <s v="Комната стандарт"/>
    <n v="10.8"/>
    <m/>
    <m/>
    <m/>
    <m/>
    <m/>
    <m/>
    <m/>
    <m/>
    <m/>
    <m/>
    <m/>
    <m/>
    <m/>
    <m/>
    <m/>
    <m/>
    <m/>
    <m/>
    <n v="3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гостиная с нишей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6"/>
    <s v="Кухня-гостиная с нишей, 1 с/у, на 1 стор"/>
    <s v="Кухня-гостиная с нишей"/>
    <n v="14"/>
    <n v="3"/>
    <s v="остальные"/>
    <n v="0.99750000000000005"/>
    <n v="1.0049999999999999"/>
    <n v="1"/>
    <n v="1.0109090909090908"/>
    <s v="32-34"/>
    <n v="263333.33333333331"/>
    <n v="1.028625083181818"/>
    <n v="270871.27190454537"/>
    <n v="8970000"/>
    <x v="33"/>
  </r>
  <r>
    <x v="1"/>
    <n v="1"/>
    <n v="9"/>
    <n v="24"/>
    <s v="1.3"/>
    <n v="3"/>
    <x v="1"/>
    <n v="24.7"/>
    <n v="58.8"/>
    <n v="58.8"/>
    <n v="58.8"/>
    <m/>
    <m/>
    <n v="5.7"/>
    <m/>
    <m/>
    <m/>
    <m/>
    <m/>
    <m/>
    <m/>
    <m/>
    <m/>
    <s v="Кухня-гостиная"/>
    <n v="17.7"/>
    <n v="3.2"/>
    <s v="Комната стандарт"/>
    <n v="13.5"/>
    <m/>
    <m/>
    <s v="Мастер-спальня"/>
    <n v="11.2"/>
    <m/>
    <m/>
    <m/>
    <m/>
    <m/>
    <m/>
    <m/>
    <m/>
    <m/>
    <m/>
    <m/>
    <m/>
    <m/>
    <m/>
    <n v="4.5999999999999996"/>
    <n v="2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m/>
    <m/>
    <m/>
    <m/>
    <m/>
    <m/>
    <s v="Свой ЖК, Двор, Частный сектор"/>
    <s v="З, В"/>
    <m/>
    <s v="Кухня-гостиная"/>
    <s v="да"/>
    <s v=""/>
    <s v=""/>
    <s v=""/>
    <s v=""/>
    <s v=""/>
    <n v="1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.01"/>
    <n v="1"/>
    <m/>
    <m/>
    <n v="1"/>
    <n v="1"/>
    <n v="1.01"/>
    <n v="1"/>
    <n v="1"/>
    <n v="1"/>
    <n v="1"/>
    <m/>
    <m/>
    <m/>
    <n v="1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7"/>
    <s v="Кухня-гостиная, Мастер-спальня, да, 2 с/у, Распашонка, на 2 стор"/>
    <s v="Кухня-гостиная, Мастер-спальня"/>
    <n v="14"/>
    <n v="3"/>
    <s v="остальные"/>
    <n v="0.99750000000000005"/>
    <n v="1.0049999999999999"/>
    <n v="1"/>
    <n v="1.0109090909090908"/>
    <s v="58-60"/>
    <n v="218750"/>
    <n v="1.0467156397866915"/>
    <n v="228969.04620333874"/>
    <n v="13460000"/>
    <x v="34"/>
  </r>
  <r>
    <x v="1"/>
    <n v="1"/>
    <n v="10"/>
    <n v="25"/>
    <s v="1.1"/>
    <n v="3"/>
    <x v="1"/>
    <n v="30.5"/>
    <n v="64.399999999999991"/>
    <n v="64.399999999999991"/>
    <n v="64.399999999999991"/>
    <m/>
    <m/>
    <n v="8"/>
    <m/>
    <m/>
    <m/>
    <m/>
    <m/>
    <m/>
    <m/>
    <m/>
    <m/>
    <s v="Кухня-гостиная"/>
    <n v="19.2"/>
    <m/>
    <s v="Комната стандарт"/>
    <n v="19.399999999999999"/>
    <m/>
    <m/>
    <s v="Комната стандарт"/>
    <n v="11.1"/>
    <m/>
    <m/>
    <m/>
    <m/>
    <m/>
    <m/>
    <m/>
    <m/>
    <m/>
    <m/>
    <m/>
    <m/>
    <m/>
    <m/>
    <n v="5"/>
    <n v="1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s v="да"/>
    <s v="кухня, комната"/>
    <n v="3"/>
    <m/>
    <m/>
    <m/>
    <m/>
    <m/>
    <m/>
    <m/>
    <s v="сбоку"/>
    <s v="с/у, комната"/>
    <m/>
    <s v="Д/с, Свой ЖК, Двор, Частный сектор"/>
    <s v="С, З, В"/>
    <m/>
    <s v="Кухня-гостиная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да"/>
    <s v="да"/>
    <s v="да"/>
    <s v=""/>
    <s v=""/>
    <s v=""/>
    <s v=""/>
    <n v="3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s v="да"/>
    <s v=""/>
    <s v="да"/>
    <s v=""/>
    <s v=""/>
    <s v=""/>
    <s v="да"/>
    <s v="да"/>
    <s v=""/>
    <s v=""/>
    <s v=""/>
    <s v="да"/>
    <s v=""/>
    <s v=""/>
    <s v=""/>
    <m/>
    <n v="1.0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.0049999999999999"/>
    <n v="1.0049999999999999"/>
    <n v="1.0049999999999999"/>
    <m/>
    <m/>
    <m/>
    <m/>
    <n v="1.0049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0.995"/>
    <n v="1"/>
    <n v="1"/>
    <n v="1"/>
    <n v="1"/>
    <n v="1"/>
    <m/>
    <m/>
    <m/>
    <m/>
    <m/>
    <m/>
    <m/>
    <m/>
    <m/>
    <m/>
    <m/>
    <m/>
    <m/>
    <m/>
    <m/>
    <m/>
    <m/>
    <m/>
    <x v="35"/>
    <s v="Кухня-гостиная, 2 с/у, Торцевая, 2 ок кух, 2 ок ком, на 3 стор"/>
    <s v="Кухня-гостиная"/>
    <n v="14"/>
    <n v="3"/>
    <s v="остальные"/>
    <n v="0.99750000000000005"/>
    <n v="1.0049999999999999"/>
    <n v="1"/>
    <n v="1.0127272727272727"/>
    <s v="64-66"/>
    <n v="216250"/>
    <n v="1.035626736791426"/>
    <n v="223954.28183114587"/>
    <n v="14420000"/>
    <x v="32"/>
  </r>
  <r>
    <x v="1"/>
    <n v="1"/>
    <n v="10"/>
    <n v="26"/>
    <s v="1.2"/>
    <n v="3"/>
    <x v="2"/>
    <n v="10.8"/>
    <n v="33.1"/>
    <n v="33.1"/>
    <n v="33.1"/>
    <m/>
    <m/>
    <n v="4"/>
    <m/>
    <m/>
    <m/>
    <m/>
    <m/>
    <m/>
    <m/>
    <m/>
    <m/>
    <s v="Кухня-гостиная с нишей"/>
    <n v="14.6"/>
    <m/>
    <s v="Комната стандарт"/>
    <n v="10.8"/>
    <m/>
    <m/>
    <m/>
    <m/>
    <m/>
    <m/>
    <m/>
    <m/>
    <m/>
    <m/>
    <m/>
    <m/>
    <m/>
    <m/>
    <m/>
    <m/>
    <m/>
    <m/>
    <n v="3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гостиная с нишей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6"/>
    <s v="Кухня-гостиная с нишей, 1 с/у, на 1 стор"/>
    <s v="Кухня-гостиная с нишей"/>
    <n v="14"/>
    <n v="3"/>
    <s v="остальные"/>
    <n v="0.99750000000000005"/>
    <n v="1.0049999999999999"/>
    <n v="1"/>
    <n v="1.0127272727272727"/>
    <s v="32-34"/>
    <n v="263333.33333333331"/>
    <n v="1.0304751282954545"/>
    <n v="271358.45045113633"/>
    <n v="8980000"/>
    <x v="33"/>
  </r>
  <r>
    <x v="1"/>
    <n v="1"/>
    <n v="10"/>
    <n v="27"/>
    <s v="1.3"/>
    <n v="3"/>
    <x v="1"/>
    <n v="24.7"/>
    <n v="58.8"/>
    <n v="58.8"/>
    <n v="58.8"/>
    <m/>
    <m/>
    <n v="5.7"/>
    <m/>
    <m/>
    <m/>
    <m/>
    <m/>
    <m/>
    <m/>
    <m/>
    <m/>
    <s v="Кухня-гостиная"/>
    <n v="17.7"/>
    <n v="3.2"/>
    <s v="Комната стандарт"/>
    <n v="13.5"/>
    <m/>
    <m/>
    <s v="Мастер-спальня"/>
    <n v="11.2"/>
    <m/>
    <m/>
    <m/>
    <m/>
    <m/>
    <m/>
    <m/>
    <m/>
    <m/>
    <m/>
    <m/>
    <m/>
    <m/>
    <m/>
    <n v="4.5999999999999996"/>
    <n v="2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m/>
    <m/>
    <m/>
    <m/>
    <m/>
    <m/>
    <s v="Свой ЖК, Двор, Частный сектор"/>
    <s v="З, В"/>
    <m/>
    <s v="Кухня-гостиная"/>
    <s v="да"/>
    <s v=""/>
    <s v=""/>
    <s v=""/>
    <s v=""/>
    <s v=""/>
    <n v="1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.01"/>
    <n v="1"/>
    <m/>
    <m/>
    <n v="1"/>
    <n v="1"/>
    <n v="1.01"/>
    <n v="1"/>
    <n v="1"/>
    <n v="1"/>
    <n v="1"/>
    <m/>
    <m/>
    <m/>
    <n v="1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7"/>
    <s v="Кухня-гостиная, Мастер-спальня, да, 2 с/у, Распашонка, на 2 стор"/>
    <s v="Кухня-гостиная, Мастер-спальня"/>
    <n v="14"/>
    <n v="3"/>
    <s v="остальные"/>
    <n v="0.99750000000000005"/>
    <n v="1.0049999999999999"/>
    <n v="1"/>
    <n v="1.0127272727272727"/>
    <s v="58-60"/>
    <n v="218750"/>
    <n v="1.0485982218726388"/>
    <n v="229380.86103463976"/>
    <n v="13490000"/>
    <x v="34"/>
  </r>
  <r>
    <x v="1"/>
    <n v="1"/>
    <n v="11"/>
    <n v="28"/>
    <s v="1.1"/>
    <n v="3"/>
    <x v="1"/>
    <n v="30.5"/>
    <n v="64.399999999999991"/>
    <n v="64.399999999999991"/>
    <n v="64.399999999999991"/>
    <m/>
    <m/>
    <n v="8"/>
    <m/>
    <m/>
    <m/>
    <m/>
    <m/>
    <m/>
    <m/>
    <m/>
    <m/>
    <s v="Кухня-гостиная"/>
    <n v="19.2"/>
    <m/>
    <s v="Комната стандарт"/>
    <n v="19.399999999999999"/>
    <m/>
    <m/>
    <s v="Комната стандарт"/>
    <n v="11.1"/>
    <m/>
    <m/>
    <m/>
    <m/>
    <m/>
    <m/>
    <m/>
    <m/>
    <m/>
    <m/>
    <m/>
    <m/>
    <m/>
    <m/>
    <n v="5"/>
    <n v="1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s v="да"/>
    <s v="кухня, комната"/>
    <n v="3"/>
    <m/>
    <m/>
    <m/>
    <m/>
    <m/>
    <m/>
    <m/>
    <s v="сбоку"/>
    <s v="с/у, комната"/>
    <m/>
    <s v="Д/с, Свой ЖК, Двор, Частный сектор"/>
    <s v="С, З, В"/>
    <m/>
    <s v="Кухня-гостиная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да"/>
    <s v="да"/>
    <s v="да"/>
    <s v=""/>
    <s v=""/>
    <s v=""/>
    <s v=""/>
    <n v="3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s v="да"/>
    <s v=""/>
    <s v="да"/>
    <s v=""/>
    <s v=""/>
    <s v=""/>
    <s v="да"/>
    <s v="да"/>
    <s v=""/>
    <s v=""/>
    <s v=""/>
    <s v="да"/>
    <s v=""/>
    <s v=""/>
    <s v=""/>
    <m/>
    <n v="1.0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.0049999999999999"/>
    <n v="1.0049999999999999"/>
    <n v="1.0049999999999999"/>
    <m/>
    <m/>
    <m/>
    <m/>
    <n v="1.0049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0.995"/>
    <n v="1"/>
    <n v="1"/>
    <n v="1"/>
    <n v="1"/>
    <n v="1"/>
    <m/>
    <m/>
    <m/>
    <m/>
    <m/>
    <m/>
    <m/>
    <m/>
    <m/>
    <m/>
    <m/>
    <m/>
    <m/>
    <m/>
    <m/>
    <m/>
    <m/>
    <m/>
    <x v="35"/>
    <s v="Кухня-гостиная, 2 с/у, Торцевая, 2 ок кух, 2 ок ком, на 3 стор"/>
    <s v="Кухня-гостиная"/>
    <n v="14"/>
    <n v="3"/>
    <s v="остальные"/>
    <n v="0.99750000000000005"/>
    <n v="1.0049999999999999"/>
    <n v="1"/>
    <n v="1.0145454545454544"/>
    <s v="64-66"/>
    <n v="216250"/>
    <n v="1.0374860307533496"/>
    <n v="224356.35415041185"/>
    <n v="14450000"/>
    <x v="32"/>
  </r>
  <r>
    <x v="1"/>
    <n v="1"/>
    <n v="11"/>
    <n v="29"/>
    <s v="1.2"/>
    <n v="3"/>
    <x v="2"/>
    <n v="10.8"/>
    <n v="33.1"/>
    <n v="33.1"/>
    <n v="33.1"/>
    <m/>
    <m/>
    <n v="4"/>
    <m/>
    <m/>
    <m/>
    <m/>
    <m/>
    <m/>
    <m/>
    <m/>
    <m/>
    <s v="Кухня-гостиная с нишей"/>
    <n v="14.6"/>
    <m/>
    <s v="Комната стандарт"/>
    <n v="10.8"/>
    <m/>
    <m/>
    <m/>
    <m/>
    <m/>
    <m/>
    <m/>
    <m/>
    <m/>
    <m/>
    <m/>
    <m/>
    <m/>
    <m/>
    <m/>
    <m/>
    <m/>
    <m/>
    <n v="3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гостиная с нишей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6"/>
    <s v="Кухня-гостиная с нишей, 1 с/у, на 1 стор"/>
    <s v="Кухня-гостиная с нишей"/>
    <n v="14"/>
    <n v="3"/>
    <s v="остальные"/>
    <n v="0.99750000000000005"/>
    <n v="1.0049999999999999"/>
    <n v="1"/>
    <n v="1.0145454545454544"/>
    <s v="32-34"/>
    <n v="263333.33333333331"/>
    <n v="1.0323251734090908"/>
    <n v="271845.62899772724"/>
    <n v="9000000"/>
    <x v="33"/>
  </r>
  <r>
    <x v="1"/>
    <n v="1"/>
    <n v="11"/>
    <n v="30"/>
    <s v="1.3"/>
    <n v="3"/>
    <x v="1"/>
    <n v="24.7"/>
    <n v="58.8"/>
    <n v="58.8"/>
    <n v="58.8"/>
    <m/>
    <m/>
    <n v="5.7"/>
    <m/>
    <m/>
    <m/>
    <m/>
    <m/>
    <m/>
    <m/>
    <m/>
    <m/>
    <s v="Кухня-гостиная"/>
    <n v="17.7"/>
    <n v="3.2"/>
    <s v="Комната стандарт"/>
    <n v="13.5"/>
    <m/>
    <m/>
    <s v="Мастер-спальня"/>
    <n v="11.2"/>
    <m/>
    <m/>
    <m/>
    <m/>
    <m/>
    <m/>
    <m/>
    <m/>
    <m/>
    <m/>
    <m/>
    <m/>
    <m/>
    <m/>
    <n v="4.5999999999999996"/>
    <n v="2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m/>
    <m/>
    <m/>
    <m/>
    <m/>
    <m/>
    <s v="Свой ЖК, Двор, Частный сектор"/>
    <s v="З, В"/>
    <m/>
    <s v="Кухня-гостиная"/>
    <s v="да"/>
    <s v=""/>
    <s v=""/>
    <s v=""/>
    <s v=""/>
    <s v=""/>
    <n v="1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.01"/>
    <n v="1"/>
    <m/>
    <m/>
    <n v="1"/>
    <n v="1"/>
    <n v="1.01"/>
    <n v="1"/>
    <n v="1"/>
    <n v="1"/>
    <n v="1"/>
    <m/>
    <m/>
    <m/>
    <n v="1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7"/>
    <s v="Кухня-гостиная, Мастер-спальня, да, 2 с/у, Распашонка, на 2 стор"/>
    <s v="Кухня-гостиная, Мастер-спальня"/>
    <n v="14"/>
    <n v="3"/>
    <s v="остальные"/>
    <n v="0.99750000000000005"/>
    <n v="1.0049999999999999"/>
    <n v="1"/>
    <n v="1.0145454545454544"/>
    <s v="58-60"/>
    <n v="218750"/>
    <n v="1.050480803958586"/>
    <n v="229792.67586594069"/>
    <n v="13510000"/>
    <x v="34"/>
  </r>
  <r>
    <x v="1"/>
    <n v="1"/>
    <n v="12"/>
    <n v="31"/>
    <s v="1.1"/>
    <n v="3"/>
    <x v="1"/>
    <n v="30.5"/>
    <n v="64.399999999999991"/>
    <n v="64.399999999999991"/>
    <n v="64.399999999999991"/>
    <m/>
    <m/>
    <n v="8"/>
    <m/>
    <m/>
    <m/>
    <m/>
    <m/>
    <m/>
    <m/>
    <m/>
    <m/>
    <s v="Кухня-гостиная"/>
    <n v="19.2"/>
    <m/>
    <s v="Комната стандарт"/>
    <n v="19.399999999999999"/>
    <m/>
    <m/>
    <s v="Комната стандарт"/>
    <n v="11.1"/>
    <m/>
    <m/>
    <m/>
    <m/>
    <m/>
    <m/>
    <m/>
    <m/>
    <m/>
    <m/>
    <m/>
    <m/>
    <m/>
    <m/>
    <n v="5"/>
    <n v="1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s v="да"/>
    <s v="кухня, комната"/>
    <n v="3"/>
    <m/>
    <m/>
    <m/>
    <m/>
    <m/>
    <m/>
    <m/>
    <s v="сбоку"/>
    <s v="с/у, комната"/>
    <m/>
    <s v="Д/с, Свой ЖК, Двор, Частный сектор"/>
    <s v="С, З, В"/>
    <m/>
    <s v="Кухня-гостиная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да"/>
    <s v="да"/>
    <s v="да"/>
    <s v=""/>
    <s v=""/>
    <s v=""/>
    <s v=""/>
    <n v="3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s v="да"/>
    <s v=""/>
    <s v="да"/>
    <s v=""/>
    <s v=""/>
    <s v=""/>
    <s v="да"/>
    <s v="да"/>
    <s v=""/>
    <s v=""/>
    <s v=""/>
    <s v="да"/>
    <s v=""/>
    <s v=""/>
    <s v=""/>
    <m/>
    <n v="1.0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.0049999999999999"/>
    <n v="1.0049999999999999"/>
    <n v="1.0049999999999999"/>
    <m/>
    <m/>
    <m/>
    <m/>
    <n v="1.0049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0.995"/>
    <n v="1"/>
    <n v="1"/>
    <n v="1"/>
    <n v="1"/>
    <n v="1"/>
    <m/>
    <m/>
    <m/>
    <m/>
    <m/>
    <m/>
    <m/>
    <m/>
    <m/>
    <m/>
    <m/>
    <m/>
    <m/>
    <m/>
    <m/>
    <m/>
    <m/>
    <m/>
    <x v="35"/>
    <s v="Кухня-гостиная, 2 с/у, Торцевая, 2 ок кух, 2 ок ком, на 3 стор"/>
    <s v="Кухня-гостиная"/>
    <n v="14"/>
    <n v="3"/>
    <s v="остальные"/>
    <n v="0.99750000000000005"/>
    <n v="1.0049999999999999"/>
    <n v="1"/>
    <n v="1.0163636363636364"/>
    <s v="64-66"/>
    <n v="216250"/>
    <n v="1.0393453247152733"/>
    <n v="224758.42646967786"/>
    <n v="14470000"/>
    <x v="32"/>
  </r>
  <r>
    <x v="1"/>
    <n v="1"/>
    <n v="12"/>
    <n v="32"/>
    <s v="1.2"/>
    <n v="3"/>
    <x v="2"/>
    <n v="10.8"/>
    <n v="33.1"/>
    <n v="33.1"/>
    <n v="33.1"/>
    <m/>
    <m/>
    <n v="4"/>
    <m/>
    <m/>
    <m/>
    <m/>
    <m/>
    <m/>
    <m/>
    <m/>
    <m/>
    <s v="Кухня-гостиная с нишей"/>
    <n v="14.6"/>
    <m/>
    <s v="Комната стандарт"/>
    <n v="10.8"/>
    <m/>
    <m/>
    <m/>
    <m/>
    <m/>
    <m/>
    <m/>
    <m/>
    <m/>
    <m/>
    <m/>
    <m/>
    <m/>
    <m/>
    <m/>
    <m/>
    <m/>
    <m/>
    <n v="3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гостиная с нишей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6"/>
    <s v="Кухня-гостиная с нишей, 1 с/у, на 1 стор"/>
    <s v="Кухня-гостиная с нишей"/>
    <n v="14"/>
    <n v="3"/>
    <s v="остальные"/>
    <n v="0.99750000000000005"/>
    <n v="1.0049999999999999"/>
    <n v="1"/>
    <n v="1.0163636363636364"/>
    <s v="32-34"/>
    <n v="263333.33333333331"/>
    <n v="1.0341752185227273"/>
    <n v="272332.80754431814"/>
    <n v="9010000"/>
    <x v="33"/>
  </r>
  <r>
    <x v="1"/>
    <n v="1"/>
    <n v="12"/>
    <n v="33"/>
    <s v="1.3"/>
    <n v="3"/>
    <x v="1"/>
    <n v="24.7"/>
    <n v="58.8"/>
    <n v="58.8"/>
    <n v="58.8"/>
    <m/>
    <m/>
    <n v="5.7"/>
    <m/>
    <m/>
    <m/>
    <m/>
    <m/>
    <m/>
    <m/>
    <m/>
    <m/>
    <s v="Кухня-гостиная"/>
    <n v="17.7"/>
    <n v="3.2"/>
    <s v="Комната стандарт"/>
    <n v="13.5"/>
    <m/>
    <m/>
    <s v="Мастер-спальня"/>
    <n v="11.2"/>
    <m/>
    <m/>
    <m/>
    <m/>
    <m/>
    <m/>
    <m/>
    <m/>
    <m/>
    <m/>
    <m/>
    <m/>
    <m/>
    <m/>
    <n v="4.5999999999999996"/>
    <n v="2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m/>
    <m/>
    <m/>
    <m/>
    <m/>
    <m/>
    <s v="Свой ЖК, Двор, Частный сектор"/>
    <s v="З, В"/>
    <m/>
    <s v="Кухня-гостиная"/>
    <s v="да"/>
    <s v=""/>
    <s v=""/>
    <s v=""/>
    <s v=""/>
    <s v=""/>
    <n v="1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.01"/>
    <n v="1"/>
    <m/>
    <m/>
    <n v="1"/>
    <n v="1"/>
    <n v="1.01"/>
    <n v="1"/>
    <n v="1"/>
    <n v="1"/>
    <n v="1"/>
    <m/>
    <m/>
    <m/>
    <n v="1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7"/>
    <s v="Кухня-гостиная, Мастер-спальня, да, 2 с/у, Распашонка, на 2 стор"/>
    <s v="Кухня-гостиная, Мастер-спальня"/>
    <n v="14"/>
    <n v="3"/>
    <s v="остальные"/>
    <n v="0.99750000000000005"/>
    <n v="1.0049999999999999"/>
    <n v="1"/>
    <n v="1.0163636363636364"/>
    <s v="58-60"/>
    <n v="218750"/>
    <n v="1.0523633860445334"/>
    <n v="230204.49069724168"/>
    <n v="13540000"/>
    <x v="34"/>
  </r>
  <r>
    <x v="1"/>
    <n v="1"/>
    <n v="13"/>
    <n v="34"/>
    <s v="1.1"/>
    <n v="3"/>
    <x v="1"/>
    <n v="30.5"/>
    <n v="64.399999999999991"/>
    <n v="64.399999999999991"/>
    <n v="64.399999999999991"/>
    <m/>
    <m/>
    <n v="8"/>
    <m/>
    <m/>
    <m/>
    <m/>
    <m/>
    <m/>
    <m/>
    <m/>
    <m/>
    <s v="Кухня-гостиная"/>
    <n v="19.2"/>
    <m/>
    <s v="Комната стандарт"/>
    <n v="19.399999999999999"/>
    <m/>
    <m/>
    <s v="Комната стандарт"/>
    <n v="11.1"/>
    <m/>
    <m/>
    <m/>
    <m/>
    <m/>
    <m/>
    <m/>
    <m/>
    <m/>
    <m/>
    <m/>
    <m/>
    <m/>
    <m/>
    <n v="5"/>
    <n v="1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s v="да"/>
    <s v="кухня, комната"/>
    <n v="3"/>
    <m/>
    <m/>
    <m/>
    <m/>
    <m/>
    <m/>
    <m/>
    <s v="сбоку"/>
    <s v="с/у, комната"/>
    <m/>
    <s v="Д/с, Свой ЖК, Двор, Частный сектор"/>
    <s v="С, З, В"/>
    <m/>
    <s v="Кухня-гостиная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да"/>
    <s v="да"/>
    <s v="да"/>
    <s v=""/>
    <s v=""/>
    <s v=""/>
    <s v=""/>
    <n v="3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s v="да"/>
    <s v=""/>
    <s v="да"/>
    <s v=""/>
    <s v=""/>
    <s v=""/>
    <s v="да"/>
    <s v="да"/>
    <s v=""/>
    <s v=""/>
    <s v=""/>
    <s v="да"/>
    <s v=""/>
    <s v=""/>
    <s v=""/>
    <m/>
    <n v="1.0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.0049999999999999"/>
    <n v="1.0049999999999999"/>
    <n v="1.0049999999999999"/>
    <m/>
    <m/>
    <m/>
    <m/>
    <n v="1.0049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0.995"/>
    <n v="1"/>
    <n v="1"/>
    <n v="1"/>
    <n v="1"/>
    <n v="1"/>
    <m/>
    <m/>
    <m/>
    <m/>
    <m/>
    <m/>
    <m/>
    <m/>
    <m/>
    <m/>
    <m/>
    <m/>
    <m/>
    <m/>
    <m/>
    <m/>
    <m/>
    <m/>
    <x v="35"/>
    <s v="Кухня-гостиная, 2 с/у, Торцевая, 2 ок кух, 2 ок ком, на 3 стор"/>
    <s v="Кухня-гостиная"/>
    <n v="14"/>
    <n v="3"/>
    <s v="остальные"/>
    <n v="0.99750000000000005"/>
    <n v="1.0049999999999999"/>
    <n v="1"/>
    <n v="1.0181818181818181"/>
    <s v="64-66"/>
    <n v="216250"/>
    <n v="1.0412046186771966"/>
    <n v="225160.49878894378"/>
    <n v="14500000"/>
    <x v="32"/>
  </r>
  <r>
    <x v="1"/>
    <n v="1"/>
    <n v="13"/>
    <n v="35"/>
    <s v="1.2"/>
    <n v="3"/>
    <x v="2"/>
    <n v="10.8"/>
    <n v="33.1"/>
    <n v="33.1"/>
    <n v="33.1"/>
    <m/>
    <m/>
    <n v="4"/>
    <m/>
    <m/>
    <m/>
    <m/>
    <m/>
    <m/>
    <m/>
    <m/>
    <m/>
    <s v="Кухня-гостиная с нишей"/>
    <n v="14.6"/>
    <m/>
    <s v="Комната стандарт"/>
    <n v="10.8"/>
    <m/>
    <m/>
    <m/>
    <m/>
    <m/>
    <m/>
    <m/>
    <m/>
    <m/>
    <m/>
    <m/>
    <m/>
    <m/>
    <m/>
    <m/>
    <m/>
    <m/>
    <m/>
    <n v="3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гостиная с нишей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6"/>
    <s v="Кухня-гостиная с нишей, 1 с/у, на 1 стор"/>
    <s v="Кухня-гостиная с нишей"/>
    <n v="14"/>
    <n v="3"/>
    <s v="остальные"/>
    <n v="0.99750000000000005"/>
    <n v="1.0049999999999999"/>
    <n v="1"/>
    <n v="1.0181818181818181"/>
    <s v="32-34"/>
    <n v="263333.33333333331"/>
    <n v="1.0360252636363636"/>
    <n v="272819.98609090905"/>
    <n v="9030000"/>
    <x v="33"/>
  </r>
  <r>
    <x v="1"/>
    <n v="1"/>
    <n v="13"/>
    <n v="36"/>
    <s v="1.3"/>
    <n v="3"/>
    <x v="1"/>
    <n v="24.7"/>
    <n v="58.8"/>
    <n v="58.8"/>
    <n v="58.8"/>
    <m/>
    <m/>
    <n v="5.7"/>
    <m/>
    <m/>
    <m/>
    <m/>
    <m/>
    <m/>
    <m/>
    <m/>
    <m/>
    <s v="Кухня-гостиная"/>
    <n v="17.7"/>
    <n v="3.2"/>
    <s v="Комната стандарт"/>
    <n v="13.5"/>
    <m/>
    <m/>
    <s v="Мастер-спальня"/>
    <n v="11.2"/>
    <m/>
    <m/>
    <m/>
    <m/>
    <m/>
    <m/>
    <m/>
    <m/>
    <m/>
    <m/>
    <m/>
    <m/>
    <m/>
    <m/>
    <n v="4.5999999999999996"/>
    <n v="2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"/>
    <m/>
    <m/>
    <m/>
    <m/>
    <m/>
    <m/>
    <s v="Свой ЖК, Двор, Частный сектор"/>
    <s v="З, В"/>
    <m/>
    <s v="Кухня-гостиная"/>
    <s v="да"/>
    <s v=""/>
    <s v=""/>
    <s v=""/>
    <s v=""/>
    <s v=""/>
    <n v="1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.01"/>
    <n v="1"/>
    <m/>
    <m/>
    <n v="1"/>
    <n v="1"/>
    <n v="1.01"/>
    <n v="1"/>
    <n v="1"/>
    <n v="1"/>
    <n v="1"/>
    <m/>
    <m/>
    <m/>
    <n v="1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7"/>
    <s v="Кухня-гостиная, Мастер-спальня, да, 2 с/у, Распашонка, на 2 стор"/>
    <s v="Кухня-гостиная, Мастер-спальня"/>
    <n v="14"/>
    <n v="3"/>
    <s v="остальные"/>
    <n v="0.99750000000000005"/>
    <n v="1.0049999999999999"/>
    <n v="1"/>
    <n v="1.0181818181818181"/>
    <s v="58-60"/>
    <n v="218750"/>
    <n v="1.0542459681304805"/>
    <n v="230616.30552854261"/>
    <n v="13560000"/>
    <x v="34"/>
  </r>
  <r>
    <x v="1"/>
    <n v="1"/>
    <n v="14"/>
    <n v="37"/>
    <s v="1.1"/>
    <n v="3"/>
    <x v="1"/>
    <n v="30.5"/>
    <n v="64.399999999999991"/>
    <n v="64.399999999999991"/>
    <n v="64.399999999999991"/>
    <m/>
    <m/>
    <n v="8"/>
    <m/>
    <m/>
    <m/>
    <m/>
    <m/>
    <m/>
    <m/>
    <m/>
    <m/>
    <s v="Кухня-гостиная"/>
    <n v="19.2"/>
    <m/>
    <s v="Комната стандарт"/>
    <n v="19.399999999999999"/>
    <m/>
    <m/>
    <s v="Комната стандарт"/>
    <n v="11.1"/>
    <m/>
    <m/>
    <m/>
    <m/>
    <m/>
    <m/>
    <m/>
    <m/>
    <m/>
    <m/>
    <m/>
    <m/>
    <m/>
    <m/>
    <n v="5"/>
    <n v="1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s v="да"/>
    <s v="кухня, комната"/>
    <n v="3"/>
    <m/>
    <m/>
    <m/>
    <m/>
    <m/>
    <m/>
    <m/>
    <s v="сбоку"/>
    <s v="с/у, комната"/>
    <m/>
    <s v="Д/с, Свой ЖК, Двор, Частный сектор"/>
    <s v="С, З, В"/>
    <m/>
    <s v="Кухня-гостиная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3"/>
    <s v=""/>
    <s v=""/>
    <s v=""/>
    <s v=""/>
    <s v="да"/>
    <s v="да"/>
    <s v="да"/>
    <s v=""/>
    <s v=""/>
    <s v=""/>
    <s v=""/>
    <n v="3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s v="да"/>
    <s v=""/>
    <s v="да"/>
    <s v=""/>
    <s v=""/>
    <s v=""/>
    <s v="да"/>
    <s v="да"/>
    <s v=""/>
    <s v=""/>
    <s v=""/>
    <s v="да"/>
    <s v=""/>
    <s v=""/>
    <s v=""/>
    <m/>
    <n v="1.0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.0024999999999999"/>
    <m/>
    <m/>
    <n v="1"/>
    <n v="1"/>
    <n v="1.0049999999999999"/>
    <n v="1.0049999999999999"/>
    <n v="1.0049999999999999"/>
    <m/>
    <m/>
    <m/>
    <m/>
    <n v="1.0049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0.995"/>
    <n v="1"/>
    <n v="1"/>
    <n v="1"/>
    <n v="1"/>
    <n v="1"/>
    <m/>
    <m/>
    <m/>
    <m/>
    <m/>
    <m/>
    <m/>
    <m/>
    <m/>
    <m/>
    <m/>
    <m/>
    <m/>
    <m/>
    <m/>
    <m/>
    <m/>
    <m/>
    <x v="35"/>
    <s v="Кухня-гостиная, 2 с/у, Торцевая, 2 ок кух, 2 ок ком, на 3 стор"/>
    <s v="Кухня-гостиная"/>
    <n v="14"/>
    <n v="3"/>
    <s v="остальные"/>
    <n v="0.99750000000000005"/>
    <n v="1.0049999999999999"/>
    <n v="1"/>
    <n v="1.02"/>
    <s v="64-66"/>
    <n v="216250"/>
    <n v="1.0456715724207182"/>
    <n v="226126.47753598032"/>
    <n v="14560000"/>
    <x v="32"/>
  </r>
  <r>
    <x v="1"/>
    <n v="1"/>
    <n v="14"/>
    <n v="38"/>
    <s v="1.2"/>
    <n v="3"/>
    <x v="2"/>
    <n v="10.8"/>
    <n v="33.1"/>
    <n v="33.1"/>
    <n v="33.1"/>
    <m/>
    <m/>
    <n v="4"/>
    <m/>
    <m/>
    <m/>
    <m/>
    <m/>
    <m/>
    <m/>
    <m/>
    <m/>
    <s v="Кухня-гостиная с нишей"/>
    <n v="14.6"/>
    <m/>
    <s v="Комната стандарт"/>
    <n v="10.8"/>
    <m/>
    <m/>
    <m/>
    <m/>
    <m/>
    <m/>
    <m/>
    <m/>
    <m/>
    <m/>
    <m/>
    <m/>
    <m/>
    <m/>
    <m/>
    <m/>
    <m/>
    <m/>
    <n v="3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Частный сектор"/>
    <s v="В"/>
    <m/>
    <s v="Кухня-гостиная с нишей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3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.0024999999999999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6"/>
    <s v="Кухня-гостиная с нишей, 1 с/у, на 1 стор"/>
    <s v="Кухня-гостиная с нишей"/>
    <n v="14"/>
    <n v="3"/>
    <s v="остальные"/>
    <n v="0.99750000000000005"/>
    <n v="1.0049999999999999"/>
    <n v="1"/>
    <n v="1.02"/>
    <s v="32-34"/>
    <n v="263333.33333333331"/>
    <n v="1.0404699970218745"/>
    <n v="273990.43254909362"/>
    <n v="9070000"/>
    <x v="33"/>
  </r>
  <r>
    <x v="1"/>
    <n v="1"/>
    <n v="14"/>
    <n v="39"/>
    <s v="1.3"/>
    <n v="3"/>
    <x v="1"/>
    <n v="24.7"/>
    <n v="58.8"/>
    <n v="58.8"/>
    <n v="58.8"/>
    <m/>
    <m/>
    <n v="5.7"/>
    <m/>
    <m/>
    <m/>
    <m/>
    <m/>
    <m/>
    <m/>
    <m/>
    <m/>
    <s v="Кухня-гостиная"/>
    <n v="17.7"/>
    <n v="3.2"/>
    <s v="Комната стандарт"/>
    <n v="13.5"/>
    <m/>
    <m/>
    <s v="Мастер-спальня"/>
    <n v="11.2"/>
    <m/>
    <m/>
    <m/>
    <m/>
    <m/>
    <m/>
    <m/>
    <m/>
    <m/>
    <m/>
    <m/>
    <m/>
    <m/>
    <m/>
    <n v="4.5999999999999996"/>
    <n v="2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s v="да"/>
    <m/>
    <m/>
    <n v="2"/>
    <m/>
    <m/>
    <m/>
    <s v="кухня"/>
    <m/>
    <m/>
    <m/>
    <m/>
    <m/>
    <m/>
    <s v="Свой ЖК, Двор, Частный сектор"/>
    <s v="З, В"/>
    <m/>
    <s v="Кухня-гостиная"/>
    <s v="да"/>
    <s v=""/>
    <s v=""/>
    <s v=""/>
    <s v=""/>
    <s v=""/>
    <n v="1"/>
    <n v="2"/>
    <s v=""/>
    <s v=""/>
    <s v=""/>
    <s v=""/>
    <s v=""/>
    <s v=""/>
    <s v=""/>
    <s v=""/>
    <s v=""/>
    <s v=""/>
    <s v=""/>
    <s v=""/>
    <s v=""/>
    <s v=""/>
    <s v=""/>
    <s v=""/>
    <n v="3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.01"/>
    <n v="1"/>
    <m/>
    <m/>
    <n v="1"/>
    <n v="1"/>
    <n v="1.01"/>
    <n v="1"/>
    <n v="1"/>
    <n v="1"/>
    <n v="1"/>
    <m/>
    <m/>
    <m/>
    <n v="1"/>
    <m/>
    <m/>
    <m/>
    <m/>
    <m/>
    <m/>
    <m/>
    <m/>
    <m/>
    <n v="1.0024999999999999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7"/>
    <s v="Кухня-гостиная, Мастер-спальня, да, 2 с/у, Распашонка, на 2 стор"/>
    <s v="Кухня-гостиная, Мастер-спальня"/>
    <n v="14"/>
    <n v="3"/>
    <s v="остальные"/>
    <n v="0.99750000000000005"/>
    <n v="1.0049999999999999"/>
    <n v="1"/>
    <n v="1.02"/>
    <s v="58-60"/>
    <n v="218750"/>
    <n v="1.0587688715919688"/>
    <n v="231605.69066074316"/>
    <n v="13620000"/>
    <x v="34"/>
  </r>
  <r>
    <x v="1"/>
    <n v="2"/>
    <n v="1"/>
    <n v="40"/>
    <s v="2.1"/>
    <n v="2"/>
    <x v="2"/>
    <n v="11.3"/>
    <n v="35.700000000000003"/>
    <n v="35.700000000000003"/>
    <n v="35.700000000000003"/>
    <m/>
    <m/>
    <n v="8.1999999999999993"/>
    <m/>
    <m/>
    <m/>
    <m/>
    <m/>
    <m/>
    <m/>
    <m/>
    <m/>
    <s v="Кухня-столовая"/>
    <n v="10.4"/>
    <n v="2"/>
    <s v="Комната стандарт"/>
    <n v="11.3"/>
    <m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7699999999999996"/>
    <m/>
    <m/>
    <m/>
    <m/>
    <m/>
    <m/>
    <n v="1"/>
    <m/>
    <m/>
    <m/>
    <m/>
    <m/>
    <s v="сбоку"/>
    <s v="коридор, комната"/>
    <m/>
    <m/>
    <m/>
    <s v="Свой ЖК, Двор"/>
    <s v="Ю"/>
    <m/>
    <s v="Кухня-столовая"/>
    <s v="да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3.7699999999999996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да"/>
    <s v="да"/>
    <s v=""/>
    <s v=""/>
    <s v=""/>
    <s v=""/>
    <s v=""/>
    <s v=""/>
    <s v=""/>
    <m/>
    <n v="1"/>
    <n v="1.01"/>
    <n v="1"/>
    <m/>
    <m/>
    <n v="1"/>
    <n v="1"/>
    <n v="1"/>
    <n v="1"/>
    <n v="1"/>
    <n v="1"/>
    <n v="1"/>
    <m/>
    <m/>
    <m/>
    <n v="1"/>
    <m/>
    <m/>
    <m/>
    <m/>
    <m/>
    <m/>
    <m/>
    <m/>
    <m/>
    <n v="1.0089999999999999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0.995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8"/>
    <s v="Кухня-столовая, да, 1 с/у, на 1 стор"/>
    <s v="Кухня-столовая"/>
    <n v="20"/>
    <n v="5"/>
    <s v="наличие 3+к"/>
    <n v="0.99250000000000005"/>
    <n v="1"/>
    <n v="1.002"/>
    <n v="0.99000000000000021"/>
    <s v="34-36"/>
    <n v="256666.66666666666"/>
    <n v="0.99332675462440168"/>
    <n v="254953.86702026307"/>
    <n v="9100000"/>
    <x v="35"/>
  </r>
  <r>
    <x v="1"/>
    <n v="2"/>
    <n v="1"/>
    <n v="41"/>
    <s v="2.2"/>
    <n v="2"/>
    <x v="0"/>
    <n v="35.5"/>
    <n v="80.899999999999991"/>
    <n v="80.899999999999991"/>
    <n v="80.899999999999991"/>
    <m/>
    <m/>
    <n v="16.5"/>
    <m/>
    <m/>
    <m/>
    <m/>
    <m/>
    <m/>
    <m/>
    <m/>
    <m/>
    <s v="Кухня-гостиная"/>
    <n v="16.100000000000001"/>
    <m/>
    <s v="Комната стандарт"/>
    <n v="12.5"/>
    <m/>
    <m/>
    <s v="Мастер-спальня с/у через гардероб"/>
    <n v="12"/>
    <s v="ниша"/>
    <n v="3.5"/>
    <s v="Комната стандарт"/>
    <n v="11"/>
    <m/>
    <m/>
    <m/>
    <m/>
    <m/>
    <m/>
    <m/>
    <m/>
    <m/>
    <m/>
    <n v="4.8"/>
    <n v="4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7699999999999996"/>
    <m/>
    <m/>
    <m/>
    <m/>
    <s v="да"/>
    <s v="кухня, комната"/>
    <n v="3"/>
    <m/>
    <m/>
    <m/>
    <s v="коридор, комната"/>
    <m/>
    <m/>
    <m/>
    <m/>
    <m/>
    <m/>
    <s v="Свой ЖК, Двор"/>
    <s v="С,Ю, З"/>
    <m/>
    <s v="Кухня-гостиная"/>
    <s v=""/>
    <s v=""/>
    <s v=""/>
    <s v=""/>
    <n v="1"/>
    <s v=""/>
    <n v="1"/>
    <n v="2"/>
    <s v=""/>
    <s v=""/>
    <s v=""/>
    <s v=""/>
    <s v=""/>
    <s v=""/>
    <s v=""/>
    <s v=""/>
    <s v=""/>
    <s v=""/>
    <s v=""/>
    <s v=""/>
    <s v=""/>
    <s v=""/>
    <s v=""/>
    <s v=""/>
    <n v="3.7699999999999996"/>
    <s v=""/>
    <s v=""/>
    <s v=""/>
    <s v=""/>
    <s v="да"/>
    <s v="да"/>
    <s v="да"/>
    <s v=""/>
    <s v=""/>
    <s v=""/>
    <s v=""/>
    <n v="3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m/>
    <n v="1.01"/>
    <n v="1"/>
    <n v="1"/>
    <m/>
    <m/>
    <n v="1.0049999999999999"/>
    <n v="1"/>
    <n v="1.01"/>
    <n v="1"/>
    <n v="1"/>
    <n v="1"/>
    <n v="1"/>
    <m/>
    <m/>
    <m/>
    <n v="1"/>
    <m/>
    <m/>
    <m/>
    <m/>
    <m/>
    <m/>
    <m/>
    <m/>
    <m/>
    <n v="1.0089999999999999"/>
    <m/>
    <m/>
    <n v="1"/>
    <n v="1"/>
    <n v="1.0049999999999999"/>
    <n v="1.0049999999999999"/>
    <n v="1.0049999999999999"/>
    <m/>
    <m/>
    <m/>
    <m/>
    <n v="1.0049999999999999"/>
    <m/>
    <m/>
    <m/>
    <m/>
    <m/>
    <m/>
    <m/>
    <m/>
    <m/>
    <m/>
    <m/>
    <m/>
    <n v="1"/>
    <n v="0.995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39"/>
    <s v="Кухня-гостиная, Мастер-спальня, Комната (ниша), 2 с/у, Торцевая, 2 ок кух, 2 ок ком, на 3 стор"/>
    <s v="Кухня-гостиная, Мастер-спальня"/>
    <n v="20"/>
    <n v="5"/>
    <s v="наличие 3+к"/>
    <n v="0.99250000000000005"/>
    <n v="1"/>
    <n v="1.002"/>
    <n v="0.99000000000000021"/>
    <s v="80-82"/>
    <n v="210000"/>
    <n v="1.0285935949438045"/>
    <n v="216004.65493819895"/>
    <n v="17470000"/>
    <x v="36"/>
  </r>
  <r>
    <x v="1"/>
    <n v="2"/>
    <n v="2"/>
    <n v="42"/>
    <s v="2.1"/>
    <n v="5"/>
    <x v="1"/>
    <n v="24.4"/>
    <n v="52.6"/>
    <n v="56"/>
    <n v="56"/>
    <m/>
    <m/>
    <n v="7.3"/>
    <s v="ниша"/>
    <m/>
    <m/>
    <m/>
    <m/>
    <m/>
    <m/>
    <m/>
    <m/>
    <s v="Кухня-гостиная"/>
    <n v="14"/>
    <m/>
    <s v="Комната стандарт"/>
    <n v="12.8"/>
    <s v="ниша"/>
    <m/>
    <s v="Комната стандарт"/>
    <n v="11.6"/>
    <m/>
    <m/>
    <m/>
    <m/>
    <m/>
    <m/>
    <m/>
    <m/>
    <m/>
    <m/>
    <m/>
    <m/>
    <m/>
    <m/>
    <n v="4.5"/>
    <n v="2.4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m/>
    <m/>
    <s v="снизу"/>
    <s v="кухня, коридор, с/у, две комнаты"/>
    <m/>
    <m/>
    <m/>
    <s v="Свой ЖК, Двор, Частный сектор"/>
    <s v="З, В"/>
    <m/>
    <s v="Кухня-гостиная"/>
    <s v=""/>
    <s v="ниша"/>
    <s v=""/>
    <s v=""/>
    <n v="1"/>
    <s v=""/>
    <s v="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да"/>
    <s v=""/>
    <s v="да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да"/>
    <s v="да"/>
    <s v=""/>
    <s v=""/>
    <s v=""/>
    <s v="да"/>
    <s v=""/>
    <s v=""/>
    <s v=""/>
    <m/>
    <n v="1.01"/>
    <n v="1"/>
    <n v="1.0049999999999999"/>
    <m/>
    <m/>
    <n v="1.0049999999999999"/>
    <n v="1"/>
    <n v="1"/>
    <n v="1"/>
    <n v="1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0.995"/>
    <n v="0.995"/>
    <n v="1"/>
    <n v="0.99450000000000005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0"/>
    <s v="Кухня-гостиная, ниша, Комната (ниша), 2 с/у, лодж., Распашонка, на 2 стор"/>
    <s v="Кухня-гостиная"/>
    <n v="20"/>
    <n v="5"/>
    <s v="наличие 3+к"/>
    <n v="0.99250000000000005"/>
    <n v="1"/>
    <n v="1.002"/>
    <n v="0.99500000000000022"/>
    <s v="56-58"/>
    <n v="220000"/>
    <n v="1.0013026130198064"/>
    <n v="220286.57486435742"/>
    <n v="12340000"/>
    <x v="37"/>
  </r>
  <r>
    <x v="1"/>
    <n v="2"/>
    <n v="2"/>
    <n v="43"/>
    <s v="2.2"/>
    <n v="5"/>
    <x v="2"/>
    <n v="12.1"/>
    <n v="39.399999999999991"/>
    <n v="39.399999999999991"/>
    <n v="39.399999999999991"/>
    <m/>
    <m/>
    <n v="5.3"/>
    <m/>
    <m/>
    <m/>
    <m/>
    <m/>
    <m/>
    <m/>
    <m/>
    <m/>
    <s v="Кухня-гостиная с нишей"/>
    <n v="14.4"/>
    <m/>
    <s v="Комната стандарт"/>
    <n v="12.1"/>
    <s v="ниша"/>
    <n v="3.3"/>
    <m/>
    <m/>
    <m/>
    <m/>
    <m/>
    <m/>
    <m/>
    <m/>
    <m/>
    <m/>
    <m/>
    <m/>
    <m/>
    <m/>
    <m/>
    <m/>
    <n v="4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низу"/>
    <s v="кухня, коридор, с/у, комната"/>
    <m/>
    <s v="Частный сектор"/>
    <s v="В"/>
    <m/>
    <s v="Кухня-гостиная с нишей"/>
    <s v=""/>
    <s v="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да"/>
    <s v="да"/>
    <s v=""/>
    <s v=""/>
    <s v=""/>
    <s v=""/>
    <s v=""/>
    <s v=""/>
    <s v=""/>
    <s v=""/>
    <s v="да"/>
    <s v=""/>
    <s v=""/>
    <s v=""/>
    <s v=""/>
    <s v=""/>
    <s v=""/>
    <s v=""/>
    <s v=""/>
    <s v=""/>
    <s v="да"/>
    <s v=""/>
    <s v=""/>
    <s v=""/>
    <m/>
    <n v="1.0149999999999999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0.995"/>
    <n v="0.995"/>
    <n v="0.995"/>
    <n v="1"/>
    <n v="1"/>
    <n v="1"/>
    <n v="1"/>
    <n v="1"/>
    <m/>
    <m/>
    <m/>
    <m/>
    <m/>
    <m/>
    <m/>
    <m/>
    <m/>
    <m/>
    <m/>
    <m/>
    <m/>
    <m/>
    <m/>
    <m/>
    <m/>
    <m/>
    <x v="41"/>
    <s v="Кухня-гостиная с нишей, Комната (ниша), 1 с/у, на 1 стор"/>
    <s v="Кухня-гостиная с нишей"/>
    <n v="20"/>
    <n v="5"/>
    <s v="наличие 3+к"/>
    <n v="0.99250000000000005"/>
    <n v="1"/>
    <n v="1.002"/>
    <n v="0.99500000000000022"/>
    <s v="38-40"/>
    <n v="240000"/>
    <n v="0.98934040164259462"/>
    <n v="237441.6963942227"/>
    <n v="9360000"/>
    <x v="38"/>
  </r>
  <r>
    <x v="1"/>
    <n v="2"/>
    <n v="2"/>
    <n v="44"/>
    <s v="2.3"/>
    <n v="5"/>
    <x v="2"/>
    <n v="13.9"/>
    <n v="41.4"/>
    <n v="45.699999999999996"/>
    <n v="45.699999999999996"/>
    <m/>
    <m/>
    <n v="8.1999999999999993"/>
    <s v="ниша"/>
    <m/>
    <m/>
    <m/>
    <m/>
    <m/>
    <m/>
    <m/>
    <m/>
    <s v="Кухня-гостиная"/>
    <n v="15.4"/>
    <m/>
    <s v="Комната стандарт"/>
    <n v="13.9"/>
    <m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4.3"/>
    <n v="4.3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s v="снизу"/>
    <s v="кухня, коридор, с/у, комната"/>
    <m/>
    <m/>
    <m/>
    <s v="Свой ЖК, Двор, Частный сектор"/>
    <s v="Ю, В"/>
    <m/>
    <s v="Кухня-гостиная"/>
    <s v=""/>
    <s v="ниша"/>
    <s v=""/>
    <s v=""/>
    <s v="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да"/>
    <s v="да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да"/>
    <s v="да"/>
    <s v=""/>
    <s v=""/>
    <s v=""/>
    <s v="да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.0049999999999999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0.995"/>
    <n v="0.995"/>
    <n v="0.995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2"/>
    <s v="Кухня-гостиная, ниша, 1 с/у, лодж., Угловая, на 2 стор"/>
    <s v="Кухня-гостиная"/>
    <n v="20"/>
    <n v="5"/>
    <s v="наличие 3+к"/>
    <n v="0.99250000000000005"/>
    <n v="1"/>
    <n v="1.002"/>
    <n v="0.99500000000000022"/>
    <s v="44-46"/>
    <n v="232500"/>
    <n v="0.98690329741469385"/>
    <n v="229455.01664891632"/>
    <n v="10490000"/>
    <x v="39"/>
  </r>
  <r>
    <x v="1"/>
    <n v="2"/>
    <n v="2"/>
    <n v="45"/>
    <s v="2.4"/>
    <n v="5"/>
    <x v="2"/>
    <n v="11.3"/>
    <n v="35.700000000000003"/>
    <n v="35.700000000000003"/>
    <n v="35.700000000000003"/>
    <m/>
    <m/>
    <n v="8.1999999999999993"/>
    <m/>
    <m/>
    <m/>
    <m/>
    <m/>
    <m/>
    <m/>
    <m/>
    <m/>
    <s v="Кухня-столовая"/>
    <n v="10.4"/>
    <n v="2"/>
    <s v="Комната стандарт"/>
    <n v="11.3"/>
    <m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, Двор"/>
    <s v="Ю"/>
    <m/>
    <s v="Кухня-столовая"/>
    <s v="да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m/>
    <n v="1"/>
    <n v="1.0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3"/>
    <s v="Кухня-столовая, да, 1 с/у, на 1 стор"/>
    <s v="Кухня-столовая"/>
    <n v="20"/>
    <n v="5"/>
    <s v="наличие 3+к"/>
    <n v="0.99250000000000005"/>
    <n v="1"/>
    <n v="1.002"/>
    <n v="0.99500000000000022"/>
    <s v="34-36"/>
    <n v="256666.66666666666"/>
    <n v="0.99940770075000041"/>
    <n v="256514.64319250008"/>
    <n v="9160000"/>
    <x v="35"/>
  </r>
  <r>
    <x v="1"/>
    <n v="2"/>
    <n v="2"/>
    <n v="46"/>
    <s v="2.5"/>
    <n v="5"/>
    <x v="0"/>
    <n v="35.5"/>
    <n v="80.899999999999991"/>
    <n v="80.899999999999991"/>
    <n v="80.899999999999991"/>
    <m/>
    <m/>
    <n v="16.5"/>
    <m/>
    <m/>
    <m/>
    <m/>
    <m/>
    <m/>
    <m/>
    <m/>
    <m/>
    <s v="Кухня-гостиная"/>
    <n v="16.100000000000001"/>
    <m/>
    <s v="Комната стандарт"/>
    <n v="12.5"/>
    <m/>
    <m/>
    <s v="Мастер-спальня с/у через гардероб"/>
    <n v="12"/>
    <s v="ниша"/>
    <n v="3.5"/>
    <s v="Комната стандарт"/>
    <n v="11"/>
    <m/>
    <m/>
    <m/>
    <m/>
    <m/>
    <m/>
    <m/>
    <m/>
    <m/>
    <m/>
    <n v="4.8"/>
    <n v="4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s v="да"/>
    <s v="кухня, комната"/>
    <n v="3"/>
    <m/>
    <m/>
    <m/>
    <s v="коридор, комната"/>
    <m/>
    <m/>
    <m/>
    <m/>
    <m/>
    <m/>
    <s v="Свой ЖК, Двор"/>
    <s v="С,Ю, З"/>
    <m/>
    <s v="Кухня-гостиная"/>
    <s v=""/>
    <s v=""/>
    <s v=""/>
    <s v=""/>
    <n v="1"/>
    <s v=""/>
    <n v="1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да"/>
    <s v="да"/>
    <s v="да"/>
    <s v=""/>
    <s v=""/>
    <s v=""/>
    <s v=""/>
    <n v="3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m/>
    <n v="1.01"/>
    <n v="1"/>
    <n v="1"/>
    <m/>
    <m/>
    <n v="1.0049999999999999"/>
    <n v="1"/>
    <n v="1.01"/>
    <n v="1"/>
    <n v="1"/>
    <n v="1"/>
    <n v="1"/>
    <m/>
    <m/>
    <m/>
    <n v="1"/>
    <m/>
    <m/>
    <m/>
    <m/>
    <m/>
    <m/>
    <m/>
    <m/>
    <m/>
    <n v="1"/>
    <m/>
    <m/>
    <n v="1"/>
    <n v="1"/>
    <n v="1.0049999999999999"/>
    <n v="1.0049999999999999"/>
    <n v="1.0049999999999999"/>
    <m/>
    <m/>
    <m/>
    <m/>
    <n v="1.0049999999999999"/>
    <m/>
    <m/>
    <m/>
    <m/>
    <m/>
    <m/>
    <m/>
    <m/>
    <m/>
    <m/>
    <m/>
    <m/>
    <n v="1"/>
    <n v="0.995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4"/>
    <s v="Кухня-гостиная, Мастер-спальня, Комната (ниша), 2 с/у, Торцевая, 2 ок кух, 2 ок ком, на 3 стор"/>
    <s v="Кухня-гостиная, Мастер-спальня"/>
    <n v="20"/>
    <n v="5"/>
    <s v="наличие 3+к"/>
    <n v="0.99250000000000005"/>
    <n v="1"/>
    <n v="1.002"/>
    <n v="0.99500000000000022"/>
    <s v="80-82"/>
    <n v="210000"/>
    <n v="1.0245674054410163"/>
    <n v="215159.15514261342"/>
    <n v="17410000"/>
    <x v="36"/>
  </r>
  <r>
    <x v="1"/>
    <n v="2"/>
    <n v="3"/>
    <n v="47"/>
    <s v="2.1"/>
    <n v="5"/>
    <x v="1"/>
    <n v="24.4"/>
    <n v="52.6"/>
    <n v="56"/>
    <n v="56"/>
    <m/>
    <m/>
    <n v="7.3"/>
    <s v="ниша"/>
    <m/>
    <m/>
    <m/>
    <m/>
    <m/>
    <m/>
    <m/>
    <m/>
    <s v="Кухня-гостиная"/>
    <n v="14"/>
    <m/>
    <s v="Комната стандарт"/>
    <n v="12.8"/>
    <s v="ниша"/>
    <m/>
    <s v="Комната стандарт"/>
    <n v="11.6"/>
    <m/>
    <m/>
    <m/>
    <m/>
    <m/>
    <m/>
    <m/>
    <m/>
    <m/>
    <m/>
    <m/>
    <m/>
    <m/>
    <m/>
    <n v="4.5"/>
    <n v="2.4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m/>
    <m/>
    <m/>
    <m/>
    <m/>
    <m/>
    <m/>
    <s v="Свой ЖК, Двор, Частный сектор"/>
    <s v="З, В"/>
    <m/>
    <s v="Кухня-гостиная"/>
    <s v=""/>
    <s v="ниша"/>
    <s v=""/>
    <s v=""/>
    <n v="1"/>
    <s v=""/>
    <s v="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"/>
    <n v="1.0049999999999999"/>
    <m/>
    <m/>
    <n v="1.0049999999999999"/>
    <n v="1"/>
    <n v="1"/>
    <n v="1"/>
    <n v="1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0"/>
    <s v="Кухня-гостиная, ниша, Комната (ниша), 2 с/у, лодж., Распашонка, на 2 стор"/>
    <s v="Кухня-гостиная"/>
    <n v="20"/>
    <n v="5"/>
    <s v="наличие 3+к"/>
    <n v="0.99250000000000005"/>
    <n v="1"/>
    <n v="1.002"/>
    <n v="1.0000000000000002"/>
    <s v="56-58"/>
    <n v="220000"/>
    <n v="1.0272312883559942"/>
    <n v="225990.88343831873"/>
    <n v="12660000"/>
    <x v="37"/>
  </r>
  <r>
    <x v="1"/>
    <n v="2"/>
    <n v="3"/>
    <n v="48"/>
    <s v="2.2"/>
    <n v="5"/>
    <x v="2"/>
    <n v="12.1"/>
    <n v="39.399999999999991"/>
    <n v="39.399999999999991"/>
    <n v="39.399999999999991"/>
    <m/>
    <m/>
    <n v="5.3"/>
    <m/>
    <m/>
    <m/>
    <m/>
    <m/>
    <m/>
    <m/>
    <m/>
    <m/>
    <s v="Кухня-гостиная с нишей"/>
    <n v="14.4"/>
    <m/>
    <s v="Комната стандарт"/>
    <n v="12.1"/>
    <s v="ниша"/>
    <n v="3.3"/>
    <m/>
    <m/>
    <m/>
    <m/>
    <m/>
    <m/>
    <m/>
    <m/>
    <m/>
    <m/>
    <m/>
    <m/>
    <m/>
    <m/>
    <m/>
    <m/>
    <n v="4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гостиная с нишей"/>
    <s v=""/>
    <s v="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1"/>
    <s v="Кухня-гостиная с нишей, Комната (ниша), 1 с/у, на 1 стор"/>
    <s v="Кухня-гостиная с нишей"/>
    <n v="20"/>
    <n v="5"/>
    <s v="наличие 3+к"/>
    <n v="0.99250000000000005"/>
    <n v="1"/>
    <n v="1.002"/>
    <n v="1.0000000000000002"/>
    <s v="38-40"/>
    <n v="240000"/>
    <n v="1.0144492863750003"/>
    <n v="243467.82873000007"/>
    <n v="9590000"/>
    <x v="38"/>
  </r>
  <r>
    <x v="1"/>
    <n v="2"/>
    <n v="3"/>
    <n v="49"/>
    <s v="2.3"/>
    <n v="5"/>
    <x v="2"/>
    <n v="13.9"/>
    <n v="41.4"/>
    <n v="45.699999999999996"/>
    <n v="45.699999999999996"/>
    <m/>
    <m/>
    <n v="8.1999999999999993"/>
    <s v="ниша"/>
    <m/>
    <m/>
    <m/>
    <m/>
    <m/>
    <m/>
    <m/>
    <m/>
    <s v="Кухня-гостиная"/>
    <n v="15.4"/>
    <m/>
    <s v="Комната стандарт"/>
    <n v="13.9"/>
    <m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4.3"/>
    <n v="4.3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Двор, Частный сектор"/>
    <s v="Ю, В"/>
    <m/>
    <s v="Кухня-гостиная"/>
    <s v=""/>
    <s v="ниша"/>
    <s v=""/>
    <s v=""/>
    <s v="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.0049999999999999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2"/>
    <s v="Кухня-гостиная, ниша, 1 с/у, лодж., Угловая, на 2 стор"/>
    <s v="Кухня-гостиная"/>
    <n v="20"/>
    <n v="5"/>
    <s v="наличие 3+к"/>
    <n v="0.99250000000000005"/>
    <n v="1"/>
    <n v="1.002"/>
    <n v="1.0000000000000002"/>
    <s v="44-46"/>
    <n v="232500"/>
    <n v="1.011950329857394"/>
    <n v="235278.45169184409"/>
    <n v="10750000"/>
    <x v="39"/>
  </r>
  <r>
    <x v="1"/>
    <n v="2"/>
    <n v="3"/>
    <n v="50"/>
    <s v="2.4"/>
    <n v="5"/>
    <x v="2"/>
    <n v="11.3"/>
    <n v="35.700000000000003"/>
    <n v="35.700000000000003"/>
    <n v="35.700000000000003"/>
    <m/>
    <m/>
    <n v="8.1999999999999993"/>
    <m/>
    <m/>
    <m/>
    <m/>
    <m/>
    <m/>
    <m/>
    <m/>
    <m/>
    <s v="Кухня-столовая"/>
    <n v="10.4"/>
    <n v="2"/>
    <s v="Комната стандарт"/>
    <n v="11.3"/>
    <m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, Двор"/>
    <s v="Ю"/>
    <m/>
    <s v="Кухня-столовая"/>
    <s v="да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m/>
    <n v="1"/>
    <n v="1.0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3"/>
    <s v="Кухня-столовая, да, 1 с/у, на 1 стор"/>
    <s v="Кухня-столовая"/>
    <n v="20"/>
    <n v="5"/>
    <s v="наличие 3+к"/>
    <n v="0.99250000000000005"/>
    <n v="1"/>
    <n v="1.002"/>
    <n v="1.0000000000000002"/>
    <s v="34-36"/>
    <n v="256666.66666666666"/>
    <n v="1.0044298500000004"/>
    <n v="257803.6615000001"/>
    <n v="9200000"/>
    <x v="35"/>
  </r>
  <r>
    <x v="1"/>
    <n v="2"/>
    <n v="3"/>
    <n v="51"/>
    <s v="2.5"/>
    <n v="5"/>
    <x v="0"/>
    <n v="35.5"/>
    <n v="80.899999999999991"/>
    <n v="80.899999999999991"/>
    <n v="80.899999999999991"/>
    <m/>
    <m/>
    <n v="16.5"/>
    <m/>
    <m/>
    <m/>
    <m/>
    <m/>
    <m/>
    <m/>
    <m/>
    <m/>
    <s v="Кухня-гостиная"/>
    <n v="16.100000000000001"/>
    <m/>
    <s v="Комната стандарт"/>
    <n v="12.5"/>
    <m/>
    <m/>
    <s v="Мастер-спальня с/у через гардероб"/>
    <n v="12"/>
    <s v="ниша"/>
    <n v="3.5"/>
    <s v="Комната стандарт"/>
    <n v="11"/>
    <m/>
    <m/>
    <m/>
    <m/>
    <m/>
    <m/>
    <m/>
    <m/>
    <m/>
    <m/>
    <n v="4.8"/>
    <n v="4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s v="да"/>
    <s v="кухня, комната"/>
    <n v="3"/>
    <m/>
    <m/>
    <m/>
    <s v="коридор, комната"/>
    <m/>
    <m/>
    <m/>
    <m/>
    <m/>
    <m/>
    <s v="Свой ЖК, Двор"/>
    <s v="С,Ю, З"/>
    <m/>
    <s v="Кухня-гостиная"/>
    <s v=""/>
    <s v=""/>
    <s v=""/>
    <s v=""/>
    <n v="1"/>
    <s v=""/>
    <n v="1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да"/>
    <s v="да"/>
    <s v="да"/>
    <s v=""/>
    <s v=""/>
    <s v=""/>
    <s v=""/>
    <n v="3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m/>
    <n v="1.01"/>
    <n v="1"/>
    <n v="1"/>
    <m/>
    <m/>
    <n v="1.0049999999999999"/>
    <n v="1"/>
    <n v="1.01"/>
    <n v="1"/>
    <n v="1"/>
    <n v="1"/>
    <n v="1"/>
    <m/>
    <m/>
    <m/>
    <n v="1"/>
    <m/>
    <m/>
    <m/>
    <m/>
    <m/>
    <m/>
    <m/>
    <m/>
    <m/>
    <n v="1"/>
    <m/>
    <m/>
    <n v="1"/>
    <n v="1"/>
    <n v="1.0049999999999999"/>
    <n v="1.0049999999999999"/>
    <n v="1.0049999999999999"/>
    <m/>
    <m/>
    <m/>
    <m/>
    <n v="1.0049999999999999"/>
    <m/>
    <m/>
    <m/>
    <m/>
    <m/>
    <m/>
    <m/>
    <m/>
    <m/>
    <m/>
    <m/>
    <m/>
    <n v="1"/>
    <n v="0.995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4"/>
    <s v="Кухня-гостиная, Мастер-спальня, Комната (ниша), 2 с/у, Торцевая, 2 ок кух, 2 ок ком, на 3 стор"/>
    <s v="Кухня-гостиная, Мастер-спальня"/>
    <n v="20"/>
    <n v="5"/>
    <s v="наличие 3+к"/>
    <n v="0.99250000000000005"/>
    <n v="1"/>
    <n v="1.002"/>
    <n v="1.0000000000000002"/>
    <s v="80-82"/>
    <n v="210000"/>
    <n v="1.0297159853678557"/>
    <n v="216240.3569272497"/>
    <n v="17490000"/>
    <x v="36"/>
  </r>
  <r>
    <x v="1"/>
    <n v="2"/>
    <n v="4"/>
    <n v="52"/>
    <s v="2.1"/>
    <n v="5"/>
    <x v="1"/>
    <n v="24.4"/>
    <n v="52.300000000000004"/>
    <n v="55.7"/>
    <n v="55.7"/>
    <m/>
    <m/>
    <n v="7.3"/>
    <s v="ниша"/>
    <m/>
    <m/>
    <m/>
    <m/>
    <m/>
    <m/>
    <m/>
    <m/>
    <s v="Кухня-гостиная"/>
    <n v="14"/>
    <m/>
    <s v="Комната стандарт"/>
    <n v="12.8"/>
    <s v="ниша"/>
    <m/>
    <s v="Комната стандарт"/>
    <n v="11.6"/>
    <m/>
    <m/>
    <m/>
    <m/>
    <m/>
    <m/>
    <m/>
    <m/>
    <m/>
    <m/>
    <m/>
    <m/>
    <m/>
    <m/>
    <n v="4.2"/>
    <n v="2.4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m/>
    <m/>
    <m/>
    <m/>
    <m/>
    <m/>
    <m/>
    <s v="Свой ЖК, Двор, Частный сектор"/>
    <s v="З, В"/>
    <m/>
    <s v="Кухня-гостиная"/>
    <s v=""/>
    <s v="ниша"/>
    <s v=""/>
    <s v=""/>
    <n v="1"/>
    <s v=""/>
    <s v="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"/>
    <n v="1.0049999999999999"/>
    <m/>
    <m/>
    <n v="1.0049999999999999"/>
    <n v="1"/>
    <n v="1"/>
    <n v="1"/>
    <n v="1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0"/>
    <s v="Кухня-гостиная, ниша, Комната (ниша), 2 с/у, лодж., Распашонка, на 2 стор"/>
    <s v="Кухня-гостиная"/>
    <n v="20"/>
    <n v="5"/>
    <s v="наличие 3+к"/>
    <n v="0.99250000000000005"/>
    <n v="1"/>
    <n v="1.002"/>
    <n v="1.0017647058823531"/>
    <s v="54-56"/>
    <n v="222500"/>
    <n v="1.029044049453093"/>
    <n v="228962.30100331319"/>
    <n v="12750000"/>
    <x v="37"/>
  </r>
  <r>
    <x v="1"/>
    <n v="2"/>
    <n v="4"/>
    <n v="53"/>
    <s v="2.2"/>
    <n v="5"/>
    <x v="2"/>
    <n v="12.1"/>
    <n v="39.299999999999997"/>
    <n v="39.299999999999997"/>
    <n v="39.299999999999997"/>
    <m/>
    <m/>
    <n v="5.3"/>
    <m/>
    <m/>
    <m/>
    <m/>
    <m/>
    <m/>
    <m/>
    <m/>
    <m/>
    <s v="Кухня-гостиная с нишей"/>
    <n v="14.3"/>
    <m/>
    <s v="Комната стандарт"/>
    <n v="12.1"/>
    <s v="ниша"/>
    <n v="3.3"/>
    <m/>
    <m/>
    <m/>
    <m/>
    <m/>
    <m/>
    <m/>
    <m/>
    <m/>
    <m/>
    <m/>
    <m/>
    <m/>
    <m/>
    <m/>
    <m/>
    <n v="4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гостиная с нишей"/>
    <s v=""/>
    <s v="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1"/>
    <s v="Кухня-гостиная с нишей, Комната (ниша), 1 с/у, на 1 стор"/>
    <s v="Кухня-гостиная с нишей"/>
    <n v="20"/>
    <n v="5"/>
    <s v="наличие 3+к"/>
    <n v="0.99250000000000005"/>
    <n v="1"/>
    <n v="1.002"/>
    <n v="1.0017647058823531"/>
    <s v="38-40"/>
    <n v="240000"/>
    <n v="1.016239490998015"/>
    <n v="243897.47783952361"/>
    <n v="9590000"/>
    <x v="38"/>
  </r>
  <r>
    <x v="1"/>
    <n v="2"/>
    <n v="4"/>
    <n v="54"/>
    <s v="2.3"/>
    <n v="5"/>
    <x v="2"/>
    <n v="13.9"/>
    <n v="41.4"/>
    <n v="45.699999999999996"/>
    <n v="45.699999999999996"/>
    <m/>
    <m/>
    <n v="8.1999999999999993"/>
    <s v="ниша"/>
    <m/>
    <m/>
    <m/>
    <m/>
    <m/>
    <m/>
    <m/>
    <m/>
    <s v="Кухня-гостиная"/>
    <n v="15.4"/>
    <m/>
    <s v="Комната стандарт"/>
    <n v="13.9"/>
    <m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4.3"/>
    <n v="4.3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Двор, Частный сектор"/>
    <s v="Ю, В"/>
    <m/>
    <s v="Кухня-гостиная"/>
    <s v=""/>
    <s v="ниша"/>
    <s v=""/>
    <s v=""/>
    <s v="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.0049999999999999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2"/>
    <s v="Кухня-гостиная, ниша, 1 с/у, лодж., Угловая, на 2 стор"/>
    <s v="Кухня-гостиная"/>
    <n v="20"/>
    <n v="5"/>
    <s v="наличие 3+к"/>
    <n v="0.99250000000000005"/>
    <n v="1"/>
    <n v="1.002"/>
    <n v="1.0017647058823531"/>
    <s v="44-46"/>
    <n v="232500"/>
    <n v="1.0137361245571423"/>
    <n v="235693.64895953558"/>
    <n v="10770000"/>
    <x v="39"/>
  </r>
  <r>
    <x v="1"/>
    <n v="2"/>
    <n v="4"/>
    <n v="55"/>
    <s v="2.4"/>
    <n v="5"/>
    <x v="2"/>
    <n v="11.3"/>
    <n v="35.400000000000006"/>
    <n v="35.400000000000006"/>
    <n v="35.400000000000006"/>
    <m/>
    <m/>
    <n v="8.1999999999999993"/>
    <m/>
    <m/>
    <m/>
    <m/>
    <m/>
    <m/>
    <m/>
    <m/>
    <m/>
    <s v="Кухня-столовая"/>
    <n v="10.4"/>
    <n v="2"/>
    <s v="Комната стандарт"/>
    <n v="11.3"/>
    <m/>
    <m/>
    <m/>
    <m/>
    <m/>
    <m/>
    <m/>
    <m/>
    <m/>
    <m/>
    <m/>
    <m/>
    <m/>
    <m/>
    <m/>
    <m/>
    <m/>
    <m/>
    <n v="3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, Двор"/>
    <s v="Ю"/>
    <m/>
    <s v="Кухня-столовая"/>
    <s v="да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m/>
    <n v="1"/>
    <n v="1.0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3"/>
    <s v="Кухня-столовая, да, 1 с/у, на 1 стор"/>
    <s v="Кухня-столовая"/>
    <n v="20"/>
    <n v="5"/>
    <s v="наличие 3+к"/>
    <n v="0.99250000000000005"/>
    <n v="1"/>
    <n v="1.002"/>
    <n v="1.0017647058823531"/>
    <s v="34-36"/>
    <n v="256666.66666666666"/>
    <n v="1.0062023732647063"/>
    <n v="258258.60913794127"/>
    <n v="9140000"/>
    <x v="35"/>
  </r>
  <r>
    <x v="1"/>
    <n v="2"/>
    <n v="4"/>
    <n v="56"/>
    <s v="2.5"/>
    <n v="5"/>
    <x v="0"/>
    <n v="35.5"/>
    <n v="80.899999999999991"/>
    <n v="80.899999999999991"/>
    <n v="80.899999999999991"/>
    <m/>
    <m/>
    <n v="16.5"/>
    <m/>
    <m/>
    <m/>
    <m/>
    <m/>
    <m/>
    <m/>
    <m/>
    <m/>
    <s v="Кухня-гостиная"/>
    <n v="16.100000000000001"/>
    <m/>
    <s v="Комната стандарт"/>
    <n v="12.5"/>
    <m/>
    <m/>
    <s v="Мастер-спальня с/у через гардероб"/>
    <n v="12"/>
    <s v="ниша"/>
    <n v="3.5"/>
    <s v="Комната стандарт"/>
    <n v="11"/>
    <m/>
    <m/>
    <m/>
    <m/>
    <m/>
    <m/>
    <m/>
    <m/>
    <m/>
    <m/>
    <n v="4.8"/>
    <n v="4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s v="да"/>
    <s v="кухня, комната"/>
    <n v="3"/>
    <m/>
    <m/>
    <m/>
    <s v="коридор, комната"/>
    <m/>
    <m/>
    <m/>
    <m/>
    <m/>
    <m/>
    <s v="Свой ЖК, Двор"/>
    <s v="С,Ю, З"/>
    <m/>
    <s v="Кухня-гостиная"/>
    <s v=""/>
    <s v=""/>
    <s v=""/>
    <s v=""/>
    <n v="1"/>
    <s v=""/>
    <n v="1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да"/>
    <s v="да"/>
    <s v="да"/>
    <s v=""/>
    <s v=""/>
    <s v=""/>
    <s v=""/>
    <n v="3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m/>
    <n v="1.01"/>
    <n v="1"/>
    <n v="1"/>
    <m/>
    <m/>
    <n v="1.0049999999999999"/>
    <n v="1"/>
    <n v="1.01"/>
    <n v="1"/>
    <n v="1"/>
    <n v="1"/>
    <n v="1"/>
    <m/>
    <m/>
    <m/>
    <n v="1"/>
    <m/>
    <m/>
    <m/>
    <m/>
    <m/>
    <m/>
    <m/>
    <m/>
    <m/>
    <n v="1"/>
    <m/>
    <m/>
    <n v="1"/>
    <n v="1"/>
    <n v="1.0049999999999999"/>
    <n v="1.0049999999999999"/>
    <n v="1.0049999999999999"/>
    <m/>
    <m/>
    <m/>
    <m/>
    <n v="1.0049999999999999"/>
    <m/>
    <m/>
    <m/>
    <m/>
    <m/>
    <m/>
    <m/>
    <m/>
    <m/>
    <m/>
    <m/>
    <m/>
    <n v="1"/>
    <n v="0.995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4"/>
    <s v="Кухня-гостиная, Мастер-спальня, Комната (ниша), 2 с/у, Торцевая, 2 ок кух, 2 ок ком, на 3 стор"/>
    <s v="Кухня-гостиная, Мастер-спальня"/>
    <n v="20"/>
    <n v="5"/>
    <s v="наличие 3+к"/>
    <n v="0.99250000000000005"/>
    <n v="1"/>
    <n v="1.002"/>
    <n v="1.0017647058823531"/>
    <s v="80-82"/>
    <n v="210000"/>
    <n v="1.0315331312243872"/>
    <n v="216621.95755712129"/>
    <n v="17520000"/>
    <x v="36"/>
  </r>
  <r>
    <x v="1"/>
    <n v="2"/>
    <n v="5"/>
    <n v="57"/>
    <s v="2.1"/>
    <n v="5"/>
    <x v="1"/>
    <n v="24.4"/>
    <n v="52.300000000000004"/>
    <n v="55.7"/>
    <n v="55.7"/>
    <m/>
    <m/>
    <n v="7.3"/>
    <s v="ниша"/>
    <m/>
    <m/>
    <m/>
    <m/>
    <m/>
    <m/>
    <m/>
    <m/>
    <s v="Кухня-гостиная"/>
    <n v="14"/>
    <m/>
    <s v="Комната стандарт"/>
    <n v="12.8"/>
    <s v="ниша"/>
    <m/>
    <s v="Комната стандарт"/>
    <n v="11.6"/>
    <m/>
    <m/>
    <m/>
    <m/>
    <m/>
    <m/>
    <m/>
    <m/>
    <m/>
    <m/>
    <m/>
    <m/>
    <m/>
    <m/>
    <n v="4.2"/>
    <n v="2.4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m/>
    <m/>
    <m/>
    <m/>
    <m/>
    <m/>
    <m/>
    <s v="Свой ЖК, Двор, Частный сектор"/>
    <s v="З, В"/>
    <m/>
    <s v="Кухня-гостиная"/>
    <s v=""/>
    <s v="ниша"/>
    <s v=""/>
    <s v=""/>
    <n v="1"/>
    <s v=""/>
    <s v="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"/>
    <n v="1.0049999999999999"/>
    <m/>
    <m/>
    <n v="1.0049999999999999"/>
    <n v="1"/>
    <n v="1"/>
    <n v="1"/>
    <n v="1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0"/>
    <s v="Кухня-гостиная, ниша, Комната (ниша), 2 с/у, лодж., Распашонка, на 2 стор"/>
    <s v="Кухня-гостиная"/>
    <n v="20"/>
    <n v="5"/>
    <s v="наличие 3+к"/>
    <n v="0.99250000000000005"/>
    <n v="1"/>
    <n v="1.002"/>
    <n v="1.003529411764706"/>
    <s v="54-56"/>
    <n v="222500"/>
    <n v="1.0308568105501916"/>
    <n v="229365.64034741765"/>
    <n v="12780000"/>
    <x v="37"/>
  </r>
  <r>
    <x v="1"/>
    <n v="2"/>
    <n v="5"/>
    <n v="58"/>
    <s v="2.2"/>
    <n v="5"/>
    <x v="2"/>
    <n v="12.1"/>
    <n v="39.299999999999997"/>
    <n v="39.299999999999997"/>
    <n v="39.299999999999997"/>
    <m/>
    <m/>
    <n v="5.3"/>
    <m/>
    <m/>
    <m/>
    <m/>
    <m/>
    <m/>
    <m/>
    <m/>
    <m/>
    <s v="Кухня-гостиная с нишей"/>
    <n v="14.3"/>
    <m/>
    <s v="Комната стандарт"/>
    <n v="12.1"/>
    <s v="ниша"/>
    <n v="3.3"/>
    <m/>
    <m/>
    <m/>
    <m/>
    <m/>
    <m/>
    <m/>
    <m/>
    <m/>
    <m/>
    <m/>
    <m/>
    <m/>
    <m/>
    <m/>
    <m/>
    <n v="4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гостиная с нишей"/>
    <s v=""/>
    <s v="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1"/>
    <s v="Кухня-гостиная с нишей, Комната (ниша), 1 с/у, на 1 стор"/>
    <s v="Кухня-гостиная с нишей"/>
    <n v="20"/>
    <n v="5"/>
    <s v="наличие 3+к"/>
    <n v="0.99250000000000005"/>
    <n v="1"/>
    <n v="1.002"/>
    <n v="1.003529411764706"/>
    <s v="38-40"/>
    <n v="240000"/>
    <n v="1.0180296956210295"/>
    <n v="244327.12694904709"/>
    <n v="9600000"/>
    <x v="38"/>
  </r>
  <r>
    <x v="1"/>
    <n v="2"/>
    <n v="5"/>
    <n v="59"/>
    <s v="2.3"/>
    <n v="5"/>
    <x v="2"/>
    <n v="13.9"/>
    <n v="41.4"/>
    <n v="45.699999999999996"/>
    <n v="45.699999999999996"/>
    <m/>
    <m/>
    <n v="8.1999999999999993"/>
    <s v="ниша"/>
    <m/>
    <m/>
    <m/>
    <m/>
    <m/>
    <m/>
    <m/>
    <m/>
    <s v="Кухня-гостиная"/>
    <n v="15.4"/>
    <m/>
    <s v="Комната стандарт"/>
    <n v="13.9"/>
    <m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4.3"/>
    <n v="4.3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Двор, Частный сектор"/>
    <s v="Ю, В"/>
    <m/>
    <s v="Кухня-гостиная"/>
    <s v=""/>
    <s v="ниша"/>
    <s v=""/>
    <s v=""/>
    <s v="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.0049999999999999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2"/>
    <s v="Кухня-гостиная, ниша, 1 с/у, лодж., Угловая, на 2 стор"/>
    <s v="Кухня-гостиная"/>
    <n v="20"/>
    <n v="5"/>
    <s v="наличие 3+к"/>
    <n v="0.99250000000000005"/>
    <n v="1"/>
    <n v="1.002"/>
    <n v="1.003529411764706"/>
    <s v="44-46"/>
    <n v="232500"/>
    <n v="1.0155219192568905"/>
    <n v="236108.84622722704"/>
    <n v="10790000"/>
    <x v="39"/>
  </r>
  <r>
    <x v="1"/>
    <n v="2"/>
    <n v="5"/>
    <n v="60"/>
    <s v="2.4"/>
    <n v="5"/>
    <x v="2"/>
    <n v="11.3"/>
    <n v="35.400000000000006"/>
    <n v="35.400000000000006"/>
    <n v="35.400000000000006"/>
    <m/>
    <m/>
    <n v="8.1999999999999993"/>
    <m/>
    <m/>
    <m/>
    <m/>
    <m/>
    <m/>
    <m/>
    <m/>
    <m/>
    <s v="Кухня-столовая"/>
    <n v="10.4"/>
    <n v="2"/>
    <s v="Комната стандарт"/>
    <n v="11.3"/>
    <m/>
    <m/>
    <m/>
    <m/>
    <m/>
    <m/>
    <m/>
    <m/>
    <m/>
    <m/>
    <m/>
    <m/>
    <m/>
    <m/>
    <m/>
    <m/>
    <m/>
    <m/>
    <n v="3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, Двор"/>
    <s v="Ю"/>
    <m/>
    <s v="Кухня-столовая"/>
    <s v="да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m/>
    <n v="1"/>
    <n v="1.0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3"/>
    <s v="Кухня-столовая, да, 1 с/у, на 1 стор"/>
    <s v="Кухня-столовая"/>
    <n v="20"/>
    <n v="5"/>
    <s v="наличие 3+к"/>
    <n v="0.99250000000000005"/>
    <n v="1"/>
    <n v="1.002"/>
    <n v="1.003529411764706"/>
    <s v="34-36"/>
    <n v="256666.66666666666"/>
    <n v="1.007974896529412"/>
    <n v="258713.5567758824"/>
    <n v="9160000"/>
    <x v="35"/>
  </r>
  <r>
    <x v="1"/>
    <n v="2"/>
    <n v="5"/>
    <n v="61"/>
    <s v="2.5"/>
    <n v="5"/>
    <x v="0"/>
    <n v="35.5"/>
    <n v="80.899999999999991"/>
    <n v="80.899999999999991"/>
    <n v="80.899999999999991"/>
    <m/>
    <m/>
    <n v="16.5"/>
    <m/>
    <m/>
    <m/>
    <m/>
    <m/>
    <m/>
    <m/>
    <m/>
    <m/>
    <s v="Кухня-гостиная"/>
    <n v="16.100000000000001"/>
    <m/>
    <s v="Комната стандарт"/>
    <n v="12.5"/>
    <m/>
    <m/>
    <s v="Мастер-спальня с/у через гардероб"/>
    <n v="12"/>
    <s v="ниша"/>
    <n v="3.5"/>
    <s v="Комната стандарт"/>
    <n v="11"/>
    <m/>
    <m/>
    <m/>
    <m/>
    <m/>
    <m/>
    <m/>
    <m/>
    <m/>
    <m/>
    <n v="4.8"/>
    <n v="4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s v="да"/>
    <s v="кухня, комната"/>
    <n v="3"/>
    <m/>
    <m/>
    <m/>
    <s v="коридор, комната"/>
    <m/>
    <m/>
    <m/>
    <m/>
    <m/>
    <m/>
    <s v="Свой ЖК, Двор"/>
    <s v="С,Ю, З"/>
    <m/>
    <s v="Кухня-гостиная"/>
    <s v=""/>
    <s v=""/>
    <s v=""/>
    <s v=""/>
    <n v="1"/>
    <s v=""/>
    <n v="1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да"/>
    <s v="да"/>
    <s v="да"/>
    <s v=""/>
    <s v=""/>
    <s v=""/>
    <s v=""/>
    <n v="3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m/>
    <n v="1.01"/>
    <n v="1"/>
    <n v="1"/>
    <m/>
    <m/>
    <n v="1.0049999999999999"/>
    <n v="1"/>
    <n v="1.01"/>
    <n v="1"/>
    <n v="1"/>
    <n v="1"/>
    <n v="1"/>
    <m/>
    <m/>
    <m/>
    <n v="1"/>
    <m/>
    <m/>
    <m/>
    <m/>
    <m/>
    <m/>
    <m/>
    <m/>
    <m/>
    <n v="1"/>
    <m/>
    <m/>
    <n v="1"/>
    <n v="1"/>
    <n v="1.0049999999999999"/>
    <n v="1.0049999999999999"/>
    <n v="1.0049999999999999"/>
    <m/>
    <m/>
    <m/>
    <m/>
    <n v="1.0049999999999999"/>
    <m/>
    <m/>
    <m/>
    <m/>
    <m/>
    <m/>
    <m/>
    <m/>
    <m/>
    <m/>
    <m/>
    <m/>
    <n v="1"/>
    <n v="0.995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4"/>
    <s v="Кухня-гостиная, Мастер-спальня, Комната (ниша), 2 с/у, Торцевая, 2 ок кух, 2 ок ком, на 3 стор"/>
    <s v="Кухня-гостиная, Мастер-спальня"/>
    <n v="20"/>
    <n v="5"/>
    <s v="наличие 3+к"/>
    <n v="0.99250000000000005"/>
    <n v="1"/>
    <n v="1.002"/>
    <n v="1.003529411764706"/>
    <s v="80-82"/>
    <n v="210000"/>
    <n v="1.0333502770809186"/>
    <n v="217003.55818699292"/>
    <n v="17560000"/>
    <x v="36"/>
  </r>
  <r>
    <x v="1"/>
    <n v="2"/>
    <n v="6"/>
    <n v="62"/>
    <s v="2.1"/>
    <n v="5"/>
    <x v="1"/>
    <n v="24.4"/>
    <n v="52.300000000000004"/>
    <n v="55.7"/>
    <n v="55.7"/>
    <m/>
    <m/>
    <n v="7.3"/>
    <s v="ниша"/>
    <m/>
    <m/>
    <m/>
    <m/>
    <m/>
    <m/>
    <m/>
    <m/>
    <s v="Кухня-гостиная"/>
    <n v="14"/>
    <m/>
    <s v="Комната стандарт"/>
    <n v="12.8"/>
    <s v="ниша"/>
    <m/>
    <s v="Комната стандарт"/>
    <n v="11.6"/>
    <m/>
    <m/>
    <m/>
    <m/>
    <m/>
    <m/>
    <m/>
    <m/>
    <m/>
    <m/>
    <m/>
    <m/>
    <m/>
    <m/>
    <n v="4.2"/>
    <n v="2.4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m/>
    <m/>
    <m/>
    <m/>
    <m/>
    <m/>
    <m/>
    <s v="Свой ЖК, Двор, Частный сектор"/>
    <s v="З, В"/>
    <m/>
    <s v="Кухня-гостиная"/>
    <s v=""/>
    <s v="ниша"/>
    <s v=""/>
    <s v=""/>
    <n v="1"/>
    <s v=""/>
    <s v="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"/>
    <n v="1.0049999999999999"/>
    <m/>
    <m/>
    <n v="1.0049999999999999"/>
    <n v="1"/>
    <n v="1"/>
    <n v="1"/>
    <n v="1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0"/>
    <s v="Кухня-гостиная, ниша, Комната (ниша), 2 с/у, лодж., Распашонка, на 2 стор"/>
    <s v="Кухня-гостиная"/>
    <n v="20"/>
    <n v="5"/>
    <s v="наличие 3+к"/>
    <n v="0.99250000000000005"/>
    <n v="1"/>
    <n v="1.002"/>
    <n v="1.0052941176470589"/>
    <s v="54-56"/>
    <n v="222500"/>
    <n v="1.0326695716472905"/>
    <n v="229768.97969152214"/>
    <n v="12800000"/>
    <x v="37"/>
  </r>
  <r>
    <x v="1"/>
    <n v="2"/>
    <n v="6"/>
    <n v="63"/>
    <s v="2.2"/>
    <n v="5"/>
    <x v="2"/>
    <n v="12.1"/>
    <n v="39.299999999999997"/>
    <n v="39.299999999999997"/>
    <n v="39.299999999999997"/>
    <m/>
    <m/>
    <n v="5.3"/>
    <m/>
    <m/>
    <m/>
    <m/>
    <m/>
    <m/>
    <m/>
    <m/>
    <m/>
    <s v="Кухня-гостиная с нишей"/>
    <n v="14.3"/>
    <m/>
    <s v="Комната стандарт"/>
    <n v="12.1"/>
    <s v="ниша"/>
    <n v="3.3"/>
    <m/>
    <m/>
    <m/>
    <m/>
    <m/>
    <m/>
    <m/>
    <m/>
    <m/>
    <m/>
    <m/>
    <m/>
    <m/>
    <m/>
    <m/>
    <m/>
    <n v="4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гостиная с нишей"/>
    <s v=""/>
    <s v="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1"/>
    <s v="Кухня-гостиная с нишей, Комната (ниша), 1 с/у, на 1 стор"/>
    <s v="Кухня-гостиная с нишей"/>
    <n v="20"/>
    <n v="5"/>
    <s v="наличие 3+к"/>
    <n v="0.99250000000000005"/>
    <n v="1"/>
    <n v="1.002"/>
    <n v="1.0052941176470589"/>
    <s v="38-40"/>
    <n v="240000"/>
    <n v="1.0198199002440442"/>
    <n v="244756.77605857063"/>
    <n v="9620000"/>
    <x v="38"/>
  </r>
  <r>
    <x v="1"/>
    <n v="2"/>
    <n v="6"/>
    <n v="64"/>
    <s v="2.3"/>
    <n v="5"/>
    <x v="2"/>
    <n v="13.9"/>
    <n v="41.4"/>
    <n v="45.699999999999996"/>
    <n v="45.699999999999996"/>
    <m/>
    <m/>
    <n v="8.1999999999999993"/>
    <s v="ниша"/>
    <m/>
    <m/>
    <m/>
    <m/>
    <m/>
    <m/>
    <m/>
    <m/>
    <s v="Кухня-гостиная"/>
    <n v="15.4"/>
    <m/>
    <s v="Комната стандарт"/>
    <n v="13.9"/>
    <m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4.3"/>
    <n v="4.3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Двор, Частный сектор"/>
    <s v="Ю, В"/>
    <m/>
    <s v="Кухня-гостиная"/>
    <s v=""/>
    <s v="ниша"/>
    <s v=""/>
    <s v=""/>
    <s v="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.0049999999999999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2"/>
    <s v="Кухня-гостиная, ниша, 1 с/у, лодж., Угловая, на 2 стор"/>
    <s v="Кухня-гостиная"/>
    <n v="20"/>
    <n v="5"/>
    <s v="наличие 3+к"/>
    <n v="0.99250000000000005"/>
    <n v="1"/>
    <n v="1.002"/>
    <n v="1.0052941176470589"/>
    <s v="44-46"/>
    <n v="232500"/>
    <n v="1.0173077139566389"/>
    <n v="236524.04349491853"/>
    <n v="10810000"/>
    <x v="39"/>
  </r>
  <r>
    <x v="1"/>
    <n v="2"/>
    <n v="6"/>
    <n v="65"/>
    <s v="2.4"/>
    <n v="5"/>
    <x v="2"/>
    <n v="11.3"/>
    <n v="35.400000000000006"/>
    <n v="35.400000000000006"/>
    <n v="35.400000000000006"/>
    <m/>
    <m/>
    <n v="8.1999999999999993"/>
    <m/>
    <m/>
    <m/>
    <m/>
    <m/>
    <m/>
    <m/>
    <m/>
    <m/>
    <s v="Кухня-столовая"/>
    <n v="10.4"/>
    <n v="2"/>
    <s v="Комната стандарт"/>
    <n v="11.3"/>
    <m/>
    <m/>
    <m/>
    <m/>
    <m/>
    <m/>
    <m/>
    <m/>
    <m/>
    <m/>
    <m/>
    <m/>
    <m/>
    <m/>
    <m/>
    <m/>
    <m/>
    <m/>
    <n v="3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, Двор"/>
    <s v="Ю"/>
    <m/>
    <s v="Кухня-столовая"/>
    <s v="да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m/>
    <n v="1"/>
    <n v="1.0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3"/>
    <s v="Кухня-столовая, да, 1 с/у, на 1 стор"/>
    <s v="Кухня-столовая"/>
    <n v="20"/>
    <n v="5"/>
    <s v="наличие 3+к"/>
    <n v="0.99250000000000005"/>
    <n v="1"/>
    <n v="1.002"/>
    <n v="1.0052941176470589"/>
    <s v="34-36"/>
    <n v="256666.66666666666"/>
    <n v="1.0097474197941179"/>
    <n v="259168.50441382357"/>
    <n v="9170000"/>
    <x v="35"/>
  </r>
  <r>
    <x v="1"/>
    <n v="2"/>
    <n v="6"/>
    <n v="66"/>
    <s v="2.5"/>
    <n v="5"/>
    <x v="0"/>
    <n v="35.5"/>
    <n v="80.899999999999991"/>
    <n v="80.899999999999991"/>
    <n v="80.899999999999991"/>
    <m/>
    <m/>
    <n v="16.5"/>
    <m/>
    <m/>
    <m/>
    <m/>
    <m/>
    <m/>
    <m/>
    <m/>
    <m/>
    <s v="Кухня-гостиная"/>
    <n v="16.100000000000001"/>
    <m/>
    <s v="Комната стандарт"/>
    <n v="12.5"/>
    <m/>
    <m/>
    <s v="Мастер-спальня с/у через гардероб"/>
    <n v="12"/>
    <s v="ниша"/>
    <n v="3.5"/>
    <s v="Комната стандарт"/>
    <n v="11"/>
    <m/>
    <m/>
    <m/>
    <m/>
    <m/>
    <m/>
    <m/>
    <m/>
    <m/>
    <m/>
    <n v="4.8"/>
    <n v="4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s v="да"/>
    <s v="кухня, комната"/>
    <n v="3"/>
    <m/>
    <m/>
    <m/>
    <s v="коридор, комната"/>
    <m/>
    <m/>
    <m/>
    <m/>
    <m/>
    <m/>
    <s v="Свой ЖК, Двор"/>
    <s v="С,Ю, З"/>
    <m/>
    <s v="Кухня-гостиная"/>
    <s v=""/>
    <s v=""/>
    <s v=""/>
    <s v=""/>
    <n v="1"/>
    <s v=""/>
    <n v="1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да"/>
    <s v="да"/>
    <s v="да"/>
    <s v=""/>
    <s v=""/>
    <s v=""/>
    <s v=""/>
    <n v="3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m/>
    <n v="1.01"/>
    <n v="1"/>
    <n v="1"/>
    <m/>
    <m/>
    <n v="1.0049999999999999"/>
    <n v="1"/>
    <n v="1.01"/>
    <n v="1"/>
    <n v="1"/>
    <n v="1"/>
    <n v="1"/>
    <m/>
    <m/>
    <m/>
    <n v="1"/>
    <m/>
    <m/>
    <m/>
    <m/>
    <m/>
    <m/>
    <m/>
    <m/>
    <m/>
    <n v="1"/>
    <m/>
    <m/>
    <n v="1"/>
    <n v="1"/>
    <n v="1.0049999999999999"/>
    <n v="1.0049999999999999"/>
    <n v="1.0049999999999999"/>
    <m/>
    <m/>
    <m/>
    <m/>
    <n v="1.0049999999999999"/>
    <m/>
    <m/>
    <m/>
    <m/>
    <m/>
    <m/>
    <m/>
    <m/>
    <m/>
    <m/>
    <m/>
    <m/>
    <n v="1"/>
    <n v="0.995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4"/>
    <s v="Кухня-гостиная, Мастер-спальня, Комната (ниша), 2 с/у, Торцевая, 2 ок кух, 2 ок ком, на 3 стор"/>
    <s v="Кухня-гостиная, Мастер-спальня"/>
    <n v="20"/>
    <n v="5"/>
    <s v="наличие 3+к"/>
    <n v="0.99250000000000005"/>
    <n v="1"/>
    <n v="1.002"/>
    <n v="1.0052941176470589"/>
    <s v="80-82"/>
    <n v="210000"/>
    <n v="1.0351674229374501"/>
    <n v="217385.15881686454"/>
    <n v="17590000"/>
    <x v="36"/>
  </r>
  <r>
    <x v="1"/>
    <n v="2"/>
    <n v="7"/>
    <n v="67"/>
    <s v="2.1"/>
    <n v="5"/>
    <x v="1"/>
    <n v="24.4"/>
    <n v="52.300000000000004"/>
    <n v="55.7"/>
    <n v="55.7"/>
    <m/>
    <m/>
    <n v="7.3"/>
    <s v="ниша"/>
    <m/>
    <m/>
    <m/>
    <m/>
    <m/>
    <m/>
    <m/>
    <m/>
    <s v="Кухня-гостиная"/>
    <n v="14"/>
    <m/>
    <s v="Комната стандарт"/>
    <n v="12.8"/>
    <s v="ниша"/>
    <m/>
    <s v="Комната стандарт"/>
    <n v="11.6"/>
    <m/>
    <m/>
    <m/>
    <m/>
    <m/>
    <m/>
    <m/>
    <m/>
    <m/>
    <m/>
    <m/>
    <m/>
    <m/>
    <m/>
    <n v="4.2"/>
    <n v="2.4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m/>
    <m/>
    <m/>
    <m/>
    <m/>
    <m/>
    <m/>
    <s v="Свой ЖК, Двор, Частный сектор"/>
    <s v="З, В"/>
    <m/>
    <s v="Кухня-гостиная"/>
    <s v=""/>
    <s v="ниша"/>
    <s v=""/>
    <s v=""/>
    <n v="1"/>
    <s v=""/>
    <s v="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"/>
    <n v="1.0049999999999999"/>
    <m/>
    <m/>
    <n v="1.0049999999999999"/>
    <n v="1"/>
    <n v="1"/>
    <n v="1"/>
    <n v="1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0"/>
    <s v="Кухня-гостиная, ниша, Комната (ниша), 2 с/у, лодж., Распашонка, на 2 стор"/>
    <s v="Кухня-гостиная"/>
    <n v="20"/>
    <n v="5"/>
    <s v="наличие 3+к"/>
    <n v="0.99250000000000005"/>
    <n v="1"/>
    <n v="1.002"/>
    <n v="1.007058823529412"/>
    <s v="54-56"/>
    <n v="222500"/>
    <n v="1.0344823327443895"/>
    <n v="230172.31903562666"/>
    <n v="12820000"/>
    <x v="37"/>
  </r>
  <r>
    <x v="1"/>
    <n v="2"/>
    <n v="7"/>
    <n v="68"/>
    <s v="2.2"/>
    <n v="5"/>
    <x v="2"/>
    <n v="12.1"/>
    <n v="39.199999999999996"/>
    <n v="39.199999999999996"/>
    <n v="39.199999999999996"/>
    <m/>
    <m/>
    <n v="5.3"/>
    <m/>
    <m/>
    <m/>
    <m/>
    <m/>
    <m/>
    <m/>
    <m/>
    <m/>
    <s v="Кухня-гостиная с нишей"/>
    <n v="14.2"/>
    <m/>
    <s v="Комната стандарт"/>
    <n v="12.1"/>
    <s v="ниша"/>
    <n v="3.3"/>
    <m/>
    <m/>
    <m/>
    <m/>
    <m/>
    <m/>
    <m/>
    <m/>
    <m/>
    <m/>
    <m/>
    <m/>
    <m/>
    <m/>
    <m/>
    <m/>
    <n v="4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гостиная с нишей"/>
    <s v=""/>
    <s v="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1"/>
    <s v="Кухня-гостиная с нишей, Комната (ниша), 1 с/у, на 1 стор"/>
    <s v="Кухня-гостиная с нишей"/>
    <n v="20"/>
    <n v="5"/>
    <s v="наличие 3+к"/>
    <n v="0.99250000000000005"/>
    <n v="1"/>
    <n v="1.002"/>
    <n v="1.007058823529412"/>
    <s v="38-40"/>
    <n v="240000"/>
    <n v="1.0216101048670592"/>
    <n v="245186.4251680942"/>
    <n v="9610000"/>
    <x v="38"/>
  </r>
  <r>
    <x v="1"/>
    <n v="2"/>
    <n v="7"/>
    <n v="69"/>
    <s v="2.3"/>
    <n v="5"/>
    <x v="2"/>
    <n v="13.9"/>
    <n v="41.4"/>
    <n v="45.699999999999996"/>
    <n v="45.699999999999996"/>
    <m/>
    <m/>
    <n v="8.1999999999999993"/>
    <s v="ниша"/>
    <m/>
    <m/>
    <m/>
    <m/>
    <m/>
    <m/>
    <m/>
    <m/>
    <s v="Кухня-гостиная"/>
    <n v="15.4"/>
    <m/>
    <s v="Комната стандарт"/>
    <n v="13.9"/>
    <m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4.3"/>
    <n v="4.3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Двор, Частный сектор"/>
    <s v="Ю, В"/>
    <m/>
    <s v="Кухня-гостиная"/>
    <s v=""/>
    <s v="ниша"/>
    <s v=""/>
    <s v=""/>
    <s v="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.0049999999999999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2"/>
    <s v="Кухня-гостиная, ниша, 1 с/у, лодж., Угловая, на 2 стор"/>
    <s v="Кухня-гостиная"/>
    <n v="20"/>
    <n v="5"/>
    <s v="наличие 3+к"/>
    <n v="0.99250000000000005"/>
    <n v="1"/>
    <n v="1.002"/>
    <n v="1.007058823529412"/>
    <s v="44-46"/>
    <n v="232500"/>
    <n v="1.0190935086563873"/>
    <n v="236939.24076261005"/>
    <n v="10830000"/>
    <x v="39"/>
  </r>
  <r>
    <x v="1"/>
    <n v="2"/>
    <n v="7"/>
    <n v="70"/>
    <s v="2.4"/>
    <n v="5"/>
    <x v="2"/>
    <n v="11.3"/>
    <n v="35.400000000000006"/>
    <n v="35.400000000000006"/>
    <n v="35.400000000000006"/>
    <m/>
    <m/>
    <n v="8.1999999999999993"/>
    <m/>
    <m/>
    <m/>
    <m/>
    <m/>
    <m/>
    <m/>
    <m/>
    <m/>
    <s v="Кухня-столовая"/>
    <n v="10.4"/>
    <n v="2"/>
    <s v="Комната стандарт"/>
    <n v="11.3"/>
    <m/>
    <m/>
    <m/>
    <m/>
    <m/>
    <m/>
    <m/>
    <m/>
    <m/>
    <m/>
    <m/>
    <m/>
    <m/>
    <m/>
    <m/>
    <m/>
    <m/>
    <m/>
    <n v="3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, Двор"/>
    <s v="Ю"/>
    <m/>
    <s v="Кухня-столовая"/>
    <s v="да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m/>
    <n v="1"/>
    <n v="1.0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3"/>
    <s v="Кухня-столовая, да, 1 с/у, на 1 стор"/>
    <s v="Кухня-столовая"/>
    <n v="20"/>
    <n v="5"/>
    <s v="наличие 3+к"/>
    <n v="0.99250000000000005"/>
    <n v="1"/>
    <n v="1.002"/>
    <n v="1.007058823529412"/>
    <s v="34-36"/>
    <n v="256666.66666666666"/>
    <n v="1.011519943058824"/>
    <n v="259623.45205176482"/>
    <n v="9190000"/>
    <x v="35"/>
  </r>
  <r>
    <x v="1"/>
    <n v="2"/>
    <n v="7"/>
    <n v="71"/>
    <s v="2.5"/>
    <n v="5"/>
    <x v="0"/>
    <n v="35.5"/>
    <n v="80.899999999999991"/>
    <n v="80.899999999999991"/>
    <n v="80.899999999999991"/>
    <m/>
    <m/>
    <n v="16.5"/>
    <m/>
    <m/>
    <m/>
    <m/>
    <m/>
    <m/>
    <m/>
    <m/>
    <m/>
    <s v="Кухня-гостиная"/>
    <n v="16.100000000000001"/>
    <m/>
    <s v="Комната стандарт"/>
    <n v="12.5"/>
    <m/>
    <m/>
    <s v="Мастер-спальня с/у через гардероб"/>
    <n v="12"/>
    <s v="ниша"/>
    <n v="3.5"/>
    <s v="Комната стандарт"/>
    <n v="11"/>
    <m/>
    <m/>
    <m/>
    <m/>
    <m/>
    <m/>
    <m/>
    <m/>
    <m/>
    <m/>
    <n v="4.8"/>
    <n v="4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s v="да"/>
    <s v="кухня, комната"/>
    <n v="3"/>
    <m/>
    <m/>
    <m/>
    <s v="коридор, комната"/>
    <m/>
    <m/>
    <m/>
    <m/>
    <m/>
    <m/>
    <s v="Свой ЖК, Двор"/>
    <s v="С,Ю, З"/>
    <m/>
    <s v="Кухня-гостиная"/>
    <s v=""/>
    <s v=""/>
    <s v=""/>
    <s v=""/>
    <n v="1"/>
    <s v=""/>
    <n v="1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да"/>
    <s v="да"/>
    <s v="да"/>
    <s v=""/>
    <s v=""/>
    <s v=""/>
    <s v=""/>
    <n v="3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m/>
    <n v="1.01"/>
    <n v="1"/>
    <n v="1"/>
    <m/>
    <m/>
    <n v="1.0049999999999999"/>
    <n v="1"/>
    <n v="1.01"/>
    <n v="1"/>
    <n v="1"/>
    <n v="1"/>
    <n v="1"/>
    <m/>
    <m/>
    <m/>
    <n v="1"/>
    <m/>
    <m/>
    <m/>
    <m/>
    <m/>
    <m/>
    <m/>
    <m/>
    <m/>
    <n v="1"/>
    <m/>
    <m/>
    <n v="1"/>
    <n v="1"/>
    <n v="1.0049999999999999"/>
    <n v="1.0049999999999999"/>
    <n v="1.0049999999999999"/>
    <m/>
    <m/>
    <m/>
    <m/>
    <n v="1.0049999999999999"/>
    <m/>
    <m/>
    <m/>
    <m/>
    <m/>
    <m/>
    <m/>
    <m/>
    <m/>
    <m/>
    <m/>
    <m/>
    <n v="1"/>
    <n v="0.995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4"/>
    <s v="Кухня-гостиная, Мастер-спальня, Комната (ниша), 2 с/у, Торцевая, 2 ок кух, 2 ок ком, на 3 стор"/>
    <s v="Кухня-гостиная, Мастер-спальня"/>
    <n v="20"/>
    <n v="5"/>
    <s v="наличие 3+к"/>
    <n v="0.99250000000000005"/>
    <n v="1"/>
    <n v="1.002"/>
    <n v="1.007058823529412"/>
    <s v="80-82"/>
    <n v="210000"/>
    <n v="1.0369845687939818"/>
    <n v="217766.75944673619"/>
    <n v="17620000"/>
    <x v="36"/>
  </r>
  <r>
    <x v="1"/>
    <n v="2"/>
    <n v="8"/>
    <n v="72"/>
    <s v="2.1"/>
    <n v="5"/>
    <x v="1"/>
    <n v="24.4"/>
    <n v="52.300000000000004"/>
    <n v="55.7"/>
    <n v="55.7"/>
    <m/>
    <m/>
    <n v="7.3"/>
    <s v="ниша"/>
    <m/>
    <m/>
    <m/>
    <m/>
    <m/>
    <m/>
    <m/>
    <m/>
    <s v="Кухня-гостиная"/>
    <n v="14"/>
    <m/>
    <s v="Комната стандарт"/>
    <n v="12.8"/>
    <s v="ниша"/>
    <m/>
    <s v="Комната стандарт"/>
    <n v="11.6"/>
    <m/>
    <m/>
    <m/>
    <m/>
    <m/>
    <m/>
    <m/>
    <m/>
    <m/>
    <m/>
    <m/>
    <m/>
    <m/>
    <m/>
    <n v="4.2"/>
    <n v="2.4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m/>
    <m/>
    <m/>
    <m/>
    <m/>
    <m/>
    <m/>
    <s v="Свой ЖК, Двор, Частный сектор"/>
    <s v="З, В"/>
    <m/>
    <s v="Кухня-гостиная"/>
    <s v=""/>
    <s v="ниша"/>
    <s v=""/>
    <s v=""/>
    <n v="1"/>
    <s v=""/>
    <s v="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"/>
    <n v="1.0049999999999999"/>
    <m/>
    <m/>
    <n v="1.0049999999999999"/>
    <n v="1"/>
    <n v="1"/>
    <n v="1"/>
    <n v="1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0"/>
    <s v="Кухня-гостиная, ниша, Комната (ниша), 2 с/у, лодж., Распашонка, на 2 стор"/>
    <s v="Кухня-гостиная"/>
    <n v="20"/>
    <n v="5"/>
    <s v="наличие 3+к"/>
    <n v="0.99250000000000005"/>
    <n v="1"/>
    <n v="1.002"/>
    <n v="1.0088235294117649"/>
    <s v="54-56"/>
    <n v="222500"/>
    <n v="1.0362950938414883"/>
    <n v="230575.65837973115"/>
    <n v="12840000"/>
    <x v="37"/>
  </r>
  <r>
    <x v="1"/>
    <n v="2"/>
    <n v="8"/>
    <n v="73"/>
    <s v="2.2"/>
    <n v="5"/>
    <x v="2"/>
    <n v="12.1"/>
    <n v="39.199999999999996"/>
    <n v="39.199999999999996"/>
    <n v="39.199999999999996"/>
    <m/>
    <m/>
    <n v="5.3"/>
    <m/>
    <m/>
    <m/>
    <m/>
    <m/>
    <m/>
    <m/>
    <m/>
    <m/>
    <s v="Кухня-гостиная с нишей"/>
    <n v="14.2"/>
    <m/>
    <s v="Комната стандарт"/>
    <n v="12.1"/>
    <s v="ниша"/>
    <n v="3.3"/>
    <m/>
    <m/>
    <m/>
    <m/>
    <m/>
    <m/>
    <m/>
    <m/>
    <m/>
    <m/>
    <m/>
    <m/>
    <m/>
    <m/>
    <m/>
    <m/>
    <n v="4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гостиная с нишей"/>
    <s v=""/>
    <s v="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1"/>
    <s v="Кухня-гостиная с нишей, Комната (ниша), 1 с/у, на 1 стор"/>
    <s v="Кухня-гостиная с нишей"/>
    <n v="20"/>
    <n v="5"/>
    <s v="наличие 3+к"/>
    <n v="0.99250000000000005"/>
    <n v="1"/>
    <n v="1.002"/>
    <n v="1.0088235294117649"/>
    <s v="38-40"/>
    <n v="240000"/>
    <n v="1.0234003094900739"/>
    <n v="245616.07427761774"/>
    <n v="9630000"/>
    <x v="38"/>
  </r>
  <r>
    <x v="1"/>
    <n v="2"/>
    <n v="8"/>
    <n v="74"/>
    <s v="2.3"/>
    <n v="5"/>
    <x v="2"/>
    <n v="13.9"/>
    <n v="41.4"/>
    <n v="45.699999999999996"/>
    <n v="45.699999999999996"/>
    <m/>
    <m/>
    <n v="8.1999999999999993"/>
    <s v="ниша"/>
    <m/>
    <m/>
    <m/>
    <m/>
    <m/>
    <m/>
    <m/>
    <m/>
    <s v="Кухня-гостиная"/>
    <n v="15.4"/>
    <m/>
    <s v="Комната стандарт"/>
    <n v="13.9"/>
    <m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4.3"/>
    <n v="4.3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Двор, Частный сектор"/>
    <s v="Ю, В"/>
    <m/>
    <s v="Кухня-гостиная"/>
    <s v=""/>
    <s v="ниша"/>
    <s v=""/>
    <s v=""/>
    <s v="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.0049999999999999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2"/>
    <s v="Кухня-гостиная, ниша, 1 с/у, лодж., Угловая, на 2 стор"/>
    <s v="Кухня-гостиная"/>
    <n v="20"/>
    <n v="5"/>
    <s v="наличие 3+к"/>
    <n v="0.99250000000000005"/>
    <n v="1"/>
    <n v="1.002"/>
    <n v="1.0088235294117649"/>
    <s v="44-46"/>
    <n v="232500"/>
    <n v="1.0208793033561356"/>
    <n v="237354.43803030154"/>
    <n v="10850000"/>
    <x v="39"/>
  </r>
  <r>
    <x v="1"/>
    <n v="2"/>
    <n v="8"/>
    <n v="75"/>
    <s v="2.4"/>
    <n v="5"/>
    <x v="2"/>
    <n v="11.3"/>
    <n v="35.400000000000006"/>
    <n v="35.400000000000006"/>
    <n v="35.400000000000006"/>
    <m/>
    <m/>
    <n v="8.1999999999999993"/>
    <m/>
    <m/>
    <m/>
    <m/>
    <m/>
    <m/>
    <m/>
    <m/>
    <m/>
    <s v="Кухня-столовая"/>
    <n v="10.4"/>
    <n v="2"/>
    <s v="Комната стандарт"/>
    <n v="11.3"/>
    <m/>
    <m/>
    <m/>
    <m/>
    <m/>
    <m/>
    <m/>
    <m/>
    <m/>
    <m/>
    <m/>
    <m/>
    <m/>
    <m/>
    <m/>
    <m/>
    <m/>
    <m/>
    <n v="3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, Двор"/>
    <s v="Ю"/>
    <m/>
    <s v="Кухня-столовая"/>
    <s v="да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m/>
    <n v="1"/>
    <n v="1.0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3"/>
    <s v="Кухня-столовая, да, 1 с/у, на 1 стор"/>
    <s v="Кухня-столовая"/>
    <n v="20"/>
    <n v="5"/>
    <s v="наличие 3+к"/>
    <n v="0.99250000000000005"/>
    <n v="1"/>
    <n v="1.002"/>
    <n v="1.0088235294117649"/>
    <s v="34-36"/>
    <n v="256666.66666666666"/>
    <n v="1.0132924663235299"/>
    <n v="260078.39968970598"/>
    <n v="9210000"/>
    <x v="35"/>
  </r>
  <r>
    <x v="1"/>
    <n v="2"/>
    <n v="8"/>
    <n v="76"/>
    <s v="2.5"/>
    <n v="5"/>
    <x v="0"/>
    <n v="35.5"/>
    <n v="80.5"/>
    <n v="80.5"/>
    <n v="80.5"/>
    <m/>
    <m/>
    <n v="16.5"/>
    <m/>
    <m/>
    <m/>
    <m/>
    <m/>
    <m/>
    <m/>
    <m/>
    <m/>
    <s v="Кухня-гостиная"/>
    <n v="16.100000000000001"/>
    <m/>
    <s v="Комната стандарт"/>
    <n v="12.5"/>
    <m/>
    <m/>
    <s v="Мастер-спальня с/у через гардероб"/>
    <n v="12"/>
    <s v="ниша"/>
    <n v="3.5"/>
    <s v="Комната стандарт"/>
    <n v="11"/>
    <m/>
    <m/>
    <m/>
    <m/>
    <m/>
    <m/>
    <m/>
    <m/>
    <m/>
    <m/>
    <n v="4.5"/>
    <n v="4.4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s v="да"/>
    <s v="кухня, комната"/>
    <n v="3"/>
    <m/>
    <m/>
    <m/>
    <s v="коридор, комната"/>
    <m/>
    <m/>
    <m/>
    <m/>
    <m/>
    <m/>
    <s v="Свой ЖК, Двор"/>
    <s v="С,Ю, З"/>
    <m/>
    <s v="Кухня-гостиная"/>
    <s v=""/>
    <s v=""/>
    <s v=""/>
    <s v=""/>
    <n v="1"/>
    <s v=""/>
    <n v="1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да"/>
    <s v="да"/>
    <s v="да"/>
    <s v=""/>
    <s v=""/>
    <s v=""/>
    <s v=""/>
    <n v="3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m/>
    <n v="1.01"/>
    <n v="1"/>
    <n v="1"/>
    <m/>
    <m/>
    <n v="1.0049999999999999"/>
    <n v="1"/>
    <n v="1.01"/>
    <n v="1"/>
    <n v="1"/>
    <n v="1"/>
    <n v="1"/>
    <m/>
    <m/>
    <m/>
    <n v="1"/>
    <m/>
    <m/>
    <m/>
    <m/>
    <m/>
    <m/>
    <m/>
    <m/>
    <m/>
    <n v="1"/>
    <m/>
    <m/>
    <n v="1"/>
    <n v="1"/>
    <n v="1.0049999999999999"/>
    <n v="1.0049999999999999"/>
    <n v="1.0049999999999999"/>
    <m/>
    <m/>
    <m/>
    <m/>
    <n v="1.0049999999999999"/>
    <m/>
    <m/>
    <m/>
    <m/>
    <m/>
    <m/>
    <m/>
    <m/>
    <m/>
    <m/>
    <m/>
    <m/>
    <n v="1"/>
    <n v="0.995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4"/>
    <s v="Кухня-гостиная, Мастер-спальня, Комната (ниша), 2 с/у, Торцевая, 2 ок кух, 2 ок ком, на 3 стор"/>
    <s v="Кухня-гостиная, Мастер-спальня"/>
    <n v="20"/>
    <n v="5"/>
    <s v="наличие 3+к"/>
    <n v="0.99250000000000005"/>
    <n v="1"/>
    <n v="1.002"/>
    <n v="1.0088235294117649"/>
    <s v="80-82"/>
    <n v="210000"/>
    <n v="1.0388017146505133"/>
    <n v="218148.36007660779"/>
    <n v="17560000"/>
    <x v="36"/>
  </r>
  <r>
    <x v="1"/>
    <n v="2"/>
    <n v="9"/>
    <n v="77"/>
    <s v="2.1"/>
    <n v="5"/>
    <x v="1"/>
    <n v="24.4"/>
    <n v="52.300000000000004"/>
    <n v="55.7"/>
    <n v="55.7"/>
    <m/>
    <m/>
    <n v="7.3"/>
    <s v="ниша"/>
    <m/>
    <m/>
    <m/>
    <m/>
    <m/>
    <m/>
    <m/>
    <m/>
    <s v="Кухня-гостиная"/>
    <n v="14"/>
    <m/>
    <s v="Комната стандарт"/>
    <n v="12.8"/>
    <s v="ниша"/>
    <m/>
    <s v="Комната стандарт"/>
    <n v="11.6"/>
    <m/>
    <m/>
    <m/>
    <m/>
    <m/>
    <m/>
    <m/>
    <m/>
    <m/>
    <m/>
    <m/>
    <m/>
    <m/>
    <m/>
    <n v="4.2"/>
    <n v="2.4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m/>
    <m/>
    <m/>
    <m/>
    <m/>
    <m/>
    <m/>
    <s v="Свой ЖК, Двор, Частный сектор"/>
    <s v="З, В"/>
    <m/>
    <s v="Кухня-гостиная"/>
    <s v=""/>
    <s v="ниша"/>
    <s v=""/>
    <s v=""/>
    <n v="1"/>
    <s v=""/>
    <s v="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"/>
    <n v="1.0049999999999999"/>
    <m/>
    <m/>
    <n v="1.0049999999999999"/>
    <n v="1"/>
    <n v="1"/>
    <n v="1"/>
    <n v="1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0"/>
    <s v="Кухня-гостиная, ниша, Комната (ниша), 2 с/у, лодж., Распашонка, на 2 стор"/>
    <s v="Кухня-гостиная"/>
    <n v="20"/>
    <n v="5"/>
    <s v="наличие 3+к"/>
    <n v="0.99250000000000005"/>
    <n v="1"/>
    <n v="1.002"/>
    <n v="1.0105882352941178"/>
    <s v="54-56"/>
    <n v="222500"/>
    <n v="1.0381078549385869"/>
    <n v="230978.99772383558"/>
    <n v="12870000"/>
    <x v="37"/>
  </r>
  <r>
    <x v="1"/>
    <n v="2"/>
    <n v="9"/>
    <n v="78"/>
    <s v="2.2"/>
    <n v="5"/>
    <x v="2"/>
    <n v="12.1"/>
    <n v="39.199999999999996"/>
    <n v="39.199999999999996"/>
    <n v="39.199999999999996"/>
    <m/>
    <m/>
    <n v="5.3"/>
    <m/>
    <m/>
    <m/>
    <m/>
    <m/>
    <m/>
    <m/>
    <m/>
    <m/>
    <s v="Кухня-гостиная с нишей"/>
    <n v="14.2"/>
    <m/>
    <s v="Комната стандарт"/>
    <n v="12.1"/>
    <s v="ниша"/>
    <n v="3.3"/>
    <m/>
    <m/>
    <m/>
    <m/>
    <m/>
    <m/>
    <m/>
    <m/>
    <m/>
    <m/>
    <m/>
    <m/>
    <m/>
    <m/>
    <m/>
    <m/>
    <n v="4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гостиная с нишей"/>
    <s v=""/>
    <s v="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1"/>
    <s v="Кухня-гостиная с нишей, Комната (ниша), 1 с/у, на 1 стор"/>
    <s v="Кухня-гостиная с нишей"/>
    <n v="20"/>
    <n v="5"/>
    <s v="наличие 3+к"/>
    <n v="0.99250000000000005"/>
    <n v="1"/>
    <n v="1.002"/>
    <n v="1.0105882352941178"/>
    <s v="38-40"/>
    <n v="240000"/>
    <n v="1.0251905141130884"/>
    <n v="246045.72338714122"/>
    <n v="9640000"/>
    <x v="38"/>
  </r>
  <r>
    <x v="1"/>
    <n v="2"/>
    <n v="9"/>
    <n v="79"/>
    <s v="2.3"/>
    <n v="5"/>
    <x v="2"/>
    <n v="13.9"/>
    <n v="41.4"/>
    <n v="45.699999999999996"/>
    <n v="45.699999999999996"/>
    <m/>
    <m/>
    <n v="8.1999999999999993"/>
    <s v="ниша"/>
    <m/>
    <m/>
    <m/>
    <m/>
    <m/>
    <m/>
    <m/>
    <m/>
    <s v="Кухня-гостиная"/>
    <n v="15.4"/>
    <m/>
    <s v="Комната стандарт"/>
    <n v="13.9"/>
    <m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4.3"/>
    <n v="4.3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Двор, Частный сектор"/>
    <s v="Ю, В"/>
    <m/>
    <s v="Кухня-гостиная"/>
    <s v=""/>
    <s v="ниша"/>
    <s v=""/>
    <s v=""/>
    <s v="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.0049999999999999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2"/>
    <s v="Кухня-гостиная, ниша, 1 с/у, лодж., Угловая, на 2 стор"/>
    <s v="Кухня-гостиная"/>
    <n v="20"/>
    <n v="5"/>
    <s v="наличие 3+к"/>
    <n v="0.99250000000000005"/>
    <n v="1"/>
    <n v="1.002"/>
    <n v="1.0105882352941178"/>
    <s v="44-46"/>
    <n v="232500"/>
    <n v="1.022665098055884"/>
    <n v="237769.63529799302"/>
    <n v="10870000"/>
    <x v="39"/>
  </r>
  <r>
    <x v="1"/>
    <n v="2"/>
    <n v="9"/>
    <n v="80"/>
    <s v="2.4"/>
    <n v="5"/>
    <x v="2"/>
    <n v="11.3"/>
    <n v="35.400000000000006"/>
    <n v="35.400000000000006"/>
    <n v="35.400000000000006"/>
    <m/>
    <m/>
    <n v="8.1999999999999993"/>
    <m/>
    <m/>
    <m/>
    <m/>
    <m/>
    <m/>
    <m/>
    <m/>
    <m/>
    <s v="Кухня-столовая"/>
    <n v="10.4"/>
    <n v="2"/>
    <s v="Комната стандарт"/>
    <n v="11.3"/>
    <m/>
    <m/>
    <m/>
    <m/>
    <m/>
    <m/>
    <m/>
    <m/>
    <m/>
    <m/>
    <m/>
    <m/>
    <m/>
    <m/>
    <m/>
    <m/>
    <m/>
    <m/>
    <n v="3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, Двор"/>
    <s v="Ю"/>
    <m/>
    <s v="Кухня-столовая"/>
    <s v="да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m/>
    <n v="1"/>
    <n v="1.0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3"/>
    <s v="Кухня-столовая, да, 1 с/у, на 1 стор"/>
    <s v="Кухня-столовая"/>
    <n v="20"/>
    <n v="5"/>
    <s v="наличие 3+к"/>
    <n v="0.99250000000000005"/>
    <n v="1"/>
    <n v="1.002"/>
    <n v="1.0105882352941178"/>
    <s v="34-36"/>
    <n v="256666.66666666666"/>
    <n v="1.0150649895882355"/>
    <n v="260533.34732764712"/>
    <n v="9220000"/>
    <x v="35"/>
  </r>
  <r>
    <x v="1"/>
    <n v="2"/>
    <n v="9"/>
    <n v="81"/>
    <s v="2.5"/>
    <n v="5"/>
    <x v="0"/>
    <n v="35.5"/>
    <n v="80.5"/>
    <n v="80.5"/>
    <n v="80.5"/>
    <m/>
    <m/>
    <n v="16.5"/>
    <m/>
    <m/>
    <m/>
    <m/>
    <m/>
    <m/>
    <m/>
    <m/>
    <m/>
    <s v="Кухня-гостиная"/>
    <n v="16.100000000000001"/>
    <m/>
    <s v="Комната стандарт"/>
    <n v="12.5"/>
    <m/>
    <m/>
    <s v="Мастер-спальня с/у через гардероб"/>
    <n v="12"/>
    <s v="ниша"/>
    <n v="3.5"/>
    <s v="Комната стандарт"/>
    <n v="11"/>
    <m/>
    <m/>
    <m/>
    <m/>
    <m/>
    <m/>
    <m/>
    <m/>
    <m/>
    <m/>
    <n v="4.5"/>
    <n v="4.4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s v="да"/>
    <s v="кухня, комната"/>
    <n v="3"/>
    <m/>
    <m/>
    <m/>
    <s v="коридор, комната"/>
    <m/>
    <m/>
    <m/>
    <m/>
    <m/>
    <m/>
    <s v="Свой ЖК, Двор"/>
    <s v="С,Ю, З"/>
    <m/>
    <s v="Кухня-гостиная"/>
    <s v=""/>
    <s v=""/>
    <s v=""/>
    <s v=""/>
    <n v="1"/>
    <s v=""/>
    <n v="1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да"/>
    <s v="да"/>
    <s v="да"/>
    <s v=""/>
    <s v=""/>
    <s v=""/>
    <s v=""/>
    <n v="3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m/>
    <n v="1.01"/>
    <n v="1"/>
    <n v="1"/>
    <m/>
    <m/>
    <n v="1.0049999999999999"/>
    <n v="1"/>
    <n v="1.01"/>
    <n v="1"/>
    <n v="1"/>
    <n v="1"/>
    <n v="1"/>
    <m/>
    <m/>
    <m/>
    <n v="1"/>
    <m/>
    <m/>
    <m/>
    <m/>
    <m/>
    <m/>
    <m/>
    <m/>
    <m/>
    <n v="1"/>
    <m/>
    <m/>
    <n v="1"/>
    <n v="1"/>
    <n v="1.0049999999999999"/>
    <n v="1.0049999999999999"/>
    <n v="1.0049999999999999"/>
    <m/>
    <m/>
    <m/>
    <m/>
    <n v="1.0049999999999999"/>
    <m/>
    <m/>
    <m/>
    <m/>
    <m/>
    <m/>
    <m/>
    <m/>
    <m/>
    <m/>
    <m/>
    <m/>
    <n v="1"/>
    <n v="0.995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4"/>
    <s v="Кухня-гостиная, Мастер-спальня, Комната (ниша), 2 с/у, Торцевая, 2 ок кух, 2 ок ком, на 3 стор"/>
    <s v="Кухня-гостиная, Мастер-спальня"/>
    <n v="20"/>
    <n v="5"/>
    <s v="наличие 3+к"/>
    <n v="0.99250000000000005"/>
    <n v="1"/>
    <n v="1.002"/>
    <n v="1.0105882352941178"/>
    <s v="80-82"/>
    <n v="210000"/>
    <n v="1.0406188605070448"/>
    <n v="218529.96070647941"/>
    <n v="17590000"/>
    <x v="36"/>
  </r>
  <r>
    <x v="1"/>
    <n v="2"/>
    <n v="10"/>
    <n v="82"/>
    <s v="2.1"/>
    <n v="5"/>
    <x v="1"/>
    <n v="24.4"/>
    <n v="52.300000000000004"/>
    <n v="55.7"/>
    <n v="55.7"/>
    <m/>
    <m/>
    <n v="7.3"/>
    <s v="ниша"/>
    <m/>
    <m/>
    <m/>
    <m/>
    <m/>
    <m/>
    <m/>
    <m/>
    <s v="Кухня-гостиная"/>
    <n v="14"/>
    <m/>
    <s v="Комната стандарт"/>
    <n v="12.8"/>
    <s v="ниша"/>
    <m/>
    <s v="Комната стандарт"/>
    <n v="11.6"/>
    <m/>
    <m/>
    <m/>
    <m/>
    <m/>
    <m/>
    <m/>
    <m/>
    <m/>
    <m/>
    <m/>
    <m/>
    <m/>
    <m/>
    <n v="4.2"/>
    <n v="2.4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m/>
    <m/>
    <m/>
    <m/>
    <m/>
    <m/>
    <m/>
    <s v="Свой ЖК, Двор, Частный сектор"/>
    <s v="З, В"/>
    <m/>
    <s v="Кухня-гостиная"/>
    <s v=""/>
    <s v="ниша"/>
    <s v=""/>
    <s v=""/>
    <n v="1"/>
    <s v=""/>
    <s v="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"/>
    <n v="1.0049999999999999"/>
    <m/>
    <m/>
    <n v="1.0049999999999999"/>
    <n v="1"/>
    <n v="1"/>
    <n v="1"/>
    <n v="1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0"/>
    <s v="Кухня-гостиная, ниша, Комната (ниша), 2 с/у, лодж., Распашонка, на 2 стор"/>
    <s v="Кухня-гостиная"/>
    <n v="20"/>
    <n v="5"/>
    <s v="наличие 3+к"/>
    <n v="0.99250000000000005"/>
    <n v="1"/>
    <n v="1.002"/>
    <n v="1.0123529411764707"/>
    <s v="54-56"/>
    <n v="222500"/>
    <n v="1.0399206160356858"/>
    <n v="231382.33706794007"/>
    <n v="12890000"/>
    <x v="37"/>
  </r>
  <r>
    <x v="1"/>
    <n v="2"/>
    <n v="10"/>
    <n v="83"/>
    <s v="2.2"/>
    <n v="5"/>
    <x v="2"/>
    <n v="12.1"/>
    <n v="39.099999999999994"/>
    <n v="39.099999999999994"/>
    <n v="39.099999999999994"/>
    <m/>
    <m/>
    <n v="5.3"/>
    <m/>
    <m/>
    <m/>
    <m/>
    <m/>
    <m/>
    <m/>
    <m/>
    <m/>
    <s v="Кухня-гостиная с нишей"/>
    <n v="14.1"/>
    <m/>
    <s v="Комната стандарт"/>
    <n v="12.1"/>
    <s v="ниша"/>
    <n v="3.3"/>
    <m/>
    <m/>
    <m/>
    <m/>
    <m/>
    <m/>
    <m/>
    <m/>
    <m/>
    <m/>
    <m/>
    <m/>
    <m/>
    <m/>
    <m/>
    <m/>
    <n v="4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гостиная с нишей"/>
    <s v=""/>
    <s v="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1"/>
    <s v="Кухня-гостиная с нишей, Комната (ниша), 1 с/у, на 1 стор"/>
    <s v="Кухня-гостиная с нишей"/>
    <n v="20"/>
    <n v="5"/>
    <s v="наличие 3+к"/>
    <n v="0.99250000000000005"/>
    <n v="1"/>
    <n v="1.002"/>
    <n v="1.0123529411764707"/>
    <s v="38-40"/>
    <n v="240000"/>
    <n v="1.0269807187361031"/>
    <n v="246475.37249666473"/>
    <n v="9640000"/>
    <x v="38"/>
  </r>
  <r>
    <x v="1"/>
    <n v="2"/>
    <n v="10"/>
    <n v="84"/>
    <s v="2.3"/>
    <n v="5"/>
    <x v="2"/>
    <n v="13.9"/>
    <n v="41.4"/>
    <n v="45.699999999999996"/>
    <n v="45.699999999999996"/>
    <m/>
    <m/>
    <n v="8.1999999999999993"/>
    <s v="ниша"/>
    <m/>
    <m/>
    <m/>
    <m/>
    <m/>
    <m/>
    <m/>
    <m/>
    <s v="Кухня-гостиная"/>
    <n v="15.4"/>
    <m/>
    <s v="Комната стандарт"/>
    <n v="13.9"/>
    <m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4.3"/>
    <n v="4.3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Двор, Крыша др. строения ЖК, Частный сектор"/>
    <s v="Ю, В"/>
    <m/>
    <s v="Кухня-гостиная"/>
    <s v=""/>
    <s v="ниша"/>
    <s v=""/>
    <s v=""/>
    <s v="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да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.0049999999999999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2"/>
    <s v="Кухня-гостиная, ниша, 1 с/у, лодж., Угловая, на 2 стор"/>
    <s v="Кухня-гостиная"/>
    <n v="20"/>
    <n v="5"/>
    <s v="наличие 3+к"/>
    <n v="0.99250000000000005"/>
    <n v="1"/>
    <n v="1.002"/>
    <n v="1.0123529411764707"/>
    <s v="44-46"/>
    <n v="232500"/>
    <n v="1.0244508927556322"/>
    <n v="238184.83256568448"/>
    <n v="10890000"/>
    <x v="39"/>
  </r>
  <r>
    <x v="1"/>
    <n v="2"/>
    <n v="10"/>
    <n v="85"/>
    <s v="2.4"/>
    <n v="5"/>
    <x v="2"/>
    <n v="11.3"/>
    <n v="35.400000000000006"/>
    <n v="35.400000000000006"/>
    <n v="35.400000000000006"/>
    <m/>
    <m/>
    <n v="8.1999999999999993"/>
    <m/>
    <m/>
    <m/>
    <m/>
    <m/>
    <m/>
    <m/>
    <m/>
    <m/>
    <s v="Кухня-столовая"/>
    <n v="10.4"/>
    <n v="2"/>
    <s v="Комната стандарт"/>
    <n v="11.3"/>
    <m/>
    <m/>
    <m/>
    <m/>
    <m/>
    <m/>
    <m/>
    <m/>
    <m/>
    <m/>
    <m/>
    <m/>
    <m/>
    <m/>
    <m/>
    <m/>
    <m/>
    <m/>
    <n v="3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, Двор, Крыша др. строения ЖК"/>
    <s v="Ю"/>
    <m/>
    <s v="Кухня-столовая"/>
    <s v="да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"/>
    <s v=""/>
    <s v=""/>
    <s v=""/>
    <m/>
    <n v="1"/>
    <n v="1.0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3"/>
    <s v="Кухня-столовая, да, 1 с/у, на 1 стор"/>
    <s v="Кухня-столовая"/>
    <n v="20"/>
    <n v="5"/>
    <s v="наличие 3+к"/>
    <n v="0.99250000000000005"/>
    <n v="1"/>
    <n v="1.002"/>
    <n v="1.0123529411764707"/>
    <s v="34-36"/>
    <n v="256666.66666666666"/>
    <n v="1.0168375128529414"/>
    <n v="260988.29496558828"/>
    <n v="9240000"/>
    <x v="35"/>
  </r>
  <r>
    <x v="1"/>
    <n v="2"/>
    <n v="10"/>
    <n v="86"/>
    <s v="2.5"/>
    <n v="5"/>
    <x v="0"/>
    <n v="35.5"/>
    <n v="80.5"/>
    <n v="80.5"/>
    <n v="80.5"/>
    <m/>
    <m/>
    <n v="16.5"/>
    <m/>
    <m/>
    <m/>
    <m/>
    <m/>
    <m/>
    <m/>
    <m/>
    <m/>
    <s v="Кухня-гостиная"/>
    <n v="16.100000000000001"/>
    <m/>
    <s v="Комната стандарт"/>
    <n v="12.5"/>
    <m/>
    <m/>
    <s v="Мастер-спальня с/у через гардероб"/>
    <n v="12"/>
    <s v="ниша"/>
    <n v="3.5"/>
    <s v="Комната стандарт"/>
    <n v="11"/>
    <m/>
    <m/>
    <m/>
    <m/>
    <m/>
    <m/>
    <m/>
    <m/>
    <m/>
    <m/>
    <n v="4.5"/>
    <n v="4.4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s v="да"/>
    <s v="кухня, комната"/>
    <n v="3"/>
    <m/>
    <m/>
    <m/>
    <s v="коридор, комната"/>
    <m/>
    <m/>
    <m/>
    <m/>
    <m/>
    <m/>
    <s v="Свой ЖК, Двор, Крыша др. строения ЖК"/>
    <s v="С,Ю, З"/>
    <m/>
    <s v="Кухня-гостиная"/>
    <s v=""/>
    <s v=""/>
    <s v=""/>
    <s v=""/>
    <n v="1"/>
    <s v=""/>
    <n v="1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да"/>
    <s v="да"/>
    <s v="да"/>
    <s v=""/>
    <s v=""/>
    <s v=""/>
    <s v=""/>
    <n v="3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"/>
    <s v=""/>
    <s v=""/>
    <s v=""/>
    <m/>
    <n v="1.01"/>
    <n v="1"/>
    <n v="1"/>
    <m/>
    <m/>
    <n v="1.0049999999999999"/>
    <n v="1"/>
    <n v="1.01"/>
    <n v="1"/>
    <n v="1"/>
    <n v="1"/>
    <n v="1"/>
    <m/>
    <m/>
    <m/>
    <n v="1"/>
    <m/>
    <m/>
    <m/>
    <m/>
    <m/>
    <m/>
    <m/>
    <m/>
    <m/>
    <n v="1"/>
    <m/>
    <m/>
    <n v="1"/>
    <n v="1"/>
    <n v="1.0049999999999999"/>
    <n v="1.0049999999999999"/>
    <n v="1.0049999999999999"/>
    <m/>
    <m/>
    <m/>
    <m/>
    <n v="1.0049999999999999"/>
    <m/>
    <m/>
    <m/>
    <m/>
    <m/>
    <m/>
    <m/>
    <m/>
    <m/>
    <m/>
    <m/>
    <m/>
    <n v="1"/>
    <n v="0.995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4"/>
    <s v="Кухня-гостиная, Мастер-спальня, Комната (ниша), 2 с/у, Торцевая, 2 ок кух, 2 ок ком, на 3 стор"/>
    <s v="Кухня-гостиная, Мастер-спальня"/>
    <n v="20"/>
    <n v="5"/>
    <s v="наличие 3+к"/>
    <n v="0.99250000000000005"/>
    <n v="1"/>
    <n v="1.002"/>
    <n v="1.0123529411764707"/>
    <s v="80-82"/>
    <n v="210000"/>
    <n v="1.042436006363576"/>
    <n v="218911.56133635098"/>
    <n v="17620000"/>
    <x v="36"/>
  </r>
  <r>
    <x v="1"/>
    <n v="2"/>
    <n v="11"/>
    <n v="87"/>
    <s v="2.1"/>
    <n v="5"/>
    <x v="1"/>
    <n v="24.4"/>
    <n v="52.300000000000004"/>
    <n v="55.7"/>
    <n v="55.7"/>
    <m/>
    <m/>
    <n v="7.3"/>
    <s v="ниша"/>
    <m/>
    <m/>
    <m/>
    <m/>
    <m/>
    <m/>
    <m/>
    <m/>
    <s v="Кухня-гостиная"/>
    <n v="14"/>
    <m/>
    <s v="Комната стандарт"/>
    <n v="12.8"/>
    <s v="ниша"/>
    <m/>
    <s v="Комната стандарт"/>
    <n v="11.6"/>
    <m/>
    <m/>
    <m/>
    <m/>
    <m/>
    <m/>
    <m/>
    <m/>
    <m/>
    <m/>
    <m/>
    <m/>
    <m/>
    <m/>
    <n v="4.2"/>
    <n v="2.4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m/>
    <m/>
    <m/>
    <m/>
    <m/>
    <m/>
    <m/>
    <s v="Свой ЖК, Двор, Частный сектор"/>
    <s v="З, В"/>
    <m/>
    <s v="Кухня-гостиная"/>
    <s v=""/>
    <s v="ниша"/>
    <s v=""/>
    <s v=""/>
    <n v="1"/>
    <s v=""/>
    <s v="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"/>
    <n v="1.0049999999999999"/>
    <m/>
    <m/>
    <n v="1.0049999999999999"/>
    <n v="1"/>
    <n v="1"/>
    <n v="1"/>
    <n v="1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0"/>
    <s v="Кухня-гостиная, ниша, Комната (ниша), 2 с/у, лодж., Распашонка, на 2 стор"/>
    <s v="Кухня-гостиная"/>
    <n v="20"/>
    <n v="5"/>
    <s v="наличие 3+к"/>
    <n v="0.99250000000000005"/>
    <n v="1"/>
    <n v="1.002"/>
    <n v="1.0141176470588238"/>
    <s v="54-56"/>
    <n v="222500"/>
    <n v="1.0417333771327848"/>
    <n v="231785.67641204462"/>
    <n v="12910000"/>
    <x v="37"/>
  </r>
  <r>
    <x v="1"/>
    <n v="2"/>
    <n v="11"/>
    <n v="88"/>
    <s v="2.2"/>
    <n v="5"/>
    <x v="2"/>
    <n v="12.1"/>
    <n v="39.099999999999994"/>
    <n v="39.099999999999994"/>
    <n v="39.099999999999994"/>
    <m/>
    <m/>
    <n v="5.3"/>
    <m/>
    <m/>
    <m/>
    <m/>
    <m/>
    <m/>
    <m/>
    <m/>
    <m/>
    <s v="Кухня-гостиная с нишей"/>
    <n v="14.1"/>
    <m/>
    <s v="Комната стандарт"/>
    <n v="12.1"/>
    <s v="ниша"/>
    <n v="3.3"/>
    <m/>
    <m/>
    <m/>
    <m/>
    <m/>
    <m/>
    <m/>
    <m/>
    <m/>
    <m/>
    <m/>
    <m/>
    <m/>
    <m/>
    <m/>
    <m/>
    <n v="4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гостиная с нишей"/>
    <s v=""/>
    <s v="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1"/>
    <s v="Кухня-гостиная с нишей, Комната (ниша), 1 с/у, на 1 стор"/>
    <s v="Кухня-гостиная с нишей"/>
    <n v="20"/>
    <n v="5"/>
    <s v="наличие 3+к"/>
    <n v="0.99250000000000005"/>
    <n v="1"/>
    <n v="1.002"/>
    <n v="1.0141176470588238"/>
    <s v="38-40"/>
    <n v="240000"/>
    <n v="1.028770923359118"/>
    <n v="246905.02160618833"/>
    <n v="9650000"/>
    <x v="38"/>
  </r>
  <r>
    <x v="1"/>
    <n v="2"/>
    <n v="11"/>
    <n v="89"/>
    <s v="2.3"/>
    <n v="5"/>
    <x v="2"/>
    <n v="13.9"/>
    <n v="41.4"/>
    <n v="45.699999999999996"/>
    <n v="45.699999999999996"/>
    <m/>
    <m/>
    <n v="8.1999999999999993"/>
    <s v="ниша"/>
    <m/>
    <m/>
    <m/>
    <m/>
    <m/>
    <m/>
    <m/>
    <m/>
    <s v="Кухня-гостиная"/>
    <n v="15.4"/>
    <m/>
    <s v="Комната стандарт"/>
    <n v="13.9"/>
    <m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4.3"/>
    <n v="4.3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Двор, Крыша др. строения ЖК, Частный сектор"/>
    <s v="Ю, В"/>
    <m/>
    <s v="Кухня-гостиная"/>
    <s v=""/>
    <s v="ниша"/>
    <s v=""/>
    <s v=""/>
    <s v="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да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.0049999999999999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2"/>
    <s v="Кухня-гостиная, ниша, 1 с/у, лодж., Угловая, на 2 стор"/>
    <s v="Кухня-гостиная"/>
    <n v="20"/>
    <n v="5"/>
    <s v="наличие 3+к"/>
    <n v="0.99250000000000005"/>
    <n v="1"/>
    <n v="1.002"/>
    <n v="1.0141176470588238"/>
    <s v="44-46"/>
    <n v="232500"/>
    <n v="1.0262366874553808"/>
    <n v="238600.02983337603"/>
    <n v="10900000"/>
    <x v="39"/>
  </r>
  <r>
    <x v="1"/>
    <n v="2"/>
    <n v="11"/>
    <n v="90"/>
    <s v="2.4"/>
    <n v="5"/>
    <x v="2"/>
    <n v="11.3"/>
    <n v="35.400000000000006"/>
    <n v="35.400000000000006"/>
    <n v="35.400000000000006"/>
    <m/>
    <m/>
    <n v="8.1999999999999993"/>
    <m/>
    <m/>
    <m/>
    <m/>
    <m/>
    <m/>
    <m/>
    <m/>
    <m/>
    <s v="Кухня-столовая"/>
    <n v="10.4"/>
    <n v="2"/>
    <s v="Комната стандарт"/>
    <n v="11.3"/>
    <m/>
    <m/>
    <m/>
    <m/>
    <m/>
    <m/>
    <m/>
    <m/>
    <m/>
    <m/>
    <m/>
    <m/>
    <m/>
    <m/>
    <m/>
    <m/>
    <m/>
    <m/>
    <n v="3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, Двор, Крыша др. строения ЖК"/>
    <s v="Ю"/>
    <m/>
    <s v="Кухня-столовая"/>
    <s v="да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"/>
    <s v=""/>
    <s v=""/>
    <s v=""/>
    <m/>
    <n v="1"/>
    <n v="1.0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3"/>
    <s v="Кухня-столовая, да, 1 с/у, на 1 стор"/>
    <s v="Кухня-столовая"/>
    <n v="20"/>
    <n v="5"/>
    <s v="наличие 3+к"/>
    <n v="0.99250000000000005"/>
    <n v="1"/>
    <n v="1.002"/>
    <n v="1.0141176470588238"/>
    <s v="34-36"/>
    <n v="256666.66666666666"/>
    <n v="1.0186100361176476"/>
    <n v="261443.24260352954"/>
    <n v="9260000"/>
    <x v="35"/>
  </r>
  <r>
    <x v="1"/>
    <n v="2"/>
    <n v="11"/>
    <n v="91"/>
    <s v="2.5"/>
    <n v="5"/>
    <x v="0"/>
    <n v="35.5"/>
    <n v="80.5"/>
    <n v="80.5"/>
    <n v="80.5"/>
    <m/>
    <m/>
    <n v="16.5"/>
    <m/>
    <m/>
    <m/>
    <m/>
    <m/>
    <m/>
    <m/>
    <m/>
    <m/>
    <s v="Кухня-гостиная"/>
    <n v="16.100000000000001"/>
    <m/>
    <s v="Комната стандарт"/>
    <n v="12.5"/>
    <m/>
    <m/>
    <s v="Мастер-спальня с/у через гардероб"/>
    <n v="12"/>
    <s v="ниша"/>
    <n v="3.5"/>
    <s v="Комната стандарт"/>
    <n v="11"/>
    <m/>
    <m/>
    <m/>
    <m/>
    <m/>
    <m/>
    <m/>
    <m/>
    <m/>
    <m/>
    <n v="4.5"/>
    <n v="4.4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s v="да"/>
    <s v="кухня, комната"/>
    <n v="3"/>
    <m/>
    <m/>
    <m/>
    <s v="коридор, комната"/>
    <m/>
    <m/>
    <m/>
    <m/>
    <m/>
    <m/>
    <s v="Свой ЖК, Двор, Крыша др. строения ЖК"/>
    <s v="С,Ю, З"/>
    <m/>
    <s v="Кухня-гостиная"/>
    <s v=""/>
    <s v=""/>
    <s v=""/>
    <s v=""/>
    <n v="1"/>
    <s v=""/>
    <n v="1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да"/>
    <s v="да"/>
    <s v="да"/>
    <s v=""/>
    <s v=""/>
    <s v=""/>
    <s v=""/>
    <n v="3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"/>
    <s v=""/>
    <s v=""/>
    <s v=""/>
    <m/>
    <n v="1.01"/>
    <n v="1"/>
    <n v="1"/>
    <m/>
    <m/>
    <n v="1.0049999999999999"/>
    <n v="1"/>
    <n v="1.01"/>
    <n v="1"/>
    <n v="1"/>
    <n v="1"/>
    <n v="1"/>
    <m/>
    <m/>
    <m/>
    <n v="1"/>
    <m/>
    <m/>
    <m/>
    <m/>
    <m/>
    <m/>
    <m/>
    <m/>
    <m/>
    <n v="1"/>
    <m/>
    <m/>
    <n v="1"/>
    <n v="1"/>
    <n v="1.0049999999999999"/>
    <n v="1.0049999999999999"/>
    <n v="1.0049999999999999"/>
    <m/>
    <m/>
    <m/>
    <m/>
    <n v="1.0049999999999999"/>
    <m/>
    <m/>
    <m/>
    <m/>
    <m/>
    <m/>
    <m/>
    <m/>
    <m/>
    <m/>
    <m/>
    <m/>
    <n v="1"/>
    <n v="0.995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4"/>
    <s v="Кухня-гостиная, Мастер-спальня, Комната (ниша), 2 с/у, Торцевая, 2 ок кух, 2 ок ком, на 3 стор"/>
    <s v="Кухня-гостиная, Мастер-спальня"/>
    <n v="20"/>
    <n v="5"/>
    <s v="наличие 3+к"/>
    <n v="0.99250000000000005"/>
    <n v="1"/>
    <n v="1.002"/>
    <n v="1.0141176470588238"/>
    <s v="80-82"/>
    <n v="210000"/>
    <n v="1.0442531522201077"/>
    <n v="219293.16196622263"/>
    <n v="17650000"/>
    <x v="36"/>
  </r>
  <r>
    <x v="1"/>
    <n v="2"/>
    <n v="12"/>
    <n v="92"/>
    <s v="2.1"/>
    <n v="5"/>
    <x v="1"/>
    <n v="24.4"/>
    <n v="52.300000000000004"/>
    <n v="55.7"/>
    <n v="55.7"/>
    <m/>
    <m/>
    <n v="7.3"/>
    <s v="ниша"/>
    <m/>
    <m/>
    <m/>
    <m/>
    <m/>
    <m/>
    <m/>
    <m/>
    <s v="Кухня-гостиная"/>
    <n v="14"/>
    <m/>
    <s v="Комната стандарт"/>
    <n v="12.8"/>
    <s v="ниша"/>
    <m/>
    <s v="Комната стандарт"/>
    <n v="11.6"/>
    <m/>
    <m/>
    <m/>
    <m/>
    <m/>
    <m/>
    <m/>
    <m/>
    <m/>
    <m/>
    <m/>
    <m/>
    <m/>
    <m/>
    <n v="4.2"/>
    <n v="2.4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m/>
    <m/>
    <m/>
    <m/>
    <m/>
    <m/>
    <m/>
    <s v="Свой ЖК, Двор, Частный сектор"/>
    <s v="З, В"/>
    <m/>
    <s v="Кухня-гостиная"/>
    <s v=""/>
    <s v="ниша"/>
    <s v=""/>
    <s v=""/>
    <n v="1"/>
    <s v=""/>
    <s v="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"/>
    <n v="1.0049999999999999"/>
    <m/>
    <m/>
    <n v="1.0049999999999999"/>
    <n v="1"/>
    <n v="1"/>
    <n v="1"/>
    <n v="1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0"/>
    <s v="Кухня-гостиная, ниша, Комната (ниша), 2 с/у, лодж., Распашонка, на 2 стор"/>
    <s v="Кухня-гостиная"/>
    <n v="20"/>
    <n v="5"/>
    <s v="наличие 3+к"/>
    <n v="0.99250000000000005"/>
    <n v="1"/>
    <n v="1.002"/>
    <n v="1.0158823529411767"/>
    <s v="54-56"/>
    <n v="222500"/>
    <n v="1.0435461382298834"/>
    <n v="232189.01575614905"/>
    <n v="12930000"/>
    <x v="37"/>
  </r>
  <r>
    <x v="1"/>
    <n v="2"/>
    <n v="12"/>
    <n v="93"/>
    <s v="2.2"/>
    <n v="5"/>
    <x v="2"/>
    <n v="12.1"/>
    <n v="39.099999999999994"/>
    <n v="39.099999999999994"/>
    <n v="39.099999999999994"/>
    <m/>
    <m/>
    <n v="5.3"/>
    <m/>
    <m/>
    <m/>
    <m/>
    <m/>
    <m/>
    <m/>
    <m/>
    <m/>
    <s v="Кухня-гостиная с нишей"/>
    <n v="14.1"/>
    <m/>
    <s v="Комната стандарт"/>
    <n v="12.1"/>
    <s v="ниша"/>
    <n v="3.3"/>
    <m/>
    <m/>
    <m/>
    <m/>
    <m/>
    <m/>
    <m/>
    <m/>
    <m/>
    <m/>
    <m/>
    <m/>
    <m/>
    <m/>
    <m/>
    <m/>
    <n v="4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гостиная с нишей"/>
    <s v=""/>
    <s v="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1"/>
    <s v="Кухня-гостиная с нишей, Комната (ниша), 1 с/у, на 1 стор"/>
    <s v="Кухня-гостиная с нишей"/>
    <n v="20"/>
    <n v="5"/>
    <s v="наличие 3+к"/>
    <n v="0.99250000000000005"/>
    <n v="1"/>
    <n v="1.002"/>
    <n v="1.0158823529411767"/>
    <s v="38-40"/>
    <n v="240000"/>
    <n v="1.0305611279821327"/>
    <n v="247334.67071571187"/>
    <n v="9670000"/>
    <x v="38"/>
  </r>
  <r>
    <x v="1"/>
    <n v="2"/>
    <n v="12"/>
    <n v="94"/>
    <s v="2.3"/>
    <n v="5"/>
    <x v="2"/>
    <n v="13.9"/>
    <n v="41.4"/>
    <n v="45.699999999999996"/>
    <n v="45.699999999999996"/>
    <m/>
    <m/>
    <n v="8.1999999999999993"/>
    <s v="ниша"/>
    <m/>
    <m/>
    <m/>
    <m/>
    <m/>
    <m/>
    <m/>
    <m/>
    <s v="Кухня-гостиная"/>
    <n v="15.4"/>
    <m/>
    <s v="Комната стандарт"/>
    <n v="13.9"/>
    <m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4.3"/>
    <n v="4.3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Двор, Крыша др. строения ЖК, Частный сектор"/>
    <s v="Ю, В"/>
    <m/>
    <s v="Кухня-гостиная"/>
    <s v=""/>
    <s v="ниша"/>
    <s v=""/>
    <s v=""/>
    <s v="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да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.0049999999999999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2"/>
    <s v="Кухня-гостиная, ниша, 1 с/у, лодж., Угловая, на 2 стор"/>
    <s v="Кухня-гостиная"/>
    <n v="20"/>
    <n v="5"/>
    <s v="наличие 3+к"/>
    <n v="0.99250000000000005"/>
    <n v="1"/>
    <n v="1.002"/>
    <n v="1.0158823529411767"/>
    <s v="44-46"/>
    <n v="232500"/>
    <n v="1.0280224821551291"/>
    <n v="239015.22710106752"/>
    <n v="10920000"/>
    <x v="39"/>
  </r>
  <r>
    <x v="1"/>
    <n v="2"/>
    <n v="12"/>
    <n v="95"/>
    <s v="2.4"/>
    <n v="5"/>
    <x v="2"/>
    <n v="11.3"/>
    <n v="35.400000000000006"/>
    <n v="35.400000000000006"/>
    <n v="35.400000000000006"/>
    <m/>
    <m/>
    <n v="8.1999999999999993"/>
    <m/>
    <m/>
    <m/>
    <m/>
    <m/>
    <m/>
    <m/>
    <m/>
    <m/>
    <s v="Кухня-столовая"/>
    <n v="10.4"/>
    <n v="2"/>
    <s v="Комната стандарт"/>
    <n v="11.3"/>
    <m/>
    <m/>
    <m/>
    <m/>
    <m/>
    <m/>
    <m/>
    <m/>
    <m/>
    <m/>
    <m/>
    <m/>
    <m/>
    <m/>
    <m/>
    <m/>
    <m/>
    <m/>
    <n v="3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, Двор, Крыша др. строения ЖК"/>
    <s v="Ю"/>
    <m/>
    <s v="Кухня-столовая"/>
    <s v="да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"/>
    <s v=""/>
    <s v=""/>
    <s v=""/>
    <m/>
    <n v="1"/>
    <n v="1.0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3"/>
    <s v="Кухня-столовая, да, 1 с/у, на 1 стор"/>
    <s v="Кухня-столовая"/>
    <n v="20"/>
    <n v="5"/>
    <s v="наличие 3+к"/>
    <n v="0.99250000000000005"/>
    <n v="1"/>
    <n v="1.002"/>
    <n v="1.0158823529411767"/>
    <s v="34-36"/>
    <n v="256666.66666666666"/>
    <n v="1.0203825593823532"/>
    <n v="261898.19024147064"/>
    <n v="9270000"/>
    <x v="35"/>
  </r>
  <r>
    <x v="1"/>
    <n v="2"/>
    <n v="12"/>
    <n v="96"/>
    <s v="2.5"/>
    <n v="5"/>
    <x v="0"/>
    <n v="35.5"/>
    <n v="80.5"/>
    <n v="80.5"/>
    <n v="80.5"/>
    <m/>
    <m/>
    <n v="16.5"/>
    <m/>
    <m/>
    <m/>
    <m/>
    <m/>
    <m/>
    <m/>
    <m/>
    <m/>
    <s v="Кухня-гостиная"/>
    <n v="16.100000000000001"/>
    <m/>
    <s v="Комната стандарт"/>
    <n v="12.5"/>
    <m/>
    <m/>
    <s v="Мастер-спальня с/у через гардероб"/>
    <n v="12"/>
    <s v="ниша"/>
    <n v="3.5"/>
    <s v="Комната стандарт"/>
    <n v="11"/>
    <m/>
    <m/>
    <m/>
    <m/>
    <m/>
    <m/>
    <m/>
    <m/>
    <m/>
    <m/>
    <n v="4.5"/>
    <n v="4.4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s v="да"/>
    <s v="кухня, комната"/>
    <n v="3"/>
    <m/>
    <m/>
    <m/>
    <s v="коридор, комната"/>
    <m/>
    <m/>
    <m/>
    <m/>
    <m/>
    <m/>
    <s v="Свой ЖК, Двор, Крыша др. строения ЖК"/>
    <s v="С,Ю, З"/>
    <m/>
    <s v="Кухня-гостиная"/>
    <s v=""/>
    <s v=""/>
    <s v=""/>
    <s v=""/>
    <n v="1"/>
    <s v=""/>
    <n v="1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да"/>
    <s v="да"/>
    <s v="да"/>
    <s v=""/>
    <s v=""/>
    <s v=""/>
    <s v=""/>
    <n v="3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"/>
    <s v=""/>
    <s v=""/>
    <s v=""/>
    <m/>
    <n v="1.01"/>
    <n v="1"/>
    <n v="1"/>
    <m/>
    <m/>
    <n v="1.0049999999999999"/>
    <n v="1"/>
    <n v="1.01"/>
    <n v="1"/>
    <n v="1"/>
    <n v="1"/>
    <n v="1"/>
    <m/>
    <m/>
    <m/>
    <n v="1"/>
    <m/>
    <m/>
    <m/>
    <m/>
    <m/>
    <m/>
    <m/>
    <m/>
    <m/>
    <n v="1"/>
    <m/>
    <m/>
    <n v="1"/>
    <n v="1"/>
    <n v="1.0049999999999999"/>
    <n v="1.0049999999999999"/>
    <n v="1.0049999999999999"/>
    <m/>
    <m/>
    <m/>
    <m/>
    <n v="1.0049999999999999"/>
    <m/>
    <m/>
    <m/>
    <m/>
    <m/>
    <m/>
    <m/>
    <m/>
    <m/>
    <m/>
    <m/>
    <m/>
    <n v="1"/>
    <n v="0.995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4"/>
    <s v="Кухня-гостиная, Мастер-спальня, Комната (ниша), 2 с/у, Торцевая, 2 ок кух, 2 ок ком, на 3 стор"/>
    <s v="Кухня-гостиная, Мастер-спальня"/>
    <n v="20"/>
    <n v="5"/>
    <s v="наличие 3+к"/>
    <n v="0.99250000000000005"/>
    <n v="1"/>
    <n v="1.002"/>
    <n v="1.0158823529411767"/>
    <s v="80-82"/>
    <n v="210000"/>
    <n v="1.0460702980766392"/>
    <n v="219674.76259609422"/>
    <n v="17680000"/>
    <x v="36"/>
  </r>
  <r>
    <x v="1"/>
    <n v="2"/>
    <n v="13"/>
    <n v="97"/>
    <s v="2.1"/>
    <n v="5"/>
    <x v="1"/>
    <n v="24.4"/>
    <n v="52.300000000000004"/>
    <n v="55.7"/>
    <n v="55.7"/>
    <m/>
    <m/>
    <n v="7.3"/>
    <s v="ниша"/>
    <m/>
    <m/>
    <m/>
    <m/>
    <m/>
    <m/>
    <m/>
    <m/>
    <s v="Кухня-гостиная"/>
    <n v="14"/>
    <m/>
    <s v="Комната стандарт"/>
    <n v="12.8"/>
    <s v="ниша"/>
    <m/>
    <s v="Комната стандарт"/>
    <n v="11.6"/>
    <m/>
    <m/>
    <m/>
    <m/>
    <m/>
    <m/>
    <m/>
    <m/>
    <m/>
    <m/>
    <m/>
    <m/>
    <m/>
    <m/>
    <n v="4.2"/>
    <n v="2.4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m/>
    <m/>
    <m/>
    <m/>
    <m/>
    <m/>
    <m/>
    <s v="Свой ЖК, Двор, Частный сектор"/>
    <s v="З, В"/>
    <m/>
    <s v="Кухня-гостиная"/>
    <s v=""/>
    <s v="ниша"/>
    <s v=""/>
    <s v=""/>
    <n v="1"/>
    <s v=""/>
    <s v="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"/>
    <n v="1.0049999999999999"/>
    <m/>
    <m/>
    <n v="1.0049999999999999"/>
    <n v="1"/>
    <n v="1"/>
    <n v="1"/>
    <n v="1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0"/>
    <s v="Кухня-гостиная, ниша, Комната (ниша), 2 с/у, лодж., Распашонка, на 2 стор"/>
    <s v="Кухня-гостиная"/>
    <n v="20"/>
    <n v="5"/>
    <s v="наличие 3+к"/>
    <n v="0.99250000000000005"/>
    <n v="1"/>
    <n v="1.002"/>
    <n v="1.0176470588235296"/>
    <s v="54-56"/>
    <n v="222500"/>
    <n v="1.0453588993269822"/>
    <n v="232592.35510025354"/>
    <n v="12960000"/>
    <x v="37"/>
  </r>
  <r>
    <x v="1"/>
    <n v="2"/>
    <n v="13"/>
    <n v="98"/>
    <s v="2.2"/>
    <n v="5"/>
    <x v="2"/>
    <n v="12.1"/>
    <n v="38.999999999999993"/>
    <n v="38.999999999999993"/>
    <n v="38.999999999999993"/>
    <m/>
    <m/>
    <n v="5.3"/>
    <m/>
    <m/>
    <m/>
    <m/>
    <m/>
    <m/>
    <m/>
    <m/>
    <m/>
    <s v="Кухня-гостиная с нишей"/>
    <n v="14"/>
    <m/>
    <s v="Комната стандарт"/>
    <n v="12.1"/>
    <s v="ниша"/>
    <n v="3.3"/>
    <m/>
    <m/>
    <m/>
    <m/>
    <m/>
    <m/>
    <m/>
    <m/>
    <m/>
    <m/>
    <m/>
    <m/>
    <m/>
    <m/>
    <m/>
    <m/>
    <n v="4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гостиная с нишей"/>
    <s v=""/>
    <s v="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1"/>
    <s v="Кухня-гостиная с нишей, Комната (ниша), 1 с/у, на 1 стор"/>
    <s v="Кухня-гостиная с нишей"/>
    <n v="20"/>
    <n v="5"/>
    <s v="наличие 3+к"/>
    <n v="0.99250000000000005"/>
    <n v="1"/>
    <n v="1.002"/>
    <n v="1.0176470588235296"/>
    <s v="38-40"/>
    <n v="240000"/>
    <n v="1.0323513326051472"/>
    <n v="247764.31982523535"/>
    <n v="9660000"/>
    <x v="38"/>
  </r>
  <r>
    <x v="1"/>
    <n v="2"/>
    <n v="13"/>
    <n v="99"/>
    <s v="2.3"/>
    <n v="5"/>
    <x v="2"/>
    <n v="13.9"/>
    <n v="41.4"/>
    <n v="45.699999999999996"/>
    <n v="45.699999999999996"/>
    <m/>
    <m/>
    <n v="8.1999999999999993"/>
    <s v="ниша"/>
    <m/>
    <m/>
    <m/>
    <m/>
    <m/>
    <m/>
    <m/>
    <m/>
    <s v="Кухня-гостиная"/>
    <n v="15.4"/>
    <m/>
    <s v="Комната стандарт"/>
    <n v="13.9"/>
    <m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4.3"/>
    <n v="4.3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Двор, Крыша др. строения ЖК, Частный сектор"/>
    <s v="Ю, В"/>
    <m/>
    <s v="Кухня-гостиная"/>
    <s v=""/>
    <s v="ниша"/>
    <s v=""/>
    <s v=""/>
    <s v="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да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.0049999999999999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2"/>
    <s v="Кухня-гостиная, ниша, 1 с/у, лодж., Угловая, на 2 стор"/>
    <s v="Кухня-гостиная"/>
    <n v="20"/>
    <n v="5"/>
    <s v="наличие 3+к"/>
    <n v="0.99250000000000005"/>
    <n v="1"/>
    <n v="1.002"/>
    <n v="1.0176470588235296"/>
    <s v="44-46"/>
    <n v="232500"/>
    <n v="1.0298082768548773"/>
    <n v="239430.42436875898"/>
    <n v="10940000"/>
    <x v="39"/>
  </r>
  <r>
    <x v="1"/>
    <n v="2"/>
    <n v="13"/>
    <n v="100"/>
    <s v="2.4"/>
    <n v="5"/>
    <x v="2"/>
    <n v="11.3"/>
    <n v="35.400000000000006"/>
    <n v="35.400000000000006"/>
    <n v="35.400000000000006"/>
    <m/>
    <m/>
    <n v="8.1999999999999993"/>
    <m/>
    <m/>
    <m/>
    <m/>
    <m/>
    <m/>
    <m/>
    <m/>
    <m/>
    <s v="Кухня-столовая"/>
    <n v="10.4"/>
    <n v="2"/>
    <s v="Комната стандарт"/>
    <n v="11.3"/>
    <m/>
    <m/>
    <m/>
    <m/>
    <m/>
    <m/>
    <m/>
    <m/>
    <m/>
    <m/>
    <m/>
    <m/>
    <m/>
    <m/>
    <m/>
    <m/>
    <m/>
    <m/>
    <n v="3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, Двор, Крыша др. строения ЖК"/>
    <s v="Ю"/>
    <m/>
    <s v="Кухня-столовая"/>
    <s v="да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"/>
    <s v=""/>
    <s v=""/>
    <s v=""/>
    <m/>
    <n v="1"/>
    <n v="1.0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3"/>
    <s v="Кухня-столовая, да, 1 с/у, на 1 стор"/>
    <s v="Кухня-столовая"/>
    <n v="20"/>
    <n v="5"/>
    <s v="наличие 3+к"/>
    <n v="0.99250000000000005"/>
    <n v="1"/>
    <n v="1.002"/>
    <n v="1.0176470588235296"/>
    <s v="34-36"/>
    <n v="256666.66666666666"/>
    <n v="1.0221550826470591"/>
    <n v="262353.13787941181"/>
    <n v="9290000"/>
    <x v="35"/>
  </r>
  <r>
    <x v="1"/>
    <n v="2"/>
    <n v="13"/>
    <n v="101"/>
    <s v="2.5"/>
    <n v="5"/>
    <x v="0"/>
    <n v="35.5"/>
    <n v="80.5"/>
    <n v="80.5"/>
    <n v="80.5"/>
    <m/>
    <m/>
    <n v="16.5"/>
    <m/>
    <m/>
    <m/>
    <m/>
    <m/>
    <m/>
    <m/>
    <m/>
    <m/>
    <s v="Кухня-гостиная"/>
    <n v="16.100000000000001"/>
    <m/>
    <s v="Комната стандарт"/>
    <n v="12.5"/>
    <m/>
    <m/>
    <s v="Мастер-спальня с/у через гардероб"/>
    <n v="12"/>
    <s v="ниша"/>
    <n v="3.5"/>
    <s v="Комната стандарт"/>
    <n v="11"/>
    <m/>
    <m/>
    <m/>
    <m/>
    <m/>
    <m/>
    <m/>
    <m/>
    <m/>
    <m/>
    <n v="4.5"/>
    <n v="4.4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s v="да"/>
    <s v="кухня, комната"/>
    <n v="3"/>
    <m/>
    <m/>
    <m/>
    <s v="коридор, комната"/>
    <m/>
    <m/>
    <m/>
    <m/>
    <m/>
    <m/>
    <s v="Свой ЖК, Двор, Крыша др. строения ЖК"/>
    <s v="С,Ю, З"/>
    <m/>
    <s v="Кухня-гостиная"/>
    <s v=""/>
    <s v=""/>
    <s v=""/>
    <s v=""/>
    <n v="1"/>
    <s v=""/>
    <n v="1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да"/>
    <s v="да"/>
    <s v="да"/>
    <s v=""/>
    <s v=""/>
    <s v=""/>
    <s v=""/>
    <n v="3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"/>
    <s v=""/>
    <s v=""/>
    <s v=""/>
    <m/>
    <n v="1.01"/>
    <n v="1"/>
    <n v="1"/>
    <m/>
    <m/>
    <n v="1.0049999999999999"/>
    <n v="1"/>
    <n v="1.01"/>
    <n v="1"/>
    <n v="1"/>
    <n v="1"/>
    <n v="1"/>
    <m/>
    <m/>
    <m/>
    <n v="1"/>
    <m/>
    <m/>
    <m/>
    <m/>
    <m/>
    <m/>
    <m/>
    <m/>
    <m/>
    <n v="1"/>
    <m/>
    <m/>
    <n v="1"/>
    <n v="1"/>
    <n v="1.0049999999999999"/>
    <n v="1.0049999999999999"/>
    <n v="1.0049999999999999"/>
    <m/>
    <m/>
    <m/>
    <m/>
    <n v="1.0049999999999999"/>
    <m/>
    <m/>
    <m/>
    <m/>
    <m/>
    <m/>
    <m/>
    <m/>
    <m/>
    <m/>
    <m/>
    <m/>
    <n v="1"/>
    <n v="0.995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4"/>
    <s v="Кухня-гостиная, Мастер-спальня, Комната (ниша), 2 с/у, Торцевая, 2 ок кух, 2 ок ком, на 3 стор"/>
    <s v="Кухня-гостиная, Мастер-спальня"/>
    <n v="20"/>
    <n v="5"/>
    <s v="наличие 3+к"/>
    <n v="0.99250000000000005"/>
    <n v="1"/>
    <n v="1.002"/>
    <n v="1.0176470588235296"/>
    <s v="80-82"/>
    <n v="210000"/>
    <n v="1.0478874439331707"/>
    <n v="220056.36322596585"/>
    <n v="17710000"/>
    <x v="36"/>
  </r>
  <r>
    <x v="1"/>
    <n v="2"/>
    <n v="14"/>
    <n v="102"/>
    <s v="2.1"/>
    <n v="5"/>
    <x v="1"/>
    <n v="24.4"/>
    <n v="52.300000000000004"/>
    <n v="55.7"/>
    <n v="55.7"/>
    <m/>
    <m/>
    <n v="7.3"/>
    <s v="ниша"/>
    <m/>
    <m/>
    <m/>
    <m/>
    <m/>
    <m/>
    <m/>
    <m/>
    <s v="Кухня-гостиная"/>
    <n v="14"/>
    <m/>
    <s v="Комната стандарт"/>
    <n v="12.8"/>
    <s v="ниша"/>
    <m/>
    <s v="Комната стандарт"/>
    <n v="11.6"/>
    <m/>
    <m/>
    <m/>
    <m/>
    <m/>
    <m/>
    <m/>
    <m/>
    <m/>
    <m/>
    <m/>
    <m/>
    <m/>
    <m/>
    <n v="4.2"/>
    <n v="2.4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m/>
    <m/>
    <m/>
    <m/>
    <m/>
    <m/>
    <m/>
    <s v="Свой ЖК, Двор, Частный сектор"/>
    <s v="З, В"/>
    <m/>
    <s v="Кухня-гостиная"/>
    <s v=""/>
    <s v="ниша"/>
    <s v=""/>
    <s v=""/>
    <n v="1"/>
    <s v=""/>
    <s v="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"/>
    <n v="1.0049999999999999"/>
    <m/>
    <m/>
    <n v="1.0049999999999999"/>
    <n v="1"/>
    <n v="1"/>
    <n v="1"/>
    <n v="1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0"/>
    <s v="Кухня-гостиная, ниша, Комната (ниша), 2 с/у, лодж., Распашонка, на 2 стор"/>
    <s v="Кухня-гостиная"/>
    <n v="20"/>
    <n v="5"/>
    <s v="наличие 3+к"/>
    <n v="0.99250000000000005"/>
    <n v="1"/>
    <n v="1.002"/>
    <n v="1.0194117647058825"/>
    <s v="54-56"/>
    <n v="222500"/>
    <n v="1.0471716604240811"/>
    <n v="232995.69444435803"/>
    <n v="12980000"/>
    <x v="37"/>
  </r>
  <r>
    <x v="1"/>
    <n v="2"/>
    <n v="14"/>
    <n v="103"/>
    <s v="2.2"/>
    <n v="5"/>
    <x v="2"/>
    <n v="12.1"/>
    <n v="38.999999999999993"/>
    <n v="38.999999999999993"/>
    <n v="38.999999999999993"/>
    <m/>
    <m/>
    <n v="5.3"/>
    <m/>
    <m/>
    <m/>
    <m/>
    <m/>
    <m/>
    <m/>
    <m/>
    <m/>
    <s v="Кухня-гостиная с нишей"/>
    <n v="14"/>
    <m/>
    <s v="Комната стандарт"/>
    <n v="12.1"/>
    <s v="ниша"/>
    <n v="3.3"/>
    <m/>
    <m/>
    <m/>
    <m/>
    <m/>
    <m/>
    <m/>
    <m/>
    <m/>
    <m/>
    <m/>
    <m/>
    <m/>
    <m/>
    <m/>
    <m/>
    <n v="4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гостиная с нишей"/>
    <s v=""/>
    <s v="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1"/>
    <s v="Кухня-гостиная с нишей, Комната (ниша), 1 с/у, на 1 стор"/>
    <s v="Кухня-гостиная с нишей"/>
    <n v="20"/>
    <n v="5"/>
    <s v="наличие 3+к"/>
    <n v="0.99250000000000005"/>
    <n v="1"/>
    <n v="1.002"/>
    <n v="1.0194117647058825"/>
    <s v="38-40"/>
    <n v="240000"/>
    <n v="1.0341415372281619"/>
    <n v="248193.96893475886"/>
    <n v="9680000"/>
    <x v="38"/>
  </r>
  <r>
    <x v="1"/>
    <n v="2"/>
    <n v="14"/>
    <n v="104"/>
    <s v="2.3"/>
    <n v="5"/>
    <x v="2"/>
    <n v="13.9"/>
    <n v="41.4"/>
    <n v="45.699999999999996"/>
    <n v="45.699999999999996"/>
    <m/>
    <m/>
    <n v="8.1999999999999993"/>
    <s v="ниша"/>
    <m/>
    <m/>
    <m/>
    <m/>
    <m/>
    <m/>
    <m/>
    <m/>
    <s v="Кухня-гостиная"/>
    <n v="15.4"/>
    <m/>
    <s v="Комната стандарт"/>
    <n v="13.9"/>
    <m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4.3"/>
    <n v="4.3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Двор, Крыша др. строения ЖК, Частный сектор"/>
    <s v="Ю, В"/>
    <m/>
    <s v="Кухня-гостиная"/>
    <s v=""/>
    <s v="ниша"/>
    <s v=""/>
    <s v=""/>
    <s v="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да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.0049999999999999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2"/>
    <s v="Кухня-гостиная, ниша, 1 с/у, лодж., Угловая, на 2 стор"/>
    <s v="Кухня-гостиная"/>
    <n v="20"/>
    <n v="5"/>
    <s v="наличие 3+к"/>
    <n v="0.99250000000000005"/>
    <n v="1"/>
    <n v="1.002"/>
    <n v="1.0194117647058825"/>
    <s v="44-46"/>
    <n v="232500"/>
    <n v="1.0315940715546257"/>
    <n v="239845.62163645047"/>
    <n v="10960000"/>
    <x v="39"/>
  </r>
  <r>
    <x v="1"/>
    <n v="2"/>
    <n v="14"/>
    <n v="105"/>
    <s v="2.4"/>
    <n v="5"/>
    <x v="2"/>
    <n v="11.3"/>
    <n v="35.400000000000006"/>
    <n v="35.400000000000006"/>
    <n v="35.400000000000006"/>
    <m/>
    <m/>
    <n v="8.1999999999999993"/>
    <m/>
    <m/>
    <m/>
    <m/>
    <m/>
    <m/>
    <m/>
    <m/>
    <m/>
    <s v="Кухня-столовая"/>
    <n v="10.4"/>
    <n v="2"/>
    <s v="Комната стандарт"/>
    <n v="11.3"/>
    <m/>
    <m/>
    <m/>
    <m/>
    <m/>
    <m/>
    <m/>
    <m/>
    <m/>
    <m/>
    <m/>
    <m/>
    <m/>
    <m/>
    <m/>
    <m/>
    <m/>
    <m/>
    <n v="3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, Двор, Крыша др. строения ЖК"/>
    <s v="Ю"/>
    <m/>
    <s v="Кухня-столовая"/>
    <s v="да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"/>
    <s v=""/>
    <s v=""/>
    <s v=""/>
    <m/>
    <n v="1"/>
    <n v="1.0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3"/>
    <s v="Кухня-столовая, да, 1 с/у, на 1 стор"/>
    <s v="Кухня-столовая"/>
    <n v="20"/>
    <n v="5"/>
    <s v="наличие 3+к"/>
    <n v="0.99250000000000005"/>
    <n v="1"/>
    <n v="1.002"/>
    <n v="1.0194117647058825"/>
    <s v="34-36"/>
    <n v="256666.66666666666"/>
    <n v="1.023927605911765"/>
    <n v="262808.08551735303"/>
    <n v="9300000"/>
    <x v="35"/>
  </r>
  <r>
    <x v="1"/>
    <n v="2"/>
    <n v="14"/>
    <n v="106"/>
    <s v="2.5"/>
    <n v="5"/>
    <x v="0"/>
    <n v="35.5"/>
    <n v="80.399999999999991"/>
    <n v="80.399999999999991"/>
    <n v="80.399999999999991"/>
    <m/>
    <m/>
    <n v="16.5"/>
    <m/>
    <m/>
    <m/>
    <m/>
    <m/>
    <m/>
    <m/>
    <m/>
    <m/>
    <s v="Кухня-гостиная"/>
    <n v="16.100000000000001"/>
    <m/>
    <s v="Комната стандарт"/>
    <n v="12.5"/>
    <m/>
    <m/>
    <s v="Мастер-спальня с/у через гардероб"/>
    <n v="12"/>
    <s v="ниша"/>
    <n v="3.5"/>
    <s v="Комната стандарт"/>
    <n v="11"/>
    <m/>
    <m/>
    <m/>
    <m/>
    <m/>
    <m/>
    <m/>
    <m/>
    <m/>
    <m/>
    <n v="4.5"/>
    <n v="4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s v="да"/>
    <s v="кухня, комната"/>
    <n v="3"/>
    <m/>
    <m/>
    <m/>
    <s v="коридор, комната"/>
    <m/>
    <m/>
    <m/>
    <m/>
    <m/>
    <m/>
    <s v="Свой ЖК, Двор, Крыша др. строения ЖК"/>
    <s v="С,Ю, З"/>
    <m/>
    <s v="Кухня-гостиная"/>
    <s v=""/>
    <s v=""/>
    <s v=""/>
    <s v=""/>
    <n v="1"/>
    <s v=""/>
    <n v="1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да"/>
    <s v="да"/>
    <s v="да"/>
    <s v=""/>
    <s v=""/>
    <s v=""/>
    <s v=""/>
    <n v="3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"/>
    <s v=""/>
    <s v=""/>
    <s v=""/>
    <m/>
    <n v="1.01"/>
    <n v="1"/>
    <n v="1"/>
    <m/>
    <m/>
    <n v="1.0049999999999999"/>
    <n v="1"/>
    <n v="1.01"/>
    <n v="1"/>
    <n v="1"/>
    <n v="1"/>
    <n v="1"/>
    <m/>
    <m/>
    <m/>
    <n v="1"/>
    <m/>
    <m/>
    <m/>
    <m/>
    <m/>
    <m/>
    <m/>
    <m/>
    <m/>
    <n v="1"/>
    <m/>
    <m/>
    <n v="1"/>
    <n v="1"/>
    <n v="1.0049999999999999"/>
    <n v="1.0049999999999999"/>
    <n v="1.0049999999999999"/>
    <m/>
    <m/>
    <m/>
    <m/>
    <n v="1.0049999999999999"/>
    <m/>
    <m/>
    <m/>
    <m/>
    <m/>
    <m/>
    <m/>
    <m/>
    <m/>
    <m/>
    <m/>
    <m/>
    <n v="1"/>
    <n v="0.995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4"/>
    <s v="Кухня-гостиная, Мастер-спальня, Комната (ниша), 2 с/у, Торцевая, 2 ок кух, 2 ок ком, на 3 стор"/>
    <s v="Кухня-гостиная, Мастер-спальня"/>
    <n v="20"/>
    <n v="5"/>
    <s v="наличие 3+к"/>
    <n v="0.99250000000000005"/>
    <n v="1"/>
    <n v="1.002"/>
    <n v="1.0194117647058825"/>
    <s v="80-82"/>
    <n v="210000"/>
    <n v="1.0497045897897022"/>
    <n v="220437.96385583744"/>
    <n v="17720000"/>
    <x v="36"/>
  </r>
  <r>
    <x v="1"/>
    <n v="2"/>
    <n v="15"/>
    <n v="107"/>
    <s v="2.1"/>
    <n v="5"/>
    <x v="1"/>
    <n v="24.4"/>
    <n v="52.300000000000004"/>
    <n v="55.7"/>
    <n v="55.7"/>
    <m/>
    <m/>
    <n v="7.3"/>
    <s v="ниша"/>
    <m/>
    <m/>
    <m/>
    <m/>
    <m/>
    <m/>
    <m/>
    <m/>
    <s v="Кухня-гостиная"/>
    <n v="14"/>
    <m/>
    <s v="Комната стандарт"/>
    <n v="12.8"/>
    <s v="ниша"/>
    <m/>
    <s v="Комната стандарт"/>
    <n v="11.6"/>
    <m/>
    <m/>
    <m/>
    <m/>
    <m/>
    <m/>
    <m/>
    <m/>
    <m/>
    <m/>
    <m/>
    <m/>
    <m/>
    <m/>
    <n v="4.2"/>
    <n v="2.4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m/>
    <m/>
    <m/>
    <m/>
    <m/>
    <m/>
    <m/>
    <s v="Свой ЖК, Двор, Частный сектор"/>
    <s v="З, В"/>
    <m/>
    <s v="Кухня-гостиная"/>
    <s v=""/>
    <s v="ниша"/>
    <s v=""/>
    <s v=""/>
    <n v="1"/>
    <s v=""/>
    <s v="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"/>
    <n v="1.0049999999999999"/>
    <m/>
    <m/>
    <n v="1.0049999999999999"/>
    <n v="1"/>
    <n v="1"/>
    <n v="1"/>
    <n v="1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0"/>
    <s v="Кухня-гостиная, ниша, Комната (ниша), 2 с/у, лодж., Распашонка, на 2 стор"/>
    <s v="Кухня-гостиная"/>
    <n v="20"/>
    <n v="5"/>
    <s v="наличие 3+к"/>
    <n v="0.99250000000000005"/>
    <n v="1"/>
    <n v="1.002"/>
    <n v="1.0211764705882356"/>
    <s v="54-56"/>
    <n v="222500"/>
    <n v="1.0489844215211801"/>
    <n v="233399.03378846258"/>
    <n v="13000000"/>
    <x v="37"/>
  </r>
  <r>
    <x v="1"/>
    <n v="2"/>
    <n v="15"/>
    <n v="108"/>
    <s v="2.2"/>
    <n v="5"/>
    <x v="2"/>
    <n v="12.1"/>
    <n v="38.999999999999993"/>
    <n v="38.999999999999993"/>
    <n v="38.999999999999993"/>
    <m/>
    <m/>
    <n v="5.3"/>
    <m/>
    <m/>
    <m/>
    <m/>
    <m/>
    <m/>
    <m/>
    <m/>
    <m/>
    <s v="Кухня-гостиная с нишей"/>
    <n v="14"/>
    <m/>
    <s v="Комната стандарт"/>
    <n v="12.1"/>
    <s v="ниша"/>
    <n v="3.3"/>
    <m/>
    <m/>
    <m/>
    <m/>
    <m/>
    <m/>
    <m/>
    <m/>
    <m/>
    <m/>
    <m/>
    <m/>
    <m/>
    <m/>
    <m/>
    <m/>
    <n v="4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гостиная с нишей"/>
    <s v=""/>
    <s v="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1"/>
    <s v="Кухня-гостиная с нишей, Комната (ниша), 1 с/у, на 1 стор"/>
    <s v="Кухня-гостиная с нишей"/>
    <n v="20"/>
    <n v="5"/>
    <s v="наличие 3+к"/>
    <n v="0.99250000000000005"/>
    <n v="1"/>
    <n v="1.002"/>
    <n v="1.0211764705882356"/>
    <s v="38-40"/>
    <n v="240000"/>
    <n v="1.0359317418511769"/>
    <n v="248623.61804428246"/>
    <n v="9700000"/>
    <x v="38"/>
  </r>
  <r>
    <x v="1"/>
    <n v="2"/>
    <n v="15"/>
    <n v="109"/>
    <s v="2.3"/>
    <n v="5"/>
    <x v="2"/>
    <n v="13.9"/>
    <n v="41.4"/>
    <n v="45.699999999999996"/>
    <n v="45.699999999999996"/>
    <m/>
    <m/>
    <n v="8.1999999999999993"/>
    <s v="ниша"/>
    <m/>
    <m/>
    <m/>
    <m/>
    <m/>
    <m/>
    <m/>
    <m/>
    <s v="Кухня-гостиная"/>
    <n v="15.4"/>
    <m/>
    <s v="Комната стандарт"/>
    <n v="13.9"/>
    <m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4.3"/>
    <n v="4.3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Двор, Крыша др. строения ЖК, Частный сектор"/>
    <s v="Ю, В"/>
    <m/>
    <s v="Кухня-гостиная"/>
    <s v=""/>
    <s v="ниша"/>
    <s v=""/>
    <s v=""/>
    <s v="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да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.0049999999999999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2"/>
    <s v="Кухня-гостиная, ниша, 1 с/у, лодж., Угловая, на 2 стор"/>
    <s v="Кухня-гостиная"/>
    <n v="20"/>
    <n v="5"/>
    <s v="наличие 3+к"/>
    <n v="0.99250000000000005"/>
    <n v="1"/>
    <n v="1.002"/>
    <n v="1.0211764705882356"/>
    <s v="44-46"/>
    <n v="232500"/>
    <n v="1.0333798662543741"/>
    <n v="240260.81890414198"/>
    <n v="10980000"/>
    <x v="39"/>
  </r>
  <r>
    <x v="1"/>
    <n v="2"/>
    <n v="15"/>
    <n v="110"/>
    <s v="2.4"/>
    <n v="5"/>
    <x v="2"/>
    <n v="11.3"/>
    <n v="35.400000000000006"/>
    <n v="35.400000000000006"/>
    <n v="35.400000000000006"/>
    <m/>
    <m/>
    <n v="8.1999999999999993"/>
    <m/>
    <m/>
    <m/>
    <m/>
    <m/>
    <m/>
    <m/>
    <m/>
    <m/>
    <s v="Кухня-столовая"/>
    <n v="10.4"/>
    <n v="2"/>
    <s v="Комната стандарт"/>
    <n v="11.3"/>
    <m/>
    <m/>
    <m/>
    <m/>
    <m/>
    <m/>
    <m/>
    <m/>
    <m/>
    <m/>
    <m/>
    <m/>
    <m/>
    <m/>
    <m/>
    <m/>
    <m/>
    <m/>
    <n v="3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, Двор, Крыша др. строения ЖК"/>
    <s v="Ю"/>
    <m/>
    <s v="Кухня-столовая"/>
    <s v="да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"/>
    <s v=""/>
    <s v=""/>
    <s v=""/>
    <m/>
    <n v="1"/>
    <n v="1.0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3"/>
    <s v="Кухня-столовая, да, 1 с/у, на 1 стор"/>
    <s v="Кухня-столовая"/>
    <n v="20"/>
    <n v="5"/>
    <s v="наличие 3+к"/>
    <n v="0.99250000000000005"/>
    <n v="1"/>
    <n v="1.002"/>
    <n v="1.0211764705882356"/>
    <s v="34-36"/>
    <n v="256666.66666666666"/>
    <n v="1.0257001291764711"/>
    <n v="263263.03315529425"/>
    <n v="9320000"/>
    <x v="35"/>
  </r>
  <r>
    <x v="1"/>
    <n v="2"/>
    <n v="15"/>
    <n v="111"/>
    <s v="2.5"/>
    <n v="5"/>
    <x v="0"/>
    <n v="35.5"/>
    <n v="80.399999999999991"/>
    <n v="80.399999999999991"/>
    <n v="80.399999999999991"/>
    <m/>
    <m/>
    <n v="16.5"/>
    <m/>
    <m/>
    <m/>
    <m/>
    <m/>
    <m/>
    <m/>
    <m/>
    <m/>
    <s v="Кухня-гостиная"/>
    <n v="16.100000000000001"/>
    <m/>
    <s v="Комната стандарт"/>
    <n v="12.5"/>
    <m/>
    <m/>
    <s v="Мастер-спальня с/у через гардероб"/>
    <n v="12"/>
    <s v="ниша"/>
    <n v="3.5"/>
    <s v="Комната стандарт"/>
    <n v="11"/>
    <m/>
    <m/>
    <m/>
    <m/>
    <m/>
    <m/>
    <m/>
    <m/>
    <m/>
    <m/>
    <n v="4.5"/>
    <n v="4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s v="да"/>
    <s v="кухня, комната"/>
    <n v="3"/>
    <m/>
    <m/>
    <m/>
    <s v="коридор, комната"/>
    <m/>
    <m/>
    <m/>
    <m/>
    <m/>
    <m/>
    <s v="Свой ЖК, Двор, Крыша др. строения ЖК"/>
    <s v="С,Ю, З"/>
    <m/>
    <s v="Кухня-гостиная"/>
    <s v=""/>
    <s v=""/>
    <s v=""/>
    <s v=""/>
    <n v="1"/>
    <s v=""/>
    <n v="1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да"/>
    <s v="да"/>
    <s v="да"/>
    <s v=""/>
    <s v=""/>
    <s v=""/>
    <s v=""/>
    <n v="3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"/>
    <s v=""/>
    <s v=""/>
    <s v=""/>
    <m/>
    <n v="1.01"/>
    <n v="1"/>
    <n v="1"/>
    <m/>
    <m/>
    <n v="1.0049999999999999"/>
    <n v="1"/>
    <n v="1.01"/>
    <n v="1"/>
    <n v="1"/>
    <n v="1"/>
    <n v="1"/>
    <m/>
    <m/>
    <m/>
    <n v="1"/>
    <m/>
    <m/>
    <m/>
    <m/>
    <m/>
    <m/>
    <m/>
    <m/>
    <m/>
    <n v="1"/>
    <m/>
    <m/>
    <n v="1"/>
    <n v="1"/>
    <n v="1.0049999999999999"/>
    <n v="1.0049999999999999"/>
    <n v="1.0049999999999999"/>
    <m/>
    <m/>
    <m/>
    <m/>
    <n v="1.0049999999999999"/>
    <m/>
    <m/>
    <m/>
    <m/>
    <m/>
    <m/>
    <m/>
    <m/>
    <m/>
    <m/>
    <m/>
    <m/>
    <n v="1"/>
    <n v="0.995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4"/>
    <s v="Кухня-гостиная, Мастер-спальня, Комната (ниша), 2 с/у, Торцевая, 2 ок кух, 2 ок ком, на 3 стор"/>
    <s v="Кухня-гостиная, Мастер-спальня"/>
    <n v="20"/>
    <n v="5"/>
    <s v="наличие 3+к"/>
    <n v="0.99250000000000005"/>
    <n v="1"/>
    <n v="1.002"/>
    <n v="1.0211764705882356"/>
    <s v="80-82"/>
    <n v="210000"/>
    <n v="1.0515217356462339"/>
    <n v="220819.5644857091"/>
    <n v="17750000"/>
    <x v="36"/>
  </r>
  <r>
    <x v="1"/>
    <n v="2"/>
    <n v="16"/>
    <n v="112"/>
    <s v="2.1"/>
    <n v="5"/>
    <x v="1"/>
    <n v="24.4"/>
    <n v="52.300000000000004"/>
    <n v="55.7"/>
    <n v="55.7"/>
    <m/>
    <m/>
    <n v="7.3"/>
    <s v="ниша"/>
    <m/>
    <m/>
    <m/>
    <m/>
    <m/>
    <m/>
    <m/>
    <m/>
    <s v="Кухня-гостиная"/>
    <n v="14"/>
    <m/>
    <s v="Комната стандарт"/>
    <n v="12.8"/>
    <s v="ниша"/>
    <m/>
    <s v="Комната стандарт"/>
    <n v="11.6"/>
    <m/>
    <m/>
    <m/>
    <m/>
    <m/>
    <m/>
    <m/>
    <m/>
    <m/>
    <m/>
    <m/>
    <m/>
    <m/>
    <m/>
    <n v="4.2"/>
    <n v="2.4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m/>
    <m/>
    <m/>
    <m/>
    <m/>
    <m/>
    <m/>
    <s v="Свой ЖК, Двор, Частный сектор"/>
    <s v="З, В"/>
    <m/>
    <s v="Кухня-гостиная"/>
    <s v=""/>
    <s v="ниша"/>
    <s v=""/>
    <s v=""/>
    <n v="1"/>
    <s v=""/>
    <s v="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"/>
    <n v="1.0049999999999999"/>
    <m/>
    <m/>
    <n v="1.0049999999999999"/>
    <n v="1"/>
    <n v="1"/>
    <n v="1"/>
    <n v="1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0"/>
    <s v="Кухня-гостиная, ниша, Комната (ниша), 2 с/у, лодж., Распашонка, на 2 стор"/>
    <s v="Кухня-гостиная"/>
    <n v="20"/>
    <n v="5"/>
    <s v="наличие 3+к"/>
    <n v="0.99250000000000005"/>
    <n v="1"/>
    <n v="1.002"/>
    <n v="1.0229411764705885"/>
    <s v="54-56"/>
    <n v="222500"/>
    <n v="1.0507971826182787"/>
    <n v="233802.37313256701"/>
    <n v="13020000"/>
    <x v="37"/>
  </r>
  <r>
    <x v="1"/>
    <n v="2"/>
    <n v="16"/>
    <n v="113"/>
    <s v="2.2"/>
    <n v="5"/>
    <x v="2"/>
    <n v="12.1"/>
    <n v="38.999999999999993"/>
    <n v="38.999999999999993"/>
    <n v="38.999999999999993"/>
    <m/>
    <m/>
    <n v="5.3"/>
    <m/>
    <m/>
    <m/>
    <m/>
    <m/>
    <m/>
    <m/>
    <m/>
    <m/>
    <s v="Кухня-гостиная с нишей"/>
    <n v="14"/>
    <m/>
    <s v="Комната стандарт"/>
    <n v="12.1"/>
    <s v="ниша"/>
    <n v="3.3"/>
    <m/>
    <m/>
    <m/>
    <m/>
    <m/>
    <m/>
    <m/>
    <m/>
    <m/>
    <m/>
    <m/>
    <m/>
    <m/>
    <m/>
    <m/>
    <m/>
    <n v="4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гостиная с нишей"/>
    <s v=""/>
    <s v="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1"/>
    <s v="Кухня-гостиная с нишей, Комната (ниша), 1 с/у, на 1 стор"/>
    <s v="Кухня-гостиная с нишей"/>
    <n v="20"/>
    <n v="5"/>
    <s v="наличие 3+к"/>
    <n v="0.99250000000000005"/>
    <n v="1"/>
    <n v="1.002"/>
    <n v="1.0229411764705885"/>
    <s v="38-40"/>
    <n v="240000"/>
    <n v="1.0377219464741916"/>
    <n v="249053.26715380597"/>
    <n v="9710000"/>
    <x v="38"/>
  </r>
  <r>
    <x v="1"/>
    <n v="2"/>
    <n v="16"/>
    <n v="114"/>
    <s v="2.3"/>
    <n v="5"/>
    <x v="2"/>
    <n v="13.9"/>
    <n v="41.4"/>
    <n v="45.699999999999996"/>
    <n v="45.699999999999996"/>
    <m/>
    <m/>
    <n v="8.1999999999999993"/>
    <s v="ниша"/>
    <m/>
    <m/>
    <m/>
    <m/>
    <m/>
    <m/>
    <m/>
    <m/>
    <s v="Кухня-гостиная"/>
    <n v="15.4"/>
    <m/>
    <s v="Комната стандарт"/>
    <n v="13.9"/>
    <m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4.3"/>
    <n v="4.3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Двор, Крыша др. строения ЖК, Частный сектор"/>
    <s v="Ю, В"/>
    <m/>
    <s v="Кухня-гостиная"/>
    <s v=""/>
    <s v="ниша"/>
    <s v=""/>
    <s v=""/>
    <s v="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да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.0049999999999999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2"/>
    <s v="Кухня-гостиная, ниша, 1 с/у, лодж., Угловая, на 2 стор"/>
    <s v="Кухня-гостиная"/>
    <n v="20"/>
    <n v="5"/>
    <s v="наличие 3+к"/>
    <n v="0.99250000000000005"/>
    <n v="1"/>
    <n v="1.002"/>
    <n v="1.0229411764705885"/>
    <s v="44-46"/>
    <n v="232500"/>
    <n v="1.0351656609541224"/>
    <n v="240676.01617183347"/>
    <n v="11000000"/>
    <x v="39"/>
  </r>
  <r>
    <x v="1"/>
    <n v="2"/>
    <n v="16"/>
    <n v="115"/>
    <s v="2.4"/>
    <n v="5"/>
    <x v="2"/>
    <n v="11.3"/>
    <n v="35.400000000000006"/>
    <n v="35.400000000000006"/>
    <n v="35.400000000000006"/>
    <m/>
    <m/>
    <n v="8.1999999999999993"/>
    <m/>
    <m/>
    <m/>
    <m/>
    <m/>
    <m/>
    <m/>
    <m/>
    <m/>
    <s v="Кухня-столовая"/>
    <n v="10.4"/>
    <n v="2"/>
    <s v="Комната стандарт"/>
    <n v="11.3"/>
    <m/>
    <m/>
    <m/>
    <m/>
    <m/>
    <m/>
    <m/>
    <m/>
    <m/>
    <m/>
    <m/>
    <m/>
    <m/>
    <m/>
    <m/>
    <m/>
    <m/>
    <m/>
    <n v="3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, Двор, Крыша др. строения ЖК"/>
    <s v="Ю"/>
    <m/>
    <s v="Кухня-столовая"/>
    <s v="да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"/>
    <s v=""/>
    <s v=""/>
    <s v=""/>
    <m/>
    <n v="1"/>
    <n v="1.0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3"/>
    <s v="Кухня-столовая, да, 1 с/у, на 1 стор"/>
    <s v="Кухня-столовая"/>
    <n v="20"/>
    <n v="5"/>
    <s v="наличие 3+к"/>
    <n v="0.99250000000000005"/>
    <n v="1"/>
    <n v="1.002"/>
    <n v="1.0229411764705885"/>
    <s v="34-36"/>
    <n v="256666.66666666666"/>
    <n v="1.0274726524411768"/>
    <n v="263717.98079323536"/>
    <n v="9340000"/>
    <x v="35"/>
  </r>
  <r>
    <x v="1"/>
    <n v="2"/>
    <n v="16"/>
    <n v="116"/>
    <s v="2.5"/>
    <n v="5"/>
    <x v="0"/>
    <n v="35.5"/>
    <n v="80.399999999999991"/>
    <n v="80.399999999999991"/>
    <n v="80.399999999999991"/>
    <m/>
    <m/>
    <n v="16.5"/>
    <m/>
    <m/>
    <m/>
    <m/>
    <m/>
    <m/>
    <m/>
    <m/>
    <m/>
    <s v="Кухня-гостиная"/>
    <n v="16.100000000000001"/>
    <m/>
    <s v="Комната стандарт"/>
    <n v="12.5"/>
    <m/>
    <m/>
    <s v="Мастер-спальня с/у через гардероб"/>
    <n v="12"/>
    <s v="ниша"/>
    <n v="3.5"/>
    <s v="Комната стандарт"/>
    <n v="11"/>
    <m/>
    <m/>
    <m/>
    <m/>
    <m/>
    <m/>
    <m/>
    <m/>
    <m/>
    <m/>
    <n v="4.5"/>
    <n v="4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s v="да"/>
    <s v="кухня, комната"/>
    <n v="3"/>
    <m/>
    <m/>
    <m/>
    <s v="коридор, комната"/>
    <m/>
    <m/>
    <m/>
    <m/>
    <m/>
    <m/>
    <s v="Свой ЖК, Двор, Крыша др. строения ЖК"/>
    <s v="С,Ю, З"/>
    <m/>
    <s v="Кухня-гостиная"/>
    <s v=""/>
    <s v=""/>
    <s v=""/>
    <s v=""/>
    <n v="1"/>
    <s v=""/>
    <n v="1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да"/>
    <s v="да"/>
    <s v="да"/>
    <s v=""/>
    <s v=""/>
    <s v=""/>
    <s v=""/>
    <n v="3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"/>
    <s v=""/>
    <s v=""/>
    <s v=""/>
    <m/>
    <n v="1.01"/>
    <n v="1"/>
    <n v="1"/>
    <m/>
    <m/>
    <n v="1.0049999999999999"/>
    <n v="1"/>
    <n v="1.01"/>
    <n v="1"/>
    <n v="1"/>
    <n v="1"/>
    <n v="1"/>
    <m/>
    <m/>
    <m/>
    <n v="1"/>
    <m/>
    <m/>
    <m/>
    <m/>
    <m/>
    <m/>
    <m/>
    <m/>
    <m/>
    <n v="1"/>
    <m/>
    <m/>
    <n v="1"/>
    <n v="1"/>
    <n v="1.0049999999999999"/>
    <n v="1.0049999999999999"/>
    <n v="1.0049999999999999"/>
    <m/>
    <m/>
    <m/>
    <m/>
    <n v="1.0049999999999999"/>
    <m/>
    <m/>
    <m/>
    <m/>
    <m/>
    <m/>
    <m/>
    <m/>
    <m/>
    <m/>
    <m/>
    <m/>
    <n v="1"/>
    <n v="0.995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4"/>
    <s v="Кухня-гостиная, Мастер-спальня, Комната (ниша), 2 с/у, Торцевая, 2 ок кух, 2 ок ком, на 3 стор"/>
    <s v="Кухня-гостиная, Мастер-спальня"/>
    <n v="20"/>
    <n v="5"/>
    <s v="наличие 3+к"/>
    <n v="0.99250000000000005"/>
    <n v="1"/>
    <n v="1.002"/>
    <n v="1.0229411764705885"/>
    <s v="80-82"/>
    <n v="210000"/>
    <n v="1.0533388815027653"/>
    <n v="221201.16511558072"/>
    <n v="17780000"/>
    <x v="36"/>
  </r>
  <r>
    <x v="1"/>
    <n v="2"/>
    <n v="17"/>
    <n v="117"/>
    <s v="2.1"/>
    <n v="5"/>
    <x v="1"/>
    <n v="24.4"/>
    <n v="52.300000000000004"/>
    <n v="55.7"/>
    <n v="55.7"/>
    <m/>
    <m/>
    <n v="7.3"/>
    <s v="ниша"/>
    <m/>
    <m/>
    <m/>
    <m/>
    <m/>
    <m/>
    <m/>
    <m/>
    <s v="Кухня-гостиная"/>
    <n v="14"/>
    <m/>
    <s v="Комната стандарт"/>
    <n v="12.8"/>
    <s v="ниша"/>
    <m/>
    <s v="Комната стандарт"/>
    <n v="11.6"/>
    <m/>
    <m/>
    <m/>
    <m/>
    <m/>
    <m/>
    <m/>
    <m/>
    <m/>
    <m/>
    <m/>
    <m/>
    <m/>
    <m/>
    <n v="4.2"/>
    <n v="2.4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m/>
    <m/>
    <m/>
    <m/>
    <m/>
    <m/>
    <m/>
    <s v="Свой ЖК, Двор, Частный сектор"/>
    <s v="З, В"/>
    <m/>
    <s v="Кухня-гостиная"/>
    <s v=""/>
    <s v="ниша"/>
    <s v=""/>
    <s v=""/>
    <n v="1"/>
    <s v=""/>
    <s v="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"/>
    <n v="1.0049999999999999"/>
    <m/>
    <m/>
    <n v="1.0049999999999999"/>
    <n v="1"/>
    <n v="1"/>
    <n v="1"/>
    <n v="1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0"/>
    <s v="Кухня-гостиная, ниша, Комната (ниша), 2 с/у, лодж., Распашонка, на 2 стор"/>
    <s v="Кухня-гостиная"/>
    <n v="20"/>
    <n v="5"/>
    <s v="наличие 3+к"/>
    <n v="0.99250000000000005"/>
    <n v="1"/>
    <n v="1.002"/>
    <n v="1.0247058823529414"/>
    <s v="54-56"/>
    <n v="222500"/>
    <n v="1.0526099437153775"/>
    <n v="234205.7124766715"/>
    <n v="13050000"/>
    <x v="37"/>
  </r>
  <r>
    <x v="1"/>
    <n v="2"/>
    <n v="17"/>
    <n v="118"/>
    <s v="2.2"/>
    <n v="5"/>
    <x v="2"/>
    <n v="12.1"/>
    <n v="38.999999999999993"/>
    <n v="38.999999999999993"/>
    <n v="38.999999999999993"/>
    <m/>
    <m/>
    <n v="5.3"/>
    <m/>
    <m/>
    <m/>
    <m/>
    <m/>
    <m/>
    <m/>
    <m/>
    <m/>
    <s v="Кухня-гостиная с нишей"/>
    <n v="14"/>
    <m/>
    <s v="Комната стандарт"/>
    <n v="12.1"/>
    <s v="ниша"/>
    <n v="3.3"/>
    <m/>
    <m/>
    <m/>
    <m/>
    <m/>
    <m/>
    <m/>
    <m/>
    <m/>
    <m/>
    <m/>
    <m/>
    <m/>
    <m/>
    <m/>
    <m/>
    <n v="4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гостиная с нишей"/>
    <s v=""/>
    <s v="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1"/>
    <s v="Кухня-гостиная с нишей, Комната (ниша), 1 с/у, на 1 стор"/>
    <s v="Кухня-гостиная с нишей"/>
    <n v="20"/>
    <n v="5"/>
    <s v="наличие 3+к"/>
    <n v="0.99250000000000005"/>
    <n v="1"/>
    <n v="1.002"/>
    <n v="1.0247058823529414"/>
    <s v="38-40"/>
    <n v="240000"/>
    <n v="1.0395121510972061"/>
    <n v="249482.91626332945"/>
    <n v="9730000"/>
    <x v="38"/>
  </r>
  <r>
    <x v="1"/>
    <n v="2"/>
    <n v="17"/>
    <n v="119"/>
    <s v="2.3"/>
    <n v="5"/>
    <x v="2"/>
    <n v="13.9"/>
    <n v="41.4"/>
    <n v="45.699999999999996"/>
    <n v="45.699999999999996"/>
    <m/>
    <m/>
    <n v="8.1999999999999993"/>
    <s v="ниша"/>
    <m/>
    <m/>
    <m/>
    <m/>
    <m/>
    <m/>
    <m/>
    <m/>
    <s v="Кухня-гостиная"/>
    <n v="15.4"/>
    <m/>
    <s v="Комната стандарт"/>
    <n v="13.9"/>
    <m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4.3"/>
    <n v="4.3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Двор, Крыша др. строения ЖК, Частный сектор"/>
    <s v="Ю, В"/>
    <m/>
    <s v="Кухня-гостиная"/>
    <s v=""/>
    <s v="ниша"/>
    <s v=""/>
    <s v=""/>
    <s v="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да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.0049999999999999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2"/>
    <s v="Кухня-гостиная, ниша, 1 с/у, лодж., Угловая, на 2 стор"/>
    <s v="Кухня-гостиная"/>
    <n v="20"/>
    <n v="5"/>
    <s v="наличие 3+к"/>
    <n v="0.99250000000000005"/>
    <n v="1"/>
    <n v="1.002"/>
    <n v="1.0247058823529414"/>
    <s v="44-46"/>
    <n v="232500"/>
    <n v="1.0369514556538708"/>
    <n v="241091.21343952496"/>
    <n v="11020000"/>
    <x v="39"/>
  </r>
  <r>
    <x v="1"/>
    <n v="2"/>
    <n v="17"/>
    <n v="120"/>
    <s v="2.4"/>
    <n v="5"/>
    <x v="2"/>
    <n v="11.3"/>
    <n v="35.400000000000006"/>
    <n v="35.400000000000006"/>
    <n v="35.400000000000006"/>
    <m/>
    <m/>
    <n v="8.1999999999999993"/>
    <m/>
    <m/>
    <m/>
    <m/>
    <m/>
    <m/>
    <m/>
    <m/>
    <m/>
    <s v="Кухня-столовая"/>
    <n v="10.4"/>
    <n v="2"/>
    <s v="Комната стандарт"/>
    <n v="11.3"/>
    <m/>
    <m/>
    <m/>
    <m/>
    <m/>
    <m/>
    <m/>
    <m/>
    <m/>
    <m/>
    <m/>
    <m/>
    <m/>
    <m/>
    <m/>
    <m/>
    <m/>
    <m/>
    <n v="3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, Двор, Крыша др. строения ЖК"/>
    <s v="Ю"/>
    <m/>
    <s v="Кухня-столовая"/>
    <s v="да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"/>
    <s v=""/>
    <s v=""/>
    <s v=""/>
    <m/>
    <n v="1"/>
    <n v="1.0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3"/>
    <s v="Кухня-столовая, да, 1 с/у, на 1 стор"/>
    <s v="Кухня-столовая"/>
    <n v="20"/>
    <n v="5"/>
    <s v="наличие 3+к"/>
    <n v="0.99250000000000005"/>
    <n v="1"/>
    <n v="1.002"/>
    <n v="1.0247058823529414"/>
    <s v="34-36"/>
    <n v="256666.66666666666"/>
    <n v="1.0292451757058827"/>
    <n v="264172.92843117652"/>
    <n v="9350000"/>
    <x v="35"/>
  </r>
  <r>
    <x v="1"/>
    <n v="2"/>
    <n v="17"/>
    <n v="121"/>
    <s v="2.5"/>
    <n v="5"/>
    <x v="0"/>
    <n v="35.5"/>
    <n v="80.3"/>
    <n v="80.3"/>
    <n v="80.3"/>
    <m/>
    <m/>
    <n v="16.5"/>
    <m/>
    <m/>
    <m/>
    <m/>
    <m/>
    <m/>
    <m/>
    <m/>
    <m/>
    <s v="Кухня-гостиная"/>
    <n v="16.100000000000001"/>
    <m/>
    <s v="Комната стандарт"/>
    <n v="12.5"/>
    <m/>
    <m/>
    <s v="Мастер-спальня с/у через гардероб"/>
    <n v="12"/>
    <s v="ниша"/>
    <n v="3.5"/>
    <s v="Комната стандарт"/>
    <n v="11"/>
    <m/>
    <m/>
    <m/>
    <m/>
    <m/>
    <m/>
    <m/>
    <m/>
    <m/>
    <m/>
    <n v="4.5"/>
    <n v="4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s v="да"/>
    <s v="кухня, комната"/>
    <n v="3"/>
    <m/>
    <m/>
    <m/>
    <s v="коридор, комната"/>
    <m/>
    <m/>
    <m/>
    <m/>
    <m/>
    <m/>
    <s v="Свой ЖК, Двор, Крыша др. строения ЖК"/>
    <s v="С,Ю, З"/>
    <m/>
    <s v="Кухня-гостиная"/>
    <s v=""/>
    <s v=""/>
    <s v=""/>
    <s v=""/>
    <n v="1"/>
    <s v=""/>
    <n v="1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да"/>
    <s v="да"/>
    <s v="да"/>
    <s v=""/>
    <s v=""/>
    <s v=""/>
    <s v=""/>
    <n v="3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"/>
    <s v=""/>
    <s v=""/>
    <s v=""/>
    <m/>
    <n v="1.01"/>
    <n v="1"/>
    <n v="1"/>
    <m/>
    <m/>
    <n v="1.0049999999999999"/>
    <n v="1"/>
    <n v="1.01"/>
    <n v="1"/>
    <n v="1"/>
    <n v="1"/>
    <n v="1"/>
    <m/>
    <m/>
    <m/>
    <n v="1"/>
    <m/>
    <m/>
    <m/>
    <m/>
    <m/>
    <m/>
    <m/>
    <m/>
    <m/>
    <n v="1"/>
    <m/>
    <m/>
    <n v="1"/>
    <n v="1"/>
    <n v="1.0049999999999999"/>
    <n v="1.0049999999999999"/>
    <n v="1.0049999999999999"/>
    <m/>
    <m/>
    <m/>
    <m/>
    <n v="1.0049999999999999"/>
    <m/>
    <m/>
    <m/>
    <m/>
    <m/>
    <m/>
    <m/>
    <m/>
    <m/>
    <m/>
    <m/>
    <m/>
    <n v="1"/>
    <n v="0.995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4"/>
    <s v="Кухня-гостиная, Мастер-спальня, Комната (ниша), 2 с/у, Торцевая, 2 ок кух, 2 ок ком, на 3 стор"/>
    <s v="Кухня-гостиная, Мастер-спальня"/>
    <n v="20"/>
    <n v="5"/>
    <s v="наличие 3+к"/>
    <n v="0.99250000000000005"/>
    <n v="1"/>
    <n v="1.002"/>
    <n v="1.0247058823529414"/>
    <s v="80-82"/>
    <n v="210000"/>
    <n v="1.0551560273592968"/>
    <n v="221582.76574545234"/>
    <n v="17790000"/>
    <x v="36"/>
  </r>
  <r>
    <x v="1"/>
    <n v="2"/>
    <n v="18"/>
    <n v="122"/>
    <s v="2.1"/>
    <n v="5"/>
    <x v="1"/>
    <n v="24.4"/>
    <n v="52.300000000000004"/>
    <n v="55.7"/>
    <n v="55.7"/>
    <m/>
    <m/>
    <n v="7.3"/>
    <s v="ниша"/>
    <m/>
    <m/>
    <m/>
    <m/>
    <m/>
    <m/>
    <m/>
    <m/>
    <s v="Кухня-гостиная"/>
    <n v="14"/>
    <m/>
    <s v="Комната стандарт"/>
    <n v="12.8"/>
    <s v="ниша"/>
    <m/>
    <s v="Комната стандарт"/>
    <n v="11.6"/>
    <m/>
    <m/>
    <m/>
    <m/>
    <m/>
    <m/>
    <m/>
    <m/>
    <m/>
    <m/>
    <m/>
    <m/>
    <m/>
    <m/>
    <n v="4.2"/>
    <n v="2.4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m/>
    <m/>
    <m/>
    <m/>
    <m/>
    <m/>
    <m/>
    <s v="Свой ЖК, Двор, Частный сектор"/>
    <s v="З, В"/>
    <m/>
    <s v="Кухня-гостиная"/>
    <s v=""/>
    <s v="ниша"/>
    <s v=""/>
    <s v=""/>
    <n v="1"/>
    <s v=""/>
    <s v="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"/>
    <n v="1.0049999999999999"/>
    <m/>
    <m/>
    <n v="1.0049999999999999"/>
    <n v="1"/>
    <n v="1"/>
    <n v="1"/>
    <n v="1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0"/>
    <s v="Кухня-гостиная, ниша, Комната (ниша), 2 с/у, лодж., Распашонка, на 2 стор"/>
    <s v="Кухня-гостиная"/>
    <n v="20"/>
    <n v="5"/>
    <s v="наличие 3+к"/>
    <n v="0.99250000000000005"/>
    <n v="1"/>
    <n v="1.002"/>
    <n v="1.0264705882352942"/>
    <s v="54-56"/>
    <n v="222500"/>
    <n v="1.0544227048124764"/>
    <n v="234609.05182077599"/>
    <n v="13070000"/>
    <x v="37"/>
  </r>
  <r>
    <x v="1"/>
    <n v="2"/>
    <n v="18"/>
    <n v="123"/>
    <s v="2.2"/>
    <n v="5"/>
    <x v="2"/>
    <n v="12.1"/>
    <n v="38.999999999999993"/>
    <n v="38.999999999999993"/>
    <n v="38.999999999999993"/>
    <m/>
    <m/>
    <n v="5.3"/>
    <m/>
    <m/>
    <m/>
    <m/>
    <m/>
    <m/>
    <m/>
    <m/>
    <m/>
    <s v="Кухня-гостиная с нишей"/>
    <n v="14"/>
    <m/>
    <s v="Комната стандарт"/>
    <n v="12.1"/>
    <s v="ниша"/>
    <n v="3.3"/>
    <m/>
    <m/>
    <m/>
    <m/>
    <m/>
    <m/>
    <m/>
    <m/>
    <m/>
    <m/>
    <m/>
    <m/>
    <m/>
    <m/>
    <m/>
    <m/>
    <n v="4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гостиная с нишей"/>
    <s v=""/>
    <s v="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1"/>
    <s v="Кухня-гостиная с нишей, Комната (ниша), 1 с/у, на 1 стор"/>
    <s v="Кухня-гостиная с нишей"/>
    <n v="20"/>
    <n v="5"/>
    <s v="наличие 3+к"/>
    <n v="0.99250000000000005"/>
    <n v="1"/>
    <n v="1.002"/>
    <n v="1.0264705882352942"/>
    <s v="38-40"/>
    <n v="240000"/>
    <n v="1.0413023557202208"/>
    <n v="249912.56537285299"/>
    <n v="9750000"/>
    <x v="38"/>
  </r>
  <r>
    <x v="1"/>
    <n v="2"/>
    <n v="18"/>
    <n v="124"/>
    <s v="2.3"/>
    <n v="5"/>
    <x v="2"/>
    <n v="13.9"/>
    <n v="41.4"/>
    <n v="45.699999999999996"/>
    <n v="45.699999999999996"/>
    <m/>
    <m/>
    <n v="8.1999999999999993"/>
    <s v="ниша"/>
    <m/>
    <m/>
    <m/>
    <m/>
    <m/>
    <m/>
    <m/>
    <m/>
    <s v="Кухня-гостиная"/>
    <n v="15.4"/>
    <m/>
    <s v="Комната стандарт"/>
    <n v="13.9"/>
    <m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4.3"/>
    <n v="4.3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Двор, Крыша др. строения ЖК, Частный сектор"/>
    <s v="Ю, В"/>
    <m/>
    <s v="Кухня-гостиная"/>
    <s v=""/>
    <s v="ниша"/>
    <s v=""/>
    <s v=""/>
    <s v="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да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.0049999999999999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2"/>
    <s v="Кухня-гостиная, ниша, 1 с/у, лодж., Угловая, на 2 стор"/>
    <s v="Кухня-гостиная"/>
    <n v="20"/>
    <n v="5"/>
    <s v="наличие 3+к"/>
    <n v="0.99250000000000005"/>
    <n v="1"/>
    <n v="1.002"/>
    <n v="1.0264705882352942"/>
    <s v="44-46"/>
    <n v="232500"/>
    <n v="1.038737250353619"/>
    <n v="241506.41070721642"/>
    <n v="11040000"/>
    <x v="39"/>
  </r>
  <r>
    <x v="1"/>
    <n v="2"/>
    <n v="18"/>
    <n v="125"/>
    <s v="2.4"/>
    <n v="5"/>
    <x v="2"/>
    <n v="11.3"/>
    <n v="35.400000000000006"/>
    <n v="35.400000000000006"/>
    <n v="35.400000000000006"/>
    <m/>
    <m/>
    <n v="8.1999999999999993"/>
    <m/>
    <m/>
    <m/>
    <m/>
    <m/>
    <m/>
    <m/>
    <m/>
    <m/>
    <s v="Кухня-столовая"/>
    <n v="10.4"/>
    <n v="2"/>
    <s v="Комната стандарт"/>
    <n v="11.3"/>
    <m/>
    <m/>
    <m/>
    <m/>
    <m/>
    <m/>
    <m/>
    <m/>
    <m/>
    <m/>
    <m/>
    <m/>
    <m/>
    <m/>
    <m/>
    <m/>
    <m/>
    <m/>
    <n v="3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, Двор, Крыша др. строения ЖК"/>
    <s v="Ю"/>
    <m/>
    <s v="Кухня-столовая"/>
    <s v="да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"/>
    <s v=""/>
    <s v=""/>
    <s v=""/>
    <m/>
    <n v="1"/>
    <n v="1.0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3"/>
    <s v="Кухня-столовая, да, 1 с/у, на 1 стор"/>
    <s v="Кухня-столовая"/>
    <n v="20"/>
    <n v="5"/>
    <s v="наличие 3+к"/>
    <n v="0.99250000000000005"/>
    <n v="1"/>
    <n v="1.002"/>
    <n v="1.0264705882352942"/>
    <s v="34-36"/>
    <n v="256666.66666666666"/>
    <n v="1.0310176989705886"/>
    <n v="264627.87606911774"/>
    <n v="9370000"/>
    <x v="35"/>
  </r>
  <r>
    <x v="1"/>
    <n v="2"/>
    <n v="18"/>
    <n v="126"/>
    <s v="2.5"/>
    <n v="5"/>
    <x v="0"/>
    <n v="35.5"/>
    <n v="80.3"/>
    <n v="80.3"/>
    <n v="80.3"/>
    <m/>
    <m/>
    <n v="16.5"/>
    <m/>
    <m/>
    <m/>
    <m/>
    <m/>
    <m/>
    <m/>
    <m/>
    <m/>
    <s v="Кухня-гостиная"/>
    <n v="16.100000000000001"/>
    <m/>
    <s v="Комната стандарт"/>
    <n v="12.5"/>
    <m/>
    <m/>
    <s v="Мастер-спальня с/у через гардероб"/>
    <n v="12"/>
    <s v="ниша"/>
    <n v="3.5"/>
    <s v="Комната стандарт"/>
    <n v="11"/>
    <m/>
    <m/>
    <m/>
    <m/>
    <m/>
    <m/>
    <m/>
    <m/>
    <m/>
    <m/>
    <n v="4.5"/>
    <n v="4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s v="да"/>
    <s v="кухня, комната"/>
    <n v="3"/>
    <m/>
    <m/>
    <m/>
    <s v="коридор, комната"/>
    <m/>
    <m/>
    <m/>
    <m/>
    <m/>
    <m/>
    <s v="Свой ЖК, Двор, Крыша др. строения ЖК"/>
    <s v="С,Ю, З"/>
    <m/>
    <s v="Кухня-гостиная"/>
    <s v=""/>
    <s v=""/>
    <s v=""/>
    <s v=""/>
    <n v="1"/>
    <s v=""/>
    <n v="1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да"/>
    <s v="да"/>
    <s v="да"/>
    <s v=""/>
    <s v=""/>
    <s v=""/>
    <s v=""/>
    <n v="3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"/>
    <s v=""/>
    <s v=""/>
    <s v=""/>
    <m/>
    <n v="1.01"/>
    <n v="1"/>
    <n v="1"/>
    <m/>
    <m/>
    <n v="1.0049999999999999"/>
    <n v="1"/>
    <n v="1.01"/>
    <n v="1"/>
    <n v="1"/>
    <n v="1"/>
    <n v="1"/>
    <m/>
    <m/>
    <m/>
    <n v="1"/>
    <m/>
    <m/>
    <m/>
    <m/>
    <m/>
    <m/>
    <m/>
    <m/>
    <m/>
    <n v="1"/>
    <m/>
    <m/>
    <n v="1"/>
    <n v="1"/>
    <n v="1.0049999999999999"/>
    <n v="1.0049999999999999"/>
    <n v="1.0049999999999999"/>
    <m/>
    <m/>
    <m/>
    <m/>
    <n v="1.0049999999999999"/>
    <m/>
    <m/>
    <m/>
    <m/>
    <m/>
    <m/>
    <m/>
    <m/>
    <m/>
    <m/>
    <m/>
    <m/>
    <n v="1"/>
    <n v="0.995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4"/>
    <s v="Кухня-гостиная, Мастер-спальня, Комната (ниша), 2 с/у, Торцевая, 2 ок кух, 2 ок ком, на 3 стор"/>
    <s v="Кухня-гостиная, Мастер-спальня"/>
    <n v="20"/>
    <n v="5"/>
    <s v="наличие 3+к"/>
    <n v="0.99250000000000005"/>
    <n v="1"/>
    <n v="1.002"/>
    <n v="1.0264705882352942"/>
    <s v="80-82"/>
    <n v="210000"/>
    <n v="1.0569731732158283"/>
    <n v="221964.36637532394"/>
    <n v="17820000"/>
    <x v="36"/>
  </r>
  <r>
    <x v="1"/>
    <n v="2"/>
    <n v="19"/>
    <n v="127"/>
    <s v="2.1"/>
    <n v="5"/>
    <x v="1"/>
    <n v="24.4"/>
    <n v="52.300000000000004"/>
    <n v="55.7"/>
    <n v="55.7"/>
    <m/>
    <m/>
    <n v="7.3"/>
    <s v="ниша"/>
    <m/>
    <m/>
    <m/>
    <m/>
    <m/>
    <m/>
    <m/>
    <m/>
    <s v="Кухня-гостиная"/>
    <n v="14"/>
    <m/>
    <s v="Комната стандарт"/>
    <n v="12.8"/>
    <s v="ниша"/>
    <m/>
    <s v="Комната стандарт"/>
    <n v="11.6"/>
    <m/>
    <m/>
    <m/>
    <m/>
    <m/>
    <m/>
    <m/>
    <m/>
    <m/>
    <m/>
    <m/>
    <m/>
    <m/>
    <m/>
    <n v="4.2"/>
    <n v="2.4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m/>
    <m/>
    <m/>
    <m/>
    <m/>
    <m/>
    <m/>
    <s v="Свой ЖК, Двор, Частный сектор"/>
    <s v="З, В"/>
    <m/>
    <s v="Кухня-гостиная"/>
    <s v=""/>
    <s v="ниша"/>
    <s v=""/>
    <s v=""/>
    <n v="1"/>
    <s v=""/>
    <s v="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"/>
    <n v="1.0049999999999999"/>
    <m/>
    <m/>
    <n v="1.0049999999999999"/>
    <n v="1"/>
    <n v="1"/>
    <n v="1"/>
    <n v="1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0"/>
    <s v="Кухня-гостиная, ниша, Комната (ниша), 2 с/у, лодж., Распашонка, на 2 стор"/>
    <s v="Кухня-гостиная"/>
    <n v="20"/>
    <n v="5"/>
    <s v="наличие 3+к"/>
    <n v="0.99250000000000005"/>
    <n v="1"/>
    <n v="1.002"/>
    <n v="1.0282352941176474"/>
    <s v="54-56"/>
    <n v="222500"/>
    <n v="1.0562354659095754"/>
    <n v="235012.39116488054"/>
    <n v="13090000"/>
    <x v="37"/>
  </r>
  <r>
    <x v="1"/>
    <n v="2"/>
    <n v="19"/>
    <n v="128"/>
    <s v="2.2"/>
    <n v="5"/>
    <x v="2"/>
    <n v="12.1"/>
    <n v="38.999999999999993"/>
    <n v="38.999999999999993"/>
    <n v="38.999999999999993"/>
    <m/>
    <m/>
    <n v="5.3"/>
    <m/>
    <m/>
    <m/>
    <m/>
    <m/>
    <m/>
    <m/>
    <m/>
    <m/>
    <s v="Кухня-гостиная с нишей"/>
    <n v="14"/>
    <m/>
    <s v="Комната стандарт"/>
    <n v="12.1"/>
    <s v="ниша"/>
    <n v="3.3"/>
    <m/>
    <m/>
    <m/>
    <m/>
    <m/>
    <m/>
    <m/>
    <m/>
    <m/>
    <m/>
    <m/>
    <m/>
    <m/>
    <m/>
    <m/>
    <m/>
    <n v="4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гостиная с нишей"/>
    <s v=""/>
    <s v="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1"/>
    <s v="Кухня-гостиная с нишей, Комната (ниша), 1 с/у, на 1 стор"/>
    <s v="Кухня-гостиная с нишей"/>
    <n v="20"/>
    <n v="5"/>
    <s v="наличие 3+к"/>
    <n v="0.99250000000000005"/>
    <n v="1"/>
    <n v="1.002"/>
    <n v="1.0282352941176474"/>
    <s v="38-40"/>
    <n v="240000"/>
    <n v="1.0430925603432357"/>
    <n v="250342.21448237658"/>
    <n v="9760000"/>
    <x v="38"/>
  </r>
  <r>
    <x v="1"/>
    <n v="2"/>
    <n v="19"/>
    <n v="129"/>
    <s v="2.3"/>
    <n v="5"/>
    <x v="2"/>
    <n v="13.9"/>
    <n v="41.4"/>
    <n v="45.699999999999996"/>
    <n v="45.699999999999996"/>
    <m/>
    <m/>
    <n v="8.1999999999999993"/>
    <s v="ниша"/>
    <m/>
    <m/>
    <m/>
    <m/>
    <m/>
    <m/>
    <m/>
    <m/>
    <s v="Кухня-гостиная"/>
    <n v="15.4"/>
    <m/>
    <s v="Комната стандарт"/>
    <n v="13.9"/>
    <m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4.3"/>
    <n v="4.3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Двор, Крыша др. строения ЖК, Частный сектор"/>
    <s v="Ю, В"/>
    <m/>
    <s v="Кухня-гостиная"/>
    <s v=""/>
    <s v="ниша"/>
    <s v=""/>
    <s v=""/>
    <s v="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да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.0049999999999999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2"/>
    <s v="Кухня-гостиная, ниша, 1 с/у, лодж., Угловая, на 2 стор"/>
    <s v="Кухня-гостиная"/>
    <n v="20"/>
    <n v="5"/>
    <s v="наличие 3+к"/>
    <n v="0.99250000000000005"/>
    <n v="1"/>
    <n v="1.002"/>
    <n v="1.0282352941176474"/>
    <s v="44-46"/>
    <n v="232500"/>
    <n v="1.0405230450533676"/>
    <n v="241921.60797490797"/>
    <n v="11060000"/>
    <x v="39"/>
  </r>
  <r>
    <x v="1"/>
    <n v="2"/>
    <n v="19"/>
    <n v="130"/>
    <s v="2.4"/>
    <n v="5"/>
    <x v="2"/>
    <n v="11.3"/>
    <n v="35.400000000000006"/>
    <n v="35.400000000000006"/>
    <n v="35.400000000000006"/>
    <m/>
    <m/>
    <n v="8.1999999999999993"/>
    <m/>
    <m/>
    <m/>
    <m/>
    <m/>
    <m/>
    <m/>
    <m/>
    <m/>
    <s v="Кухня-столовая"/>
    <n v="10.4"/>
    <n v="2"/>
    <s v="Комната стандарт"/>
    <n v="11.3"/>
    <m/>
    <m/>
    <m/>
    <m/>
    <m/>
    <m/>
    <m/>
    <m/>
    <m/>
    <m/>
    <m/>
    <m/>
    <m/>
    <m/>
    <m/>
    <m/>
    <m/>
    <m/>
    <n v="3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Свой ЖК, Двор, Крыша др. строения ЖК"/>
    <s v="Ю"/>
    <m/>
    <s v="Кухня-столовая"/>
    <s v="да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"/>
    <s v=""/>
    <s v=""/>
    <s v=""/>
    <m/>
    <n v="1"/>
    <n v="1.0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3"/>
    <s v="Кухня-столовая, да, 1 с/у, на 1 стор"/>
    <s v="Кухня-столовая"/>
    <n v="20"/>
    <n v="5"/>
    <s v="наличие 3+к"/>
    <n v="0.99250000000000005"/>
    <n v="1"/>
    <n v="1.002"/>
    <n v="1.0282352941176474"/>
    <s v="34-36"/>
    <n v="256666.66666666666"/>
    <n v="1.0327902222352947"/>
    <n v="265082.82370705897"/>
    <n v="9380000"/>
    <x v="35"/>
  </r>
  <r>
    <x v="1"/>
    <n v="2"/>
    <n v="19"/>
    <n v="131"/>
    <s v="2.5"/>
    <n v="5"/>
    <x v="0"/>
    <n v="35.5"/>
    <n v="80.3"/>
    <n v="80.3"/>
    <n v="80.3"/>
    <m/>
    <m/>
    <n v="16.5"/>
    <m/>
    <m/>
    <m/>
    <m/>
    <m/>
    <m/>
    <m/>
    <m/>
    <m/>
    <s v="Кухня-гостиная"/>
    <n v="16.100000000000001"/>
    <m/>
    <s v="Комната стандарт"/>
    <n v="12.5"/>
    <m/>
    <m/>
    <s v="Мастер-спальня с/у через гардероб"/>
    <n v="12"/>
    <s v="ниша"/>
    <n v="3.5"/>
    <s v="Комната стандарт"/>
    <n v="11"/>
    <m/>
    <m/>
    <m/>
    <m/>
    <m/>
    <m/>
    <m/>
    <m/>
    <m/>
    <m/>
    <n v="4.5"/>
    <n v="4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s v="да"/>
    <s v="кухня, комната"/>
    <n v="3"/>
    <m/>
    <m/>
    <m/>
    <s v="коридор, комната"/>
    <m/>
    <m/>
    <m/>
    <m/>
    <m/>
    <m/>
    <s v="Свой ЖК, Двор, Крыша др. строения ЖК"/>
    <s v="С,Ю, З"/>
    <m/>
    <s v="Кухня-гостиная"/>
    <s v=""/>
    <s v=""/>
    <s v=""/>
    <s v=""/>
    <n v="1"/>
    <s v=""/>
    <n v="1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да"/>
    <s v="да"/>
    <s v="да"/>
    <s v=""/>
    <s v=""/>
    <s v=""/>
    <s v=""/>
    <n v="3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"/>
    <s v=""/>
    <s v=""/>
    <s v=""/>
    <m/>
    <n v="1.01"/>
    <n v="1"/>
    <n v="1"/>
    <m/>
    <m/>
    <n v="1.0049999999999999"/>
    <n v="1"/>
    <n v="1.01"/>
    <n v="1"/>
    <n v="1"/>
    <n v="1"/>
    <n v="1"/>
    <m/>
    <m/>
    <m/>
    <n v="1"/>
    <m/>
    <m/>
    <m/>
    <m/>
    <m/>
    <m/>
    <m/>
    <m/>
    <m/>
    <n v="1"/>
    <m/>
    <m/>
    <n v="1"/>
    <n v="1"/>
    <n v="1.0049999999999999"/>
    <n v="1.0049999999999999"/>
    <n v="1.0049999999999999"/>
    <m/>
    <m/>
    <m/>
    <m/>
    <n v="1.0049999999999999"/>
    <m/>
    <m/>
    <m/>
    <m/>
    <m/>
    <m/>
    <m/>
    <m/>
    <m/>
    <m/>
    <m/>
    <m/>
    <n v="1"/>
    <n v="0.995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4"/>
    <s v="Кухня-гостиная, Мастер-спальня, Комната (ниша), 2 с/у, Торцевая, 2 ок кух, 2 ок ком, на 3 стор"/>
    <s v="Кухня-гостиная, Мастер-спальня"/>
    <n v="20"/>
    <n v="5"/>
    <s v="наличие 3+к"/>
    <n v="0.99250000000000005"/>
    <n v="1"/>
    <n v="1.002"/>
    <n v="1.0282352941176474"/>
    <s v="80-82"/>
    <n v="210000"/>
    <n v="1.05879031907236"/>
    <n v="222345.96700519559"/>
    <n v="17850000"/>
    <x v="36"/>
  </r>
  <r>
    <x v="1"/>
    <n v="2"/>
    <n v="20"/>
    <n v="132"/>
    <s v="2.1"/>
    <n v="5"/>
    <x v="1"/>
    <n v="24.4"/>
    <n v="52.300000000000004"/>
    <n v="55.7"/>
    <n v="55.7"/>
    <m/>
    <m/>
    <n v="7.3"/>
    <s v="ниша"/>
    <m/>
    <m/>
    <m/>
    <m/>
    <m/>
    <m/>
    <m/>
    <m/>
    <s v="Кухня-гостиная"/>
    <n v="14"/>
    <m/>
    <s v="Комната стандарт"/>
    <n v="12.8"/>
    <s v="ниша"/>
    <m/>
    <s v="Комната стандарт"/>
    <n v="11.6"/>
    <m/>
    <m/>
    <m/>
    <m/>
    <m/>
    <m/>
    <m/>
    <m/>
    <m/>
    <m/>
    <m/>
    <m/>
    <m/>
    <m/>
    <n v="4.2"/>
    <n v="2.4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3"/>
    <m/>
    <m/>
    <m/>
    <s v="да"/>
    <m/>
    <m/>
    <n v="2"/>
    <m/>
    <m/>
    <m/>
    <m/>
    <m/>
    <m/>
    <m/>
    <m/>
    <m/>
    <m/>
    <s v="Свой ЖК, Двор, Частный сектор"/>
    <s v="З, В"/>
    <m/>
    <s v="Кухня-гостиная"/>
    <s v=""/>
    <s v="ниша"/>
    <s v=""/>
    <s v=""/>
    <n v="1"/>
    <s v=""/>
    <s v=""/>
    <n v="2"/>
    <s v=""/>
    <s v=""/>
    <s v=""/>
    <s v=""/>
    <s v=""/>
    <s v=""/>
    <n v="1"/>
    <s v=""/>
    <n v="1"/>
    <s v=""/>
    <s v=""/>
    <s v=""/>
    <n v="1"/>
    <s v=""/>
    <s v=""/>
    <s v=""/>
    <n v="3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"/>
    <n v="1.0049999999999999"/>
    <m/>
    <m/>
    <n v="1.0049999999999999"/>
    <n v="1"/>
    <n v="1"/>
    <n v="1"/>
    <n v="1"/>
    <n v="1"/>
    <n v="1"/>
    <m/>
    <m/>
    <m/>
    <n v="1.0049999999999999"/>
    <m/>
    <m/>
    <m/>
    <m/>
    <m/>
    <m/>
    <m/>
    <m/>
    <m/>
    <n v="1.0024999999999999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0"/>
    <s v="Кухня-гостиная, ниша, Комната (ниша), 2 с/у, лодж., Распашонка, на 2 стор"/>
    <s v="Кухня-гостиная"/>
    <n v="20"/>
    <n v="5"/>
    <s v="наличие 3+к"/>
    <n v="0.99250000000000005"/>
    <n v="1"/>
    <n v="1.002"/>
    <n v="1.0300000000000002"/>
    <s v="54-56"/>
    <n v="222500"/>
    <n v="1.0606933475741906"/>
    <n v="236004.26983525741"/>
    <n v="13150000"/>
    <x v="37"/>
  </r>
  <r>
    <x v="1"/>
    <n v="2"/>
    <n v="20"/>
    <n v="133"/>
    <s v="2.2"/>
    <n v="5"/>
    <x v="2"/>
    <n v="12.1"/>
    <n v="38.999999999999993"/>
    <n v="38.999999999999993"/>
    <n v="38.999999999999993"/>
    <m/>
    <m/>
    <n v="5.3"/>
    <m/>
    <m/>
    <m/>
    <m/>
    <m/>
    <m/>
    <m/>
    <m/>
    <m/>
    <s v="Кухня-гостиная с нишей"/>
    <n v="14"/>
    <m/>
    <s v="Комната стандарт"/>
    <n v="12.1"/>
    <s v="ниша"/>
    <n v="3.3"/>
    <m/>
    <m/>
    <m/>
    <m/>
    <m/>
    <m/>
    <m/>
    <m/>
    <m/>
    <m/>
    <m/>
    <m/>
    <m/>
    <m/>
    <m/>
    <m/>
    <n v="4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Частный сектор"/>
    <s v="В"/>
    <m/>
    <s v="Кухня-гостиная с нишей"/>
    <s v=""/>
    <s v="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3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49999999999999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.0024999999999999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1"/>
    <s v="Кухня-гостиная с нишей, Комната (ниша), 1 с/у, на 1 стор"/>
    <s v="Кухня-гостиная с нишей"/>
    <n v="20"/>
    <n v="5"/>
    <s v="наличие 3+к"/>
    <n v="0.99250000000000005"/>
    <n v="1"/>
    <n v="1.002"/>
    <n v="1.0300000000000002"/>
    <s v="38-40"/>
    <n v="240000"/>
    <n v="1.0474949718786657"/>
    <n v="251398.79325087977"/>
    <n v="9800000"/>
    <x v="38"/>
  </r>
  <r>
    <x v="1"/>
    <n v="2"/>
    <n v="20"/>
    <n v="134"/>
    <s v="2.3"/>
    <n v="5"/>
    <x v="2"/>
    <n v="13.9"/>
    <n v="41.4"/>
    <n v="45.699999999999996"/>
    <n v="45.699999999999996"/>
    <m/>
    <m/>
    <n v="8.1999999999999993"/>
    <s v="ниша"/>
    <m/>
    <m/>
    <m/>
    <m/>
    <m/>
    <m/>
    <m/>
    <m/>
    <s v="Кухня-гостиная"/>
    <n v="15.4"/>
    <m/>
    <s v="Комната стандарт"/>
    <n v="13.9"/>
    <m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4.3"/>
    <n v="4.3"/>
    <s v="теплая"/>
    <s v="стандартное"/>
    <s v="кухня"/>
    <m/>
    <m/>
    <m/>
    <m/>
    <m/>
    <m/>
    <m/>
    <m/>
    <m/>
    <m/>
    <m/>
    <m/>
    <m/>
    <m/>
    <m/>
    <m/>
    <m/>
    <m/>
    <m/>
    <m/>
    <n v="3"/>
    <m/>
    <m/>
    <s v="да"/>
    <m/>
    <m/>
    <m/>
    <n v="2"/>
    <m/>
    <m/>
    <m/>
    <m/>
    <m/>
    <m/>
    <m/>
    <m/>
    <m/>
    <m/>
    <s v="Свой ЖК, Двор, Крыша др. строения ЖК, Частный сектор"/>
    <s v="Ю, В"/>
    <m/>
    <s v="Кухня-гостиная"/>
    <s v=""/>
    <s v="ниша"/>
    <s v=""/>
    <s v=""/>
    <s v="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3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да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.0049999999999999"/>
    <m/>
    <m/>
    <m/>
    <m/>
    <m/>
    <m/>
    <m/>
    <m/>
    <m/>
    <n v="1.0024999999999999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2"/>
    <s v="Кухня-гостиная, ниша, 1 с/у, лодж., Угловая, на 2 стор"/>
    <s v="Кухня-гостиная"/>
    <n v="20"/>
    <n v="5"/>
    <s v="наличие 3+к"/>
    <n v="0.99250000000000005"/>
    <n v="1"/>
    <n v="1.002"/>
    <n v="1.0300000000000002"/>
    <s v="44-46"/>
    <n v="232500"/>
    <n v="1.0449146118524988"/>
    <n v="242942.64725570596"/>
    <n v="11100000"/>
    <x v="39"/>
  </r>
  <r>
    <x v="1"/>
    <n v="2"/>
    <n v="20"/>
    <n v="135"/>
    <s v="2.4"/>
    <n v="5"/>
    <x v="2"/>
    <n v="11.3"/>
    <n v="35.400000000000006"/>
    <n v="35.400000000000006"/>
    <n v="35.400000000000006"/>
    <m/>
    <m/>
    <n v="8.1999999999999993"/>
    <m/>
    <m/>
    <m/>
    <m/>
    <m/>
    <m/>
    <m/>
    <m/>
    <m/>
    <s v="Кухня-столовая"/>
    <n v="10.4"/>
    <n v="2"/>
    <s v="Комната стандарт"/>
    <n v="11.3"/>
    <m/>
    <m/>
    <m/>
    <m/>
    <m/>
    <m/>
    <m/>
    <m/>
    <m/>
    <m/>
    <m/>
    <m/>
    <m/>
    <m/>
    <m/>
    <m/>
    <m/>
    <m/>
    <n v="3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, Крыша др. строения ЖК"/>
    <s v="Ю"/>
    <m/>
    <s v="Кухня-столовая"/>
    <s v="да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3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"/>
    <s v=""/>
    <s v=""/>
    <s v=""/>
    <m/>
    <n v="1"/>
    <n v="1.01"/>
    <n v="1"/>
    <m/>
    <m/>
    <n v="1"/>
    <n v="1"/>
    <n v="1"/>
    <n v="1"/>
    <n v="1"/>
    <n v="1"/>
    <n v="1"/>
    <m/>
    <m/>
    <m/>
    <n v="1"/>
    <m/>
    <m/>
    <m/>
    <m/>
    <m/>
    <m/>
    <m/>
    <m/>
    <m/>
    <n v="1.0024999999999999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3"/>
    <s v="Кухня-столовая, да, 1 с/у, на 1 стор"/>
    <s v="Кухня-столовая"/>
    <n v="20"/>
    <n v="5"/>
    <s v="наличие 3+к"/>
    <n v="0.99250000000000005"/>
    <n v="1"/>
    <n v="1.002"/>
    <n v="1.0300000000000002"/>
    <s v="34-36"/>
    <n v="256666.66666666666"/>
    <n v="1.0371491523637502"/>
    <n v="266201.61577336252"/>
    <n v="9420000"/>
    <x v="35"/>
  </r>
  <r>
    <x v="1"/>
    <n v="2"/>
    <n v="20"/>
    <n v="136"/>
    <s v="2.5"/>
    <n v="5"/>
    <x v="0"/>
    <n v="35.5"/>
    <n v="80.3"/>
    <n v="80.3"/>
    <n v="80.3"/>
    <m/>
    <m/>
    <n v="16.5"/>
    <m/>
    <m/>
    <m/>
    <m/>
    <m/>
    <m/>
    <m/>
    <m/>
    <m/>
    <s v="Кухня-гостиная"/>
    <n v="16.100000000000001"/>
    <m/>
    <s v="Комната стандарт"/>
    <n v="12.5"/>
    <m/>
    <m/>
    <s v="Мастер-спальня с/у через гардероб"/>
    <n v="12"/>
    <s v="ниша"/>
    <n v="3.5"/>
    <s v="Комната стандарт"/>
    <n v="11"/>
    <m/>
    <m/>
    <m/>
    <m/>
    <m/>
    <m/>
    <m/>
    <m/>
    <m/>
    <m/>
    <n v="4.5"/>
    <n v="4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s v="да"/>
    <s v="кухня, комната"/>
    <n v="3"/>
    <m/>
    <m/>
    <m/>
    <s v="коридор, комната"/>
    <m/>
    <m/>
    <m/>
    <m/>
    <m/>
    <m/>
    <s v="Свой ЖК, Двор, Крыша др. строения ЖК"/>
    <s v="С,Ю, З"/>
    <m/>
    <s v="Кухня-гостиная"/>
    <s v=""/>
    <s v=""/>
    <s v=""/>
    <s v=""/>
    <n v="1"/>
    <s v=""/>
    <n v="1"/>
    <n v="2"/>
    <s v=""/>
    <s v=""/>
    <s v=""/>
    <s v=""/>
    <s v=""/>
    <s v=""/>
    <s v=""/>
    <s v=""/>
    <s v=""/>
    <s v=""/>
    <s v=""/>
    <s v=""/>
    <s v=""/>
    <s v=""/>
    <s v=""/>
    <s v=""/>
    <n v="3"/>
    <s v=""/>
    <s v=""/>
    <s v=""/>
    <s v=""/>
    <s v="да"/>
    <s v="да"/>
    <s v="да"/>
    <s v=""/>
    <s v=""/>
    <s v=""/>
    <s v=""/>
    <n v="3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"/>
    <s v=""/>
    <s v=""/>
    <s v=""/>
    <m/>
    <n v="1.01"/>
    <n v="1"/>
    <n v="1"/>
    <m/>
    <m/>
    <n v="1.0049999999999999"/>
    <n v="1"/>
    <n v="1.01"/>
    <n v="1"/>
    <n v="1"/>
    <n v="1"/>
    <n v="1"/>
    <m/>
    <m/>
    <m/>
    <n v="1"/>
    <m/>
    <m/>
    <m/>
    <m/>
    <m/>
    <m/>
    <m/>
    <m/>
    <m/>
    <n v="1.0024999999999999"/>
    <m/>
    <m/>
    <n v="1"/>
    <n v="1"/>
    <n v="1.0049999999999999"/>
    <n v="1.0049999999999999"/>
    <n v="1.0049999999999999"/>
    <m/>
    <m/>
    <m/>
    <m/>
    <n v="1.0049999999999999"/>
    <m/>
    <m/>
    <m/>
    <m/>
    <m/>
    <m/>
    <m/>
    <m/>
    <m/>
    <m/>
    <m/>
    <m/>
    <n v="1"/>
    <n v="0.995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4"/>
    <s v="Кухня-гостиная, Мастер-спальня, Комната (ниша), 2 с/у, Торцевая, 2 ок кух, 2 ок ком, на 3 стор"/>
    <s v="Кухня-гостиная, Мастер-спальня"/>
    <n v="20"/>
    <n v="5"/>
    <s v="наличие 3+к"/>
    <n v="0.99250000000000005"/>
    <n v="1"/>
    <n v="1.002"/>
    <n v="1.0300000000000002"/>
    <s v="80-82"/>
    <n v="210000"/>
    <n v="1.0632589835912136"/>
    <n v="223284.38655415486"/>
    <n v="17930000"/>
    <x v="36"/>
  </r>
  <r>
    <x v="2"/>
    <n v="1"/>
    <n v="1"/>
    <n v="1"/>
    <s v="1.1"/>
    <n v="1"/>
    <x v="2"/>
    <n v="12.8"/>
    <n v="40.199999999999996"/>
    <n v="40.199999999999996"/>
    <n v="40.199999999999996"/>
    <m/>
    <m/>
    <n v="6.6"/>
    <s v="ниша"/>
    <m/>
    <m/>
    <m/>
    <m/>
    <m/>
    <m/>
    <m/>
    <m/>
    <s v="Кухня-гостиная"/>
    <n v="15.9"/>
    <m/>
    <s v="Комната стандарт"/>
    <n v="12.8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75"/>
    <m/>
    <m/>
    <m/>
    <m/>
    <m/>
    <m/>
    <n v="1"/>
    <m/>
    <m/>
    <m/>
    <m/>
    <m/>
    <s v="сбоку"/>
    <s v="с/у"/>
    <s v="сбоку"/>
    <s v="коридор, комната"/>
    <m/>
    <s v="Свой ЖК, Двор"/>
    <s v="З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3.75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да"/>
    <s v=""/>
    <s v="да"/>
    <s v=""/>
    <s v=""/>
    <s v=""/>
    <s v=""/>
    <s v=""/>
    <s v="да"/>
    <s v=""/>
    <s v="да"/>
    <s v=""/>
    <s v=""/>
    <s v=""/>
    <s v=""/>
    <s v=""/>
    <s v="да"/>
    <s v="да"/>
    <s v=""/>
    <s v=""/>
    <s v=""/>
    <s v="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.008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1"/>
    <n v="1"/>
    <n v="1"/>
    <n v="1"/>
    <n v="1"/>
    <n v="1"/>
    <n v="0.995"/>
    <n v="1"/>
    <n v="0.995"/>
    <n v="1"/>
    <n v="1"/>
    <n v="1"/>
    <n v="1"/>
    <n v="1"/>
    <m/>
    <m/>
    <m/>
    <m/>
    <m/>
    <m/>
    <m/>
    <m/>
    <m/>
    <m/>
    <m/>
    <m/>
    <m/>
    <m/>
    <m/>
    <m/>
    <m/>
    <m/>
    <x v="45"/>
    <s v="Кухня-гостиная, ниша, 1 с/у, на 1 стор"/>
    <s v="Кухня-гостиная"/>
    <n v="18"/>
    <n v="5"/>
    <s v="остальные"/>
    <n v="0.995"/>
    <n v="1"/>
    <n v="1"/>
    <n v="0.99"/>
    <s v="40-42"/>
    <n v="237500"/>
    <n v="0.99283135704813852"/>
    <n v="235797.44729893291"/>
    <n v="9480000"/>
    <x v="40"/>
  </r>
  <r>
    <x v="2"/>
    <n v="1"/>
    <n v="2"/>
    <n v="2"/>
    <s v="1.1"/>
    <n v="5"/>
    <x v="1"/>
    <n v="23.5"/>
    <n v="54.100000000000009"/>
    <n v="56.800000000000011"/>
    <n v="56.800000000000011"/>
    <m/>
    <m/>
    <n v="6.8"/>
    <m/>
    <m/>
    <m/>
    <m/>
    <m/>
    <m/>
    <m/>
    <m/>
    <m/>
    <s v="Кухня-столовая"/>
    <n v="13.9"/>
    <m/>
    <s v="Комната стандарт"/>
    <n v="12.5"/>
    <s v="гардероб"/>
    <n v="2"/>
    <s v="Комната стандарт"/>
    <n v="11"/>
    <m/>
    <m/>
    <m/>
    <m/>
    <m/>
    <m/>
    <m/>
    <m/>
    <m/>
    <m/>
    <m/>
    <m/>
    <m/>
    <m/>
    <n v="4.7"/>
    <n v="3.2"/>
    <m/>
    <m/>
    <m/>
    <m/>
    <m/>
    <m/>
    <m/>
    <m/>
    <m/>
    <m/>
    <m/>
    <m/>
    <m/>
    <m/>
    <m/>
    <m/>
    <m/>
    <n v="2.7"/>
    <n v="2.7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s v="кухня, с/у"/>
    <m/>
    <s v="снизу"/>
    <s v="кухня, коридор, с/у, две комнаты"/>
    <m/>
    <m/>
    <m/>
    <s v="Свой ЖК, Двор, Частный сектор"/>
    <s v="С, З"/>
    <m/>
    <s v="Кухня-столовая"/>
    <s v=""/>
    <s v=""/>
    <s v=""/>
    <s v=""/>
    <s v=""/>
    <n v="1"/>
    <s v="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"/>
    <s v=""/>
    <s v=""/>
    <s v=""/>
    <s v=""/>
    <s v=""/>
    <s v=""/>
    <s v=""/>
    <s v="да"/>
    <s v="да"/>
    <s v="да"/>
    <s v=""/>
    <s v="да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да"/>
    <s v="да"/>
    <s v=""/>
    <s v=""/>
    <s v=""/>
    <s v="да"/>
    <s v=""/>
    <s v=""/>
    <s v=""/>
    <m/>
    <n v="1"/>
    <n v="1"/>
    <n v="1"/>
    <m/>
    <m/>
    <n v="1"/>
    <n v="1.01"/>
    <n v="1"/>
    <n v="1"/>
    <n v="1"/>
    <n v="1"/>
    <n v="1"/>
    <m/>
    <m/>
    <m/>
    <n v="1.0049999999999999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0.995"/>
    <n v="1"/>
    <n v="0.995"/>
    <n v="1"/>
    <n v="1"/>
    <n v="1"/>
    <n v="1"/>
    <n v="1"/>
    <n v="1"/>
    <n v="1"/>
    <n v="1"/>
    <n v="1"/>
    <n v="1"/>
    <n v="1"/>
    <n v="1"/>
    <n v="1"/>
    <n v="1"/>
    <n v="1"/>
    <n v="0.995"/>
    <n v="0.995"/>
    <n v="0.995"/>
    <n v="1"/>
    <n v="0.99450000000000005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6"/>
    <s v="Кухня-столовая, Комната (гардероб), 2 с/у, лодж., Угловая, на 2 стор"/>
    <s v="Кухня-столовая"/>
    <n v="18"/>
    <n v="5"/>
    <s v="остальные"/>
    <n v="0.995"/>
    <n v="1"/>
    <n v="1"/>
    <n v="0.995"/>
    <s v="56-58"/>
    <n v="220000"/>
    <n v="0.97221261112683766"/>
    <n v="213886.77444790429"/>
    <n v="12150000"/>
    <x v="41"/>
  </r>
  <r>
    <x v="2"/>
    <n v="1"/>
    <n v="2"/>
    <n v="3"/>
    <s v="1.2"/>
    <n v="5"/>
    <x v="1"/>
    <n v="25.6"/>
    <n v="54.3"/>
    <n v="54.3"/>
    <n v="54.3"/>
    <m/>
    <m/>
    <n v="7.4"/>
    <m/>
    <m/>
    <m/>
    <m/>
    <m/>
    <m/>
    <m/>
    <m/>
    <m/>
    <s v="Кухня-гостиная"/>
    <n v="14.3"/>
    <m/>
    <s v="Комната стандарт"/>
    <n v="13.3"/>
    <m/>
    <m/>
    <s v="Комната стандарт"/>
    <n v="12.3"/>
    <m/>
    <m/>
    <m/>
    <m/>
    <m/>
    <m/>
    <m/>
    <m/>
    <m/>
    <m/>
    <m/>
    <m/>
    <m/>
    <m/>
    <n v="4.7"/>
    <n v="2.299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s v="снизу"/>
    <s v="кухня, коридор, с/у, две комнаты"/>
    <m/>
    <m/>
    <m/>
    <s v="Свой ЖК, Частный сектор"/>
    <s v="С, В"/>
    <m/>
    <s v="Кухня-гостиная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да"/>
    <s v=""/>
    <s v="да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да"/>
    <s v=""/>
    <s v=""/>
    <s v=""/>
    <s v=""/>
    <s v="да"/>
    <s v=""/>
    <s v=""/>
    <s v=""/>
    <m/>
    <n v="1.0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0.995"/>
    <n v="0.995"/>
    <n v="1"/>
    <n v="0.99450000000000005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7"/>
    <s v="Кухня-гостиная, 2 с/у, Угловая, на 2 стор"/>
    <s v="Кухня-гостиная"/>
    <n v="18"/>
    <n v="5"/>
    <s v="остальные"/>
    <n v="0.995"/>
    <n v="1"/>
    <n v="1"/>
    <n v="0.995"/>
    <s v="54-56"/>
    <n v="222500"/>
    <n v="0.97712252969825508"/>
    <n v="217409.76285786176"/>
    <n v="11810000"/>
    <x v="42"/>
  </r>
  <r>
    <x v="2"/>
    <n v="1"/>
    <n v="2"/>
    <n v="4"/>
    <s v="1.3"/>
    <n v="5"/>
    <x v="2"/>
    <n v="11.7"/>
    <n v="37.699999999999996"/>
    <n v="37.699999999999996"/>
    <n v="37.699999999999996"/>
    <m/>
    <m/>
    <n v="5.7"/>
    <m/>
    <m/>
    <m/>
    <m/>
    <m/>
    <m/>
    <m/>
    <m/>
    <m/>
    <s v="Кухня-столовая"/>
    <n v="12.4"/>
    <m/>
    <s v="Комната стандарт"/>
    <n v="11.7"/>
    <s v="ниша"/>
    <n v="3.6"/>
    <m/>
    <m/>
    <m/>
    <m/>
    <m/>
    <m/>
    <m/>
    <m/>
    <m/>
    <m/>
    <m/>
    <m/>
    <m/>
    <m/>
    <m/>
    <m/>
    <n v="4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низу"/>
    <s v="кухня, коридор, с/у, комната"/>
    <m/>
    <s v="Частный сектор"/>
    <s v="В"/>
    <m/>
    <s v="Кухня-столовая"/>
    <s v=""/>
    <s v="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да"/>
    <s v="да"/>
    <s v=""/>
    <s v=""/>
    <s v=""/>
    <s v=""/>
    <s v=""/>
    <s v=""/>
    <s v=""/>
    <s v=""/>
    <s v="да"/>
    <s v=""/>
    <s v=""/>
    <s v=""/>
    <s v=""/>
    <s v=""/>
    <s v=""/>
    <s v=""/>
    <s v=""/>
    <s v=""/>
    <s v="да"/>
    <s v=""/>
    <s v=""/>
    <s v=""/>
    <m/>
    <n v="1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0.995"/>
    <n v="0.995"/>
    <n v="0.995"/>
    <n v="1"/>
    <n v="1"/>
    <n v="1"/>
    <n v="1"/>
    <n v="1"/>
    <m/>
    <m/>
    <m/>
    <m/>
    <m/>
    <m/>
    <m/>
    <m/>
    <m/>
    <m/>
    <m/>
    <m/>
    <m/>
    <m/>
    <m/>
    <m/>
    <m/>
    <m/>
    <x v="48"/>
    <s v="Кухня-столовая, Комната (ниша), 1 с/у, на 1 стор"/>
    <s v="Кухня-столовая"/>
    <n v="18"/>
    <n v="5"/>
    <s v="остальные"/>
    <n v="0.995"/>
    <n v="1"/>
    <n v="1"/>
    <n v="0.995"/>
    <s v="36-38"/>
    <n v="250000"/>
    <n v="0.97522437190304678"/>
    <n v="243806.09297576168"/>
    <n v="9190000"/>
    <x v="43"/>
  </r>
  <r>
    <x v="2"/>
    <n v="1"/>
    <n v="2"/>
    <n v="5"/>
    <s v="1.4"/>
    <n v="5"/>
    <x v="2"/>
    <n v="13.6"/>
    <n v="44.5"/>
    <n v="44.5"/>
    <n v="44.5"/>
    <m/>
    <m/>
    <n v="6.5"/>
    <s v="ниша"/>
    <m/>
    <m/>
    <m/>
    <m/>
    <m/>
    <m/>
    <m/>
    <m/>
    <s v="Кухня-гостиная"/>
    <n v="18.2"/>
    <m/>
    <s v="Комната стандарт"/>
    <n v="13.6"/>
    <m/>
    <m/>
    <m/>
    <m/>
    <m/>
    <m/>
    <m/>
    <m/>
    <m/>
    <m/>
    <m/>
    <m/>
    <m/>
    <m/>
    <m/>
    <m/>
    <m/>
    <m/>
    <n v="6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s v="снизу"/>
    <s v="кухня, коридор, с/у, комната"/>
    <m/>
    <m/>
    <m/>
    <s v="Частный сектор"/>
    <s v="В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да"/>
    <s v="да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да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0.995"/>
    <n v="0.995"/>
    <n v="0.995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9"/>
    <s v="Кухня-гостиная, ниша, 1 с/у, на 1 стор"/>
    <s v="Кухня-гостиная"/>
    <n v="18"/>
    <n v="5"/>
    <s v="остальные"/>
    <n v="0.995"/>
    <n v="1"/>
    <n v="1"/>
    <n v="0.995"/>
    <s v="44-46"/>
    <n v="232500"/>
    <n v="0.98497661562207739"/>
    <n v="229007.06313213299"/>
    <n v="10190000"/>
    <x v="44"/>
  </r>
  <r>
    <x v="2"/>
    <n v="1"/>
    <n v="2"/>
    <n v="6"/>
    <s v="1.5"/>
    <n v="5"/>
    <x v="2"/>
    <n v="12.8"/>
    <n v="40.199999999999996"/>
    <n v="40.199999999999996"/>
    <n v="40.199999999999996"/>
    <m/>
    <m/>
    <n v="6.6"/>
    <s v="ниша"/>
    <m/>
    <m/>
    <m/>
    <m/>
    <m/>
    <m/>
    <m/>
    <m/>
    <s v="Кухня-гостиная"/>
    <n v="15.9"/>
    <m/>
    <s v="Комната стандарт"/>
    <n v="12.8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"/>
    <s v="З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да"/>
    <s v=""/>
    <s v=""/>
    <s v=""/>
    <s v=""/>
    <s v=""/>
    <s v="да"/>
    <s v="да"/>
    <s v=""/>
    <s v=""/>
    <s v=""/>
    <s v="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0.995"/>
    <n v="1"/>
    <n v="1"/>
    <n v="1"/>
    <n v="1"/>
    <n v="1"/>
    <m/>
    <m/>
    <m/>
    <m/>
    <m/>
    <m/>
    <m/>
    <m/>
    <m/>
    <m/>
    <m/>
    <m/>
    <m/>
    <m/>
    <m/>
    <m/>
    <m/>
    <m/>
    <x v="50"/>
    <s v="Кухня-гостиная, ниша, 1 с/у, на 1 стор"/>
    <s v="Кухня-гостиная"/>
    <n v="18"/>
    <n v="5"/>
    <s v="остальные"/>
    <n v="0.995"/>
    <n v="1"/>
    <n v="1"/>
    <n v="0.995"/>
    <s v="40-42"/>
    <n v="237500"/>
    <n v="0.9949007506094063"/>
    <n v="236288.92826973399"/>
    <n v="9500000"/>
    <x v="40"/>
  </r>
  <r>
    <x v="2"/>
    <n v="1"/>
    <n v="3"/>
    <n v="7"/>
    <s v="1.1"/>
    <n v="5"/>
    <x v="1"/>
    <n v="23.5"/>
    <n v="54.100000000000009"/>
    <n v="56.800000000000011"/>
    <n v="56.800000000000011"/>
    <m/>
    <m/>
    <n v="6.8"/>
    <m/>
    <m/>
    <m/>
    <m/>
    <m/>
    <m/>
    <m/>
    <m/>
    <m/>
    <s v="Кухня-столовая"/>
    <n v="13.9"/>
    <m/>
    <s v="Комната стандарт"/>
    <n v="12.5"/>
    <s v="гардероб"/>
    <n v="2"/>
    <s v="Комната стандарт"/>
    <n v="11"/>
    <m/>
    <m/>
    <m/>
    <m/>
    <m/>
    <m/>
    <m/>
    <m/>
    <m/>
    <m/>
    <m/>
    <m/>
    <m/>
    <m/>
    <n v="4.7"/>
    <n v="3.2"/>
    <m/>
    <m/>
    <m/>
    <m/>
    <m/>
    <m/>
    <m/>
    <m/>
    <m/>
    <m/>
    <m/>
    <m/>
    <m/>
    <m/>
    <m/>
    <m/>
    <m/>
    <n v="2.7"/>
    <n v="2.7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s v="кухня, с/у"/>
    <m/>
    <m/>
    <m/>
    <m/>
    <m/>
    <m/>
    <s v="Свой ЖК, Двор, Частный сектор"/>
    <s v="С, З"/>
    <m/>
    <s v="Кухня-столовая"/>
    <s v=""/>
    <s v=""/>
    <s v=""/>
    <s v=""/>
    <s v=""/>
    <n v="1"/>
    <s v="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"/>
    <n v="1"/>
    <n v="1"/>
    <m/>
    <m/>
    <n v="1"/>
    <n v="1.01"/>
    <n v="1"/>
    <n v="1"/>
    <n v="1"/>
    <n v="1"/>
    <n v="1"/>
    <m/>
    <m/>
    <m/>
    <n v="1.0049999999999999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0.995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6"/>
    <s v="Кухня-столовая, Комната (гардероб), 2 с/у, лодж., Угловая, на 2 стор"/>
    <s v="Кухня-столовая"/>
    <n v="18"/>
    <n v="5"/>
    <s v="остальные"/>
    <n v="0.995"/>
    <n v="1"/>
    <n v="1"/>
    <n v="1"/>
    <s v="56-58"/>
    <n v="220000"/>
    <n v="0.99738800248592974"/>
    <n v="219425.36054690453"/>
    <n v="12460000"/>
    <x v="41"/>
  </r>
  <r>
    <x v="2"/>
    <n v="1"/>
    <n v="3"/>
    <n v="8"/>
    <s v="1.2"/>
    <n v="5"/>
    <x v="1"/>
    <n v="25.6"/>
    <n v="54.3"/>
    <n v="54.3"/>
    <n v="54.3"/>
    <m/>
    <m/>
    <n v="7.4"/>
    <m/>
    <m/>
    <m/>
    <m/>
    <m/>
    <m/>
    <m/>
    <m/>
    <m/>
    <s v="Кухня-гостиная"/>
    <n v="14.3"/>
    <m/>
    <s v="Комната стандарт"/>
    <n v="13.3"/>
    <m/>
    <m/>
    <s v="Комната стандарт"/>
    <n v="12.3"/>
    <m/>
    <m/>
    <m/>
    <m/>
    <m/>
    <m/>
    <m/>
    <m/>
    <m/>
    <m/>
    <m/>
    <m/>
    <m/>
    <m/>
    <n v="4.7"/>
    <n v="2.299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С, В"/>
    <m/>
    <s v="Кухня-гостиная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да"/>
    <s v=""/>
    <s v=""/>
    <s v=""/>
    <m/>
    <n v="1.0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7"/>
    <s v="Кухня-гостиная, 2 с/у, Угловая, на 2 стор"/>
    <s v="Кухня-гостиная"/>
    <n v="18"/>
    <n v="5"/>
    <s v="остальные"/>
    <n v="0.995"/>
    <n v="1"/>
    <n v="1"/>
    <n v="1"/>
    <s v="54-56"/>
    <n v="222500"/>
    <n v="1.002425063125"/>
    <n v="223039.57654531251"/>
    <n v="12110000"/>
    <x v="42"/>
  </r>
  <r>
    <x v="2"/>
    <n v="1"/>
    <n v="3"/>
    <n v="9"/>
    <s v="1.3"/>
    <n v="5"/>
    <x v="2"/>
    <n v="11.7"/>
    <n v="37.699999999999996"/>
    <n v="37.699999999999996"/>
    <n v="37.699999999999996"/>
    <m/>
    <m/>
    <n v="5.7"/>
    <m/>
    <m/>
    <m/>
    <m/>
    <m/>
    <m/>
    <m/>
    <m/>
    <m/>
    <s v="Кухня-столовая"/>
    <n v="12.4"/>
    <m/>
    <s v="Комната стандарт"/>
    <n v="11.7"/>
    <s v="ниша"/>
    <n v="3.6"/>
    <m/>
    <m/>
    <m/>
    <m/>
    <m/>
    <m/>
    <m/>
    <m/>
    <m/>
    <m/>
    <m/>
    <m/>
    <m/>
    <m/>
    <m/>
    <m/>
    <n v="4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8"/>
    <s v="Кухня-столовая, Комната (ниша), 1 с/у, на 1 стор"/>
    <s v="Кухня-столовая"/>
    <n v="18"/>
    <n v="5"/>
    <s v="остальные"/>
    <n v="0.995"/>
    <n v="1"/>
    <n v="1"/>
    <n v="1"/>
    <s v="36-38"/>
    <n v="250000"/>
    <n v="0.99997499999999984"/>
    <n v="249993.74999999997"/>
    <n v="9420000"/>
    <x v="43"/>
  </r>
  <r>
    <x v="2"/>
    <n v="1"/>
    <n v="3"/>
    <n v="10"/>
    <s v="1.4"/>
    <n v="5"/>
    <x v="2"/>
    <n v="13.6"/>
    <n v="44.5"/>
    <n v="44.5"/>
    <n v="44.5"/>
    <m/>
    <m/>
    <n v="6.5"/>
    <s v="ниша"/>
    <m/>
    <m/>
    <m/>
    <m/>
    <m/>
    <m/>
    <m/>
    <m/>
    <s v="Кухня-гостиная"/>
    <n v="18.2"/>
    <m/>
    <s v="Комната стандарт"/>
    <n v="13.6"/>
    <m/>
    <m/>
    <m/>
    <m/>
    <m/>
    <m/>
    <m/>
    <m/>
    <m/>
    <m/>
    <m/>
    <m/>
    <m/>
    <m/>
    <m/>
    <m/>
    <m/>
    <m/>
    <n v="6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9"/>
    <s v="Кухня-гостиная, ниша, 1 с/у, на 1 стор"/>
    <s v="Кухня-гостиная"/>
    <n v="18"/>
    <n v="5"/>
    <s v="остальные"/>
    <n v="0.995"/>
    <n v="1"/>
    <n v="1"/>
    <n v="1"/>
    <s v="44-46"/>
    <n v="232500"/>
    <n v="1.00997475"/>
    <n v="234819.12937500002"/>
    <n v="10450000"/>
    <x v="44"/>
  </r>
  <r>
    <x v="2"/>
    <n v="1"/>
    <n v="3"/>
    <n v="11"/>
    <s v="1.5"/>
    <n v="5"/>
    <x v="2"/>
    <n v="12.8"/>
    <n v="40.199999999999996"/>
    <n v="40.199999999999996"/>
    <n v="40.199999999999996"/>
    <m/>
    <m/>
    <n v="6.6"/>
    <s v="ниша"/>
    <m/>
    <m/>
    <m/>
    <m/>
    <m/>
    <m/>
    <m/>
    <m/>
    <s v="Кухня-гостиная"/>
    <n v="15.9"/>
    <m/>
    <s v="Комната стандарт"/>
    <n v="12.8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"/>
    <s v="З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да"/>
    <s v=""/>
    <s v=""/>
    <s v=""/>
    <s v=""/>
    <s v=""/>
    <s v="да"/>
    <s v="да"/>
    <s v=""/>
    <s v=""/>
    <s v=""/>
    <s v="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0.995"/>
    <n v="1"/>
    <n v="1"/>
    <n v="1"/>
    <n v="1"/>
    <n v="1"/>
    <m/>
    <m/>
    <m/>
    <m/>
    <m/>
    <m/>
    <m/>
    <m/>
    <m/>
    <m/>
    <m/>
    <m/>
    <m/>
    <m/>
    <m/>
    <m/>
    <m/>
    <m/>
    <x v="50"/>
    <s v="Кухня-гостиная, ниша, 1 с/у, на 1 стор"/>
    <s v="Кухня-гостиная"/>
    <n v="18"/>
    <n v="5"/>
    <s v="остальные"/>
    <n v="0.995"/>
    <n v="1"/>
    <n v="1"/>
    <n v="1"/>
    <s v="40-42"/>
    <n v="237500"/>
    <n v="0.99990025186875009"/>
    <n v="237476.30981882816"/>
    <n v="9550000"/>
    <x v="40"/>
  </r>
  <r>
    <x v="2"/>
    <n v="1"/>
    <n v="4"/>
    <n v="12"/>
    <s v="1.1"/>
    <n v="5"/>
    <x v="1"/>
    <n v="23.5"/>
    <n v="54.000000000000007"/>
    <n v="56.70000000000001"/>
    <n v="56.70000000000001"/>
    <m/>
    <m/>
    <n v="6.8"/>
    <m/>
    <m/>
    <m/>
    <m/>
    <m/>
    <m/>
    <m/>
    <m/>
    <m/>
    <s v="Кухня-столовая"/>
    <n v="13.9"/>
    <m/>
    <s v="Комната стандарт"/>
    <n v="12.5"/>
    <s v="гардероб"/>
    <n v="2"/>
    <s v="Комната стандарт"/>
    <n v="11"/>
    <m/>
    <m/>
    <m/>
    <m/>
    <m/>
    <m/>
    <m/>
    <m/>
    <m/>
    <m/>
    <m/>
    <m/>
    <m/>
    <m/>
    <n v="4.5999999999999996"/>
    <n v="3.2"/>
    <m/>
    <m/>
    <m/>
    <m/>
    <m/>
    <m/>
    <m/>
    <m/>
    <m/>
    <m/>
    <m/>
    <m/>
    <m/>
    <m/>
    <m/>
    <m/>
    <m/>
    <n v="2.7"/>
    <n v="2.7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s v="кухня, с/у"/>
    <m/>
    <m/>
    <m/>
    <m/>
    <m/>
    <m/>
    <s v="Свой ЖК, Двор, Частный сектор"/>
    <s v="С, З"/>
    <m/>
    <s v="Кухня-столовая"/>
    <s v=""/>
    <s v=""/>
    <s v=""/>
    <s v=""/>
    <s v=""/>
    <n v="1"/>
    <s v="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"/>
    <n v="1"/>
    <n v="1"/>
    <m/>
    <m/>
    <n v="1"/>
    <n v="1.01"/>
    <n v="1"/>
    <n v="1"/>
    <n v="1"/>
    <n v="1"/>
    <n v="1"/>
    <m/>
    <m/>
    <m/>
    <n v="1.0049999999999999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0.995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6"/>
    <s v="Кухня-столовая, Комната (гардероб), 2 с/у, лодж., Угловая, на 2 стор"/>
    <s v="Кухня-столовая"/>
    <n v="18"/>
    <n v="5"/>
    <s v="остальные"/>
    <n v="0.995"/>
    <n v="1"/>
    <n v="1"/>
    <n v="1.002"/>
    <s v="56-58"/>
    <n v="220000"/>
    <n v="0.99938277849090162"/>
    <n v="219864.21126799835"/>
    <n v="12470000"/>
    <x v="41"/>
  </r>
  <r>
    <x v="2"/>
    <n v="1"/>
    <n v="4"/>
    <n v="13"/>
    <s v="1.2"/>
    <n v="5"/>
    <x v="1"/>
    <n v="25.6"/>
    <n v="54.199999999999996"/>
    <n v="54.199999999999996"/>
    <n v="54.199999999999996"/>
    <m/>
    <m/>
    <n v="7.4"/>
    <m/>
    <m/>
    <m/>
    <m/>
    <m/>
    <m/>
    <m/>
    <m/>
    <m/>
    <s v="Кухня-гостиная"/>
    <n v="14.3"/>
    <m/>
    <s v="Комната стандарт"/>
    <n v="13.3"/>
    <m/>
    <m/>
    <s v="Комната стандарт"/>
    <n v="12.3"/>
    <m/>
    <m/>
    <m/>
    <m/>
    <m/>
    <m/>
    <m/>
    <m/>
    <m/>
    <m/>
    <m/>
    <m/>
    <m/>
    <m/>
    <n v="4.5999999999999996"/>
    <n v="2.299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С, В"/>
    <m/>
    <s v="Кухня-гостиная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да"/>
    <s v=""/>
    <s v=""/>
    <s v=""/>
    <m/>
    <n v="1.0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7"/>
    <s v="Кухня-гостиная, 2 с/у, Угловая, на 2 стор"/>
    <s v="Кухня-гостиная"/>
    <n v="18"/>
    <n v="5"/>
    <s v="остальные"/>
    <n v="0.995"/>
    <n v="1"/>
    <n v="1"/>
    <n v="1.002"/>
    <s v="54-56"/>
    <n v="222500"/>
    <n v="1.00442991325125"/>
    <n v="223485.6556984031"/>
    <n v="12110000"/>
    <x v="42"/>
  </r>
  <r>
    <x v="2"/>
    <n v="1"/>
    <n v="4"/>
    <n v="14"/>
    <s v="1.3"/>
    <n v="5"/>
    <x v="2"/>
    <n v="11.7"/>
    <n v="37.699999999999996"/>
    <n v="37.699999999999996"/>
    <n v="37.699999999999996"/>
    <m/>
    <m/>
    <n v="5.7"/>
    <m/>
    <m/>
    <m/>
    <m/>
    <m/>
    <m/>
    <m/>
    <m/>
    <m/>
    <s v="Кухня-столовая"/>
    <n v="12.4"/>
    <m/>
    <s v="Комната стандарт"/>
    <n v="11.7"/>
    <s v="ниша"/>
    <n v="3.6"/>
    <m/>
    <m/>
    <m/>
    <m/>
    <m/>
    <m/>
    <m/>
    <m/>
    <m/>
    <m/>
    <m/>
    <m/>
    <m/>
    <m/>
    <m/>
    <m/>
    <n v="4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8"/>
    <s v="Кухня-столовая, Комната (ниша), 1 с/у, на 1 стор"/>
    <s v="Кухня-столовая"/>
    <n v="18"/>
    <n v="5"/>
    <s v="остальные"/>
    <n v="0.995"/>
    <n v="1"/>
    <n v="1"/>
    <n v="1.002"/>
    <s v="36-38"/>
    <n v="250000"/>
    <n v="1.0019749499999999"/>
    <n v="250493.73749999999"/>
    <n v="9440000"/>
    <x v="43"/>
  </r>
  <r>
    <x v="2"/>
    <n v="1"/>
    <n v="4"/>
    <n v="15"/>
    <s v="1.4"/>
    <n v="5"/>
    <x v="2"/>
    <n v="13.6"/>
    <n v="44.5"/>
    <n v="44.5"/>
    <n v="44.5"/>
    <m/>
    <m/>
    <n v="6.5"/>
    <s v="ниша"/>
    <m/>
    <m/>
    <m/>
    <m/>
    <m/>
    <m/>
    <m/>
    <m/>
    <s v="Кухня-гостиная"/>
    <n v="18.2"/>
    <m/>
    <s v="Комната стандарт"/>
    <n v="13.6"/>
    <m/>
    <m/>
    <m/>
    <m/>
    <m/>
    <m/>
    <m/>
    <m/>
    <m/>
    <m/>
    <m/>
    <m/>
    <m/>
    <m/>
    <m/>
    <m/>
    <m/>
    <m/>
    <n v="6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9"/>
    <s v="Кухня-гостиная, ниша, 1 с/у, на 1 стор"/>
    <s v="Кухня-гостиная"/>
    <n v="18"/>
    <n v="5"/>
    <s v="остальные"/>
    <n v="0.995"/>
    <n v="1"/>
    <n v="1"/>
    <n v="1.002"/>
    <s v="44-46"/>
    <n v="232500"/>
    <n v="1.0119946995"/>
    <n v="235288.76763374999"/>
    <n v="10470000"/>
    <x v="44"/>
  </r>
  <r>
    <x v="2"/>
    <n v="1"/>
    <n v="4"/>
    <n v="16"/>
    <s v="1.5"/>
    <n v="5"/>
    <x v="2"/>
    <n v="12.8"/>
    <n v="40.1"/>
    <n v="40.1"/>
    <n v="40.1"/>
    <m/>
    <m/>
    <n v="6.6"/>
    <s v="ниша"/>
    <m/>
    <m/>
    <m/>
    <m/>
    <m/>
    <m/>
    <m/>
    <m/>
    <s v="Кухня-гостиная"/>
    <n v="15.8"/>
    <m/>
    <s v="Комната стандарт"/>
    <n v="12.8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"/>
    <s v="З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да"/>
    <s v=""/>
    <s v=""/>
    <s v=""/>
    <s v=""/>
    <s v=""/>
    <s v="да"/>
    <s v="да"/>
    <s v=""/>
    <s v=""/>
    <s v=""/>
    <s v="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0.995"/>
    <n v="1"/>
    <n v="1"/>
    <n v="1"/>
    <n v="1"/>
    <n v="1"/>
    <m/>
    <m/>
    <m/>
    <m/>
    <m/>
    <m/>
    <m/>
    <m/>
    <m/>
    <m/>
    <m/>
    <m/>
    <m/>
    <m/>
    <m/>
    <m/>
    <m/>
    <m/>
    <x v="50"/>
    <s v="Кухня-гостиная, ниша, 1 с/у, на 1 стор"/>
    <s v="Кухня-гостиная"/>
    <n v="18"/>
    <n v="5"/>
    <s v="остальные"/>
    <n v="0.995"/>
    <n v="1"/>
    <n v="1"/>
    <n v="1.002"/>
    <s v="40-42"/>
    <n v="237500"/>
    <n v="1.0019000523724877"/>
    <n v="237951.26243846584"/>
    <n v="9540000"/>
    <x v="40"/>
  </r>
  <r>
    <x v="2"/>
    <n v="1"/>
    <n v="5"/>
    <n v="17"/>
    <s v="1.1"/>
    <n v="5"/>
    <x v="1"/>
    <n v="23.5"/>
    <n v="54.000000000000007"/>
    <n v="56.70000000000001"/>
    <n v="56.70000000000001"/>
    <m/>
    <m/>
    <n v="6.8"/>
    <m/>
    <m/>
    <m/>
    <m/>
    <m/>
    <m/>
    <m/>
    <m/>
    <m/>
    <s v="Кухня-столовая"/>
    <n v="13.9"/>
    <m/>
    <s v="Комната стандарт"/>
    <n v="12.5"/>
    <s v="гардероб"/>
    <n v="2"/>
    <s v="Комната стандарт"/>
    <n v="11"/>
    <m/>
    <m/>
    <m/>
    <m/>
    <m/>
    <m/>
    <m/>
    <m/>
    <m/>
    <m/>
    <m/>
    <m/>
    <m/>
    <m/>
    <n v="4.5999999999999996"/>
    <n v="3.2"/>
    <m/>
    <m/>
    <m/>
    <m/>
    <m/>
    <m/>
    <m/>
    <m/>
    <m/>
    <m/>
    <m/>
    <m/>
    <m/>
    <m/>
    <m/>
    <m/>
    <m/>
    <n v="2.7"/>
    <n v="2.7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s v="кухня, с/у"/>
    <m/>
    <m/>
    <m/>
    <m/>
    <m/>
    <m/>
    <s v="Свой ЖК, Двор, Частный сектор"/>
    <s v="С, З"/>
    <m/>
    <s v="Кухня-столовая"/>
    <s v=""/>
    <s v=""/>
    <s v=""/>
    <s v=""/>
    <s v=""/>
    <n v="1"/>
    <s v="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"/>
    <n v="1"/>
    <n v="1"/>
    <m/>
    <m/>
    <n v="1"/>
    <n v="1.01"/>
    <n v="1"/>
    <n v="1"/>
    <n v="1"/>
    <n v="1"/>
    <n v="1"/>
    <m/>
    <m/>
    <m/>
    <n v="1.0049999999999999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0.995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6"/>
    <s v="Кухня-столовая, Комната (гардероб), 2 с/у, лодж., Угловая, на 2 стор"/>
    <s v="Кухня-столовая"/>
    <n v="18"/>
    <n v="5"/>
    <s v="остальные"/>
    <n v="0.995"/>
    <n v="1"/>
    <n v="1"/>
    <n v="1.004"/>
    <s v="56-58"/>
    <n v="220000"/>
    <n v="1.0013775544958734"/>
    <n v="220303.06198909215"/>
    <n v="12490000"/>
    <x v="41"/>
  </r>
  <r>
    <x v="2"/>
    <n v="1"/>
    <n v="5"/>
    <n v="18"/>
    <s v="1.2"/>
    <n v="5"/>
    <x v="1"/>
    <n v="25.6"/>
    <n v="54.199999999999996"/>
    <n v="54.199999999999996"/>
    <n v="54.199999999999996"/>
    <m/>
    <m/>
    <n v="7.4"/>
    <m/>
    <m/>
    <m/>
    <m/>
    <m/>
    <m/>
    <m/>
    <m/>
    <m/>
    <s v="Кухня-гостиная"/>
    <n v="14.3"/>
    <m/>
    <s v="Комната стандарт"/>
    <n v="13.3"/>
    <m/>
    <m/>
    <s v="Комната стандарт"/>
    <n v="12.3"/>
    <m/>
    <m/>
    <m/>
    <m/>
    <m/>
    <m/>
    <m/>
    <m/>
    <m/>
    <m/>
    <m/>
    <m/>
    <m/>
    <m/>
    <n v="4.5999999999999996"/>
    <n v="2.299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С, В"/>
    <m/>
    <s v="Кухня-гостиная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да"/>
    <s v=""/>
    <s v=""/>
    <s v=""/>
    <m/>
    <n v="1.0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7"/>
    <s v="Кухня-гостиная, 2 с/у, Угловая, на 2 стор"/>
    <s v="Кухня-гостиная"/>
    <n v="18"/>
    <n v="5"/>
    <s v="остальные"/>
    <n v="0.995"/>
    <n v="1"/>
    <n v="1"/>
    <n v="1.004"/>
    <s v="54-56"/>
    <n v="222500"/>
    <n v="1.0064347633774999"/>
    <n v="223931.73485149373"/>
    <n v="12140000"/>
    <x v="42"/>
  </r>
  <r>
    <x v="2"/>
    <n v="1"/>
    <n v="5"/>
    <n v="19"/>
    <s v="1.3"/>
    <n v="5"/>
    <x v="2"/>
    <n v="11.7"/>
    <n v="37.699999999999996"/>
    <n v="37.699999999999996"/>
    <n v="37.699999999999996"/>
    <m/>
    <m/>
    <n v="5.7"/>
    <m/>
    <m/>
    <m/>
    <m/>
    <m/>
    <m/>
    <m/>
    <m/>
    <m/>
    <s v="Кухня-столовая"/>
    <n v="12.4"/>
    <m/>
    <s v="Комната стандарт"/>
    <n v="11.7"/>
    <s v="ниша"/>
    <n v="3.6"/>
    <m/>
    <m/>
    <m/>
    <m/>
    <m/>
    <m/>
    <m/>
    <m/>
    <m/>
    <m/>
    <m/>
    <m/>
    <m/>
    <m/>
    <m/>
    <m/>
    <n v="4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8"/>
    <s v="Кухня-столовая, Комната (ниша), 1 с/у, на 1 стор"/>
    <s v="Кухня-столовая"/>
    <n v="18"/>
    <n v="5"/>
    <s v="остальные"/>
    <n v="0.995"/>
    <n v="1"/>
    <n v="1"/>
    <n v="1.004"/>
    <s v="36-38"/>
    <n v="250000"/>
    <n v="1.0039748999999998"/>
    <n v="250993.72499999995"/>
    <n v="9460000"/>
    <x v="43"/>
  </r>
  <r>
    <x v="2"/>
    <n v="1"/>
    <n v="5"/>
    <n v="20"/>
    <s v="1.4"/>
    <n v="5"/>
    <x v="2"/>
    <n v="13.6"/>
    <n v="44.5"/>
    <n v="44.5"/>
    <n v="44.5"/>
    <m/>
    <m/>
    <n v="6.5"/>
    <s v="ниша"/>
    <m/>
    <m/>
    <m/>
    <m/>
    <m/>
    <m/>
    <m/>
    <m/>
    <s v="Кухня-гостиная"/>
    <n v="18.2"/>
    <m/>
    <s v="Комната стандарт"/>
    <n v="13.6"/>
    <m/>
    <m/>
    <m/>
    <m/>
    <m/>
    <m/>
    <m/>
    <m/>
    <m/>
    <m/>
    <m/>
    <m/>
    <m/>
    <m/>
    <m/>
    <m/>
    <m/>
    <m/>
    <n v="6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9"/>
    <s v="Кухня-гостиная, ниша, 1 с/у, на 1 стор"/>
    <s v="Кухня-гостиная"/>
    <n v="18"/>
    <n v="5"/>
    <s v="остальные"/>
    <n v="0.995"/>
    <n v="1"/>
    <n v="1"/>
    <n v="1.004"/>
    <s v="44-46"/>
    <n v="232500"/>
    <n v="1.0140146489999999"/>
    <n v="235758.40589249998"/>
    <n v="10490000"/>
    <x v="44"/>
  </r>
  <r>
    <x v="2"/>
    <n v="1"/>
    <n v="5"/>
    <n v="21"/>
    <s v="1.5"/>
    <n v="5"/>
    <x v="2"/>
    <n v="12.8"/>
    <n v="40.1"/>
    <n v="40.1"/>
    <n v="40.1"/>
    <m/>
    <m/>
    <n v="6.6"/>
    <s v="ниша"/>
    <m/>
    <m/>
    <m/>
    <m/>
    <m/>
    <m/>
    <m/>
    <m/>
    <s v="Кухня-гостиная"/>
    <n v="15.8"/>
    <m/>
    <s v="Комната стандарт"/>
    <n v="12.8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"/>
    <s v="З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да"/>
    <s v=""/>
    <s v=""/>
    <s v=""/>
    <s v=""/>
    <s v=""/>
    <s v="да"/>
    <s v="да"/>
    <s v=""/>
    <s v=""/>
    <s v=""/>
    <s v="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0.995"/>
    <n v="1"/>
    <n v="1"/>
    <n v="1"/>
    <n v="1"/>
    <n v="1"/>
    <m/>
    <m/>
    <m/>
    <m/>
    <m/>
    <m/>
    <m/>
    <m/>
    <m/>
    <m/>
    <m/>
    <m/>
    <m/>
    <m/>
    <m/>
    <m/>
    <m/>
    <m/>
    <x v="50"/>
    <s v="Кухня-гостиная, ниша, 1 с/у, на 1 стор"/>
    <s v="Кухня-гостиная"/>
    <n v="18"/>
    <n v="5"/>
    <s v="остальные"/>
    <n v="0.995"/>
    <n v="1"/>
    <n v="1"/>
    <n v="1.004"/>
    <s v="40-42"/>
    <n v="237500"/>
    <n v="1.0038998528762251"/>
    <n v="238426.21505810347"/>
    <n v="9560000"/>
    <x v="40"/>
  </r>
  <r>
    <x v="2"/>
    <n v="1"/>
    <n v="6"/>
    <n v="22"/>
    <s v="1.1"/>
    <n v="5"/>
    <x v="1"/>
    <n v="23.5"/>
    <n v="54.000000000000007"/>
    <n v="56.70000000000001"/>
    <n v="56.70000000000001"/>
    <m/>
    <m/>
    <n v="6.8"/>
    <m/>
    <m/>
    <m/>
    <m/>
    <m/>
    <m/>
    <m/>
    <m/>
    <m/>
    <s v="Кухня-столовая"/>
    <n v="13.9"/>
    <m/>
    <s v="Комната стандарт"/>
    <n v="12.5"/>
    <s v="гардероб"/>
    <n v="2"/>
    <s v="Комната стандарт"/>
    <n v="11"/>
    <m/>
    <m/>
    <m/>
    <m/>
    <m/>
    <m/>
    <m/>
    <m/>
    <m/>
    <m/>
    <m/>
    <m/>
    <m/>
    <m/>
    <n v="4.5999999999999996"/>
    <n v="3.2"/>
    <m/>
    <m/>
    <m/>
    <m/>
    <m/>
    <m/>
    <m/>
    <m/>
    <m/>
    <m/>
    <m/>
    <m/>
    <m/>
    <m/>
    <m/>
    <m/>
    <m/>
    <n v="2.7"/>
    <n v="2.7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s v="кухня, с/у"/>
    <m/>
    <m/>
    <m/>
    <m/>
    <m/>
    <m/>
    <s v="Свой ЖК, Двор, Частный сектор"/>
    <s v="С, З"/>
    <m/>
    <s v="Кухня-столовая"/>
    <s v=""/>
    <s v=""/>
    <s v=""/>
    <s v=""/>
    <s v=""/>
    <n v="1"/>
    <s v="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"/>
    <n v="1"/>
    <n v="1"/>
    <m/>
    <m/>
    <n v="1"/>
    <n v="1.01"/>
    <n v="1"/>
    <n v="1"/>
    <n v="1"/>
    <n v="1"/>
    <n v="1"/>
    <m/>
    <m/>
    <m/>
    <n v="1.0049999999999999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0.995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6"/>
    <s v="Кухня-столовая, Комната (гардероб), 2 с/у, лодж., Угловая, на 2 стор"/>
    <s v="Кухня-столовая"/>
    <n v="18"/>
    <n v="5"/>
    <s v="остальные"/>
    <n v="0.995"/>
    <n v="1"/>
    <n v="1"/>
    <n v="1.006"/>
    <s v="56-58"/>
    <n v="220000"/>
    <n v="1.0033723305008453"/>
    <n v="220741.91271018598"/>
    <n v="12520000"/>
    <x v="41"/>
  </r>
  <r>
    <x v="2"/>
    <n v="1"/>
    <n v="6"/>
    <n v="23"/>
    <s v="1.2"/>
    <n v="5"/>
    <x v="1"/>
    <n v="25.6"/>
    <n v="54.199999999999996"/>
    <n v="54.199999999999996"/>
    <n v="54.199999999999996"/>
    <m/>
    <m/>
    <n v="7.4"/>
    <m/>
    <m/>
    <m/>
    <m/>
    <m/>
    <m/>
    <m/>
    <m/>
    <m/>
    <s v="Кухня-гостиная"/>
    <n v="14.3"/>
    <m/>
    <s v="Комната стандарт"/>
    <n v="13.3"/>
    <m/>
    <m/>
    <s v="Комната стандарт"/>
    <n v="12.3"/>
    <m/>
    <m/>
    <m/>
    <m/>
    <m/>
    <m/>
    <m/>
    <m/>
    <m/>
    <m/>
    <m/>
    <m/>
    <m/>
    <m/>
    <n v="4.5999999999999996"/>
    <n v="2.299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С, В"/>
    <m/>
    <s v="Кухня-гостиная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да"/>
    <s v=""/>
    <s v=""/>
    <s v=""/>
    <m/>
    <n v="1.0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7"/>
    <s v="Кухня-гостиная, 2 с/у, Угловая, на 2 стор"/>
    <s v="Кухня-гостиная"/>
    <n v="18"/>
    <n v="5"/>
    <s v="остальные"/>
    <n v="0.995"/>
    <n v="1"/>
    <n v="1"/>
    <n v="1.006"/>
    <s v="54-56"/>
    <n v="222500"/>
    <n v="1.0084396135037501"/>
    <n v="224377.81400458439"/>
    <n v="12160000"/>
    <x v="42"/>
  </r>
  <r>
    <x v="2"/>
    <n v="1"/>
    <n v="6"/>
    <n v="24"/>
    <s v="1.3"/>
    <n v="5"/>
    <x v="2"/>
    <n v="11.7"/>
    <n v="37.699999999999996"/>
    <n v="37.699999999999996"/>
    <n v="37.699999999999996"/>
    <m/>
    <m/>
    <n v="5.7"/>
    <m/>
    <m/>
    <m/>
    <m/>
    <m/>
    <m/>
    <m/>
    <m/>
    <m/>
    <s v="Кухня-столовая"/>
    <n v="12.4"/>
    <m/>
    <s v="Комната стандарт"/>
    <n v="11.7"/>
    <s v="ниша"/>
    <n v="3.6"/>
    <m/>
    <m/>
    <m/>
    <m/>
    <m/>
    <m/>
    <m/>
    <m/>
    <m/>
    <m/>
    <m/>
    <m/>
    <m/>
    <m/>
    <m/>
    <m/>
    <n v="4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8"/>
    <s v="Кухня-столовая, Комната (ниша), 1 с/у, на 1 стор"/>
    <s v="Кухня-столовая"/>
    <n v="18"/>
    <n v="5"/>
    <s v="остальные"/>
    <n v="0.995"/>
    <n v="1"/>
    <n v="1"/>
    <n v="1.006"/>
    <s v="36-38"/>
    <n v="250000"/>
    <n v="1.0059748499999999"/>
    <n v="251493.71249999997"/>
    <n v="9480000"/>
    <x v="43"/>
  </r>
  <r>
    <x v="2"/>
    <n v="1"/>
    <n v="6"/>
    <n v="25"/>
    <s v="1.4"/>
    <n v="5"/>
    <x v="2"/>
    <n v="13.6"/>
    <n v="44.5"/>
    <n v="44.5"/>
    <n v="44.5"/>
    <m/>
    <m/>
    <n v="6.5"/>
    <s v="ниша"/>
    <m/>
    <m/>
    <m/>
    <m/>
    <m/>
    <m/>
    <m/>
    <m/>
    <s v="Кухня-гостиная"/>
    <n v="18.2"/>
    <m/>
    <s v="Комната стандарт"/>
    <n v="13.6"/>
    <m/>
    <m/>
    <m/>
    <m/>
    <m/>
    <m/>
    <m/>
    <m/>
    <m/>
    <m/>
    <m/>
    <m/>
    <m/>
    <m/>
    <m/>
    <m/>
    <m/>
    <m/>
    <n v="6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9"/>
    <s v="Кухня-гостиная, ниша, 1 с/у, на 1 стор"/>
    <s v="Кухня-гостиная"/>
    <n v="18"/>
    <n v="5"/>
    <s v="остальные"/>
    <n v="0.995"/>
    <n v="1"/>
    <n v="1"/>
    <n v="1.006"/>
    <s v="44-46"/>
    <n v="232500"/>
    <n v="1.0160345985000001"/>
    <n v="236228.04415125001"/>
    <n v="10510000"/>
    <x v="44"/>
  </r>
  <r>
    <x v="2"/>
    <n v="1"/>
    <n v="6"/>
    <n v="26"/>
    <s v="1.5"/>
    <n v="5"/>
    <x v="2"/>
    <n v="12.8"/>
    <n v="40.1"/>
    <n v="40.1"/>
    <n v="40.1"/>
    <m/>
    <m/>
    <n v="6.6"/>
    <s v="ниша"/>
    <m/>
    <m/>
    <m/>
    <m/>
    <m/>
    <m/>
    <m/>
    <m/>
    <s v="Кухня-гостиная"/>
    <n v="15.8"/>
    <m/>
    <s v="Комната стандарт"/>
    <n v="12.8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"/>
    <s v="З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да"/>
    <s v=""/>
    <s v=""/>
    <s v=""/>
    <s v=""/>
    <s v=""/>
    <s v="да"/>
    <s v="да"/>
    <s v=""/>
    <s v=""/>
    <s v=""/>
    <s v="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0.995"/>
    <n v="1"/>
    <n v="1"/>
    <n v="1"/>
    <n v="1"/>
    <n v="1"/>
    <m/>
    <m/>
    <m/>
    <m/>
    <m/>
    <m/>
    <m/>
    <m/>
    <m/>
    <m/>
    <m/>
    <m/>
    <m/>
    <m/>
    <m/>
    <m/>
    <m/>
    <m/>
    <x v="50"/>
    <s v="Кухня-гостиная, ниша, 1 с/у, на 1 стор"/>
    <s v="Кухня-гостиная"/>
    <n v="18"/>
    <n v="5"/>
    <s v="остальные"/>
    <n v="0.995"/>
    <n v="1"/>
    <n v="1"/>
    <n v="1.006"/>
    <s v="40-42"/>
    <n v="237500"/>
    <n v="1.0058996533799627"/>
    <n v="238901.16767774115"/>
    <n v="9580000"/>
    <x v="40"/>
  </r>
  <r>
    <x v="2"/>
    <n v="1"/>
    <n v="7"/>
    <n v="27"/>
    <s v="1.1"/>
    <n v="5"/>
    <x v="1"/>
    <n v="23.5"/>
    <n v="53.500000000000007"/>
    <n v="56.20000000000001"/>
    <n v="56.20000000000001"/>
    <m/>
    <m/>
    <n v="6.8"/>
    <m/>
    <m/>
    <m/>
    <m/>
    <m/>
    <m/>
    <m/>
    <m/>
    <m/>
    <s v="Кухня-столовая"/>
    <n v="13.9"/>
    <m/>
    <s v="Комната стандарт"/>
    <n v="12.5"/>
    <s v="гардероб"/>
    <n v="2"/>
    <s v="Комната стандарт"/>
    <n v="11"/>
    <m/>
    <m/>
    <m/>
    <m/>
    <m/>
    <m/>
    <m/>
    <m/>
    <m/>
    <m/>
    <m/>
    <m/>
    <m/>
    <m/>
    <n v="4.0999999999999996"/>
    <n v="3.2"/>
    <m/>
    <m/>
    <m/>
    <m/>
    <m/>
    <m/>
    <m/>
    <m/>
    <m/>
    <m/>
    <m/>
    <m/>
    <m/>
    <m/>
    <m/>
    <m/>
    <m/>
    <n v="2.7"/>
    <n v="2.7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s v="кухня, с/у"/>
    <m/>
    <m/>
    <m/>
    <m/>
    <m/>
    <m/>
    <s v="Свой ЖК, Двор, Частный сектор"/>
    <s v="С, З"/>
    <m/>
    <s v="Кухня-столовая"/>
    <s v=""/>
    <s v=""/>
    <s v=""/>
    <s v=""/>
    <s v=""/>
    <n v="1"/>
    <s v="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"/>
    <n v="1"/>
    <n v="1"/>
    <m/>
    <m/>
    <n v="1"/>
    <n v="1.01"/>
    <n v="1"/>
    <n v="1"/>
    <n v="1"/>
    <n v="1"/>
    <n v="1"/>
    <m/>
    <m/>
    <m/>
    <n v="1.0049999999999999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0.995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6"/>
    <s v="Кухня-столовая, Комната (гардероб), 2 с/у, лодж., Угловая, на 2 стор"/>
    <s v="Кухня-столовая"/>
    <n v="18"/>
    <n v="5"/>
    <s v="остальные"/>
    <n v="0.995"/>
    <n v="1"/>
    <n v="1"/>
    <n v="1.008"/>
    <s v="56-58"/>
    <n v="220000"/>
    <n v="1.0053671065058172"/>
    <n v="221180.76343127977"/>
    <n v="12430000"/>
    <x v="41"/>
  </r>
  <r>
    <x v="2"/>
    <n v="1"/>
    <n v="7"/>
    <n v="28"/>
    <s v="1.2"/>
    <n v="5"/>
    <x v="1"/>
    <n v="25.6"/>
    <n v="54.199999999999996"/>
    <n v="54.199999999999996"/>
    <n v="54.199999999999996"/>
    <m/>
    <m/>
    <n v="7.9"/>
    <m/>
    <m/>
    <m/>
    <m/>
    <m/>
    <m/>
    <m/>
    <m/>
    <m/>
    <s v="Кухня-гостиная"/>
    <n v="14.3"/>
    <m/>
    <s v="Комната стандарт"/>
    <n v="13.3"/>
    <m/>
    <m/>
    <s v="Комната стандарт"/>
    <n v="12.3"/>
    <m/>
    <m/>
    <m/>
    <m/>
    <m/>
    <m/>
    <m/>
    <m/>
    <m/>
    <m/>
    <m/>
    <m/>
    <m/>
    <m/>
    <n v="4.0999999999999996"/>
    <n v="2.299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С, В"/>
    <m/>
    <s v="Кухня-гостиная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да"/>
    <s v=""/>
    <s v=""/>
    <s v=""/>
    <m/>
    <n v="1.0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7"/>
    <s v="Кухня-гостиная, 2 с/у, Угловая, на 2 стор"/>
    <s v="Кухня-гостиная"/>
    <n v="18"/>
    <n v="5"/>
    <s v="остальные"/>
    <n v="0.995"/>
    <n v="1"/>
    <n v="1"/>
    <n v="1.008"/>
    <s v="54-56"/>
    <n v="222500"/>
    <n v="1.0104444636300001"/>
    <n v="224823.89315767502"/>
    <n v="12190000"/>
    <x v="42"/>
  </r>
  <r>
    <x v="2"/>
    <n v="1"/>
    <n v="7"/>
    <n v="29"/>
    <s v="1.3"/>
    <n v="5"/>
    <x v="2"/>
    <n v="11.7"/>
    <n v="37.6"/>
    <n v="37.6"/>
    <n v="37.6"/>
    <m/>
    <m/>
    <n v="5.7"/>
    <m/>
    <m/>
    <m/>
    <m/>
    <m/>
    <m/>
    <m/>
    <m/>
    <m/>
    <s v="Кухня-столовая"/>
    <n v="12.4"/>
    <m/>
    <s v="Комната стандарт"/>
    <n v="11.7"/>
    <s v="ниша"/>
    <n v="3.6"/>
    <m/>
    <m/>
    <m/>
    <m/>
    <m/>
    <m/>
    <m/>
    <m/>
    <m/>
    <m/>
    <m/>
    <m/>
    <m/>
    <m/>
    <m/>
    <m/>
    <n v="4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8"/>
    <s v="Кухня-столовая, Комната (ниша), 1 с/у, на 1 стор"/>
    <s v="Кухня-столовая"/>
    <n v="18"/>
    <n v="5"/>
    <s v="остальные"/>
    <n v="0.995"/>
    <n v="1"/>
    <n v="1"/>
    <n v="1.008"/>
    <s v="36-38"/>
    <n v="250000"/>
    <n v="1.0079747999999999"/>
    <n v="251993.69999999998"/>
    <n v="9470000"/>
    <x v="43"/>
  </r>
  <r>
    <x v="2"/>
    <n v="1"/>
    <n v="7"/>
    <n v="30"/>
    <s v="1.4"/>
    <n v="5"/>
    <x v="2"/>
    <n v="13.6"/>
    <n v="44.400000000000006"/>
    <n v="44.400000000000006"/>
    <n v="44.400000000000006"/>
    <m/>
    <m/>
    <n v="6.5"/>
    <s v="ниша"/>
    <m/>
    <m/>
    <m/>
    <m/>
    <m/>
    <m/>
    <m/>
    <m/>
    <s v="Кухня-гостиная"/>
    <n v="18.100000000000001"/>
    <m/>
    <s v="Комната стандарт"/>
    <n v="13.6"/>
    <m/>
    <m/>
    <m/>
    <m/>
    <m/>
    <m/>
    <m/>
    <m/>
    <m/>
    <m/>
    <m/>
    <m/>
    <m/>
    <m/>
    <m/>
    <m/>
    <m/>
    <m/>
    <n v="6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9"/>
    <s v="Кухня-гостиная, ниша, 1 с/у, на 1 стор"/>
    <s v="Кухня-гостиная"/>
    <n v="18"/>
    <n v="5"/>
    <s v="остальные"/>
    <n v="0.995"/>
    <n v="1"/>
    <n v="1"/>
    <n v="1.008"/>
    <s v="44-46"/>
    <n v="232500"/>
    <n v="1.0180545480000001"/>
    <n v="236697.68241000001"/>
    <n v="10510000"/>
    <x v="44"/>
  </r>
  <r>
    <x v="2"/>
    <n v="1"/>
    <n v="7"/>
    <n v="31"/>
    <s v="1.5"/>
    <n v="5"/>
    <x v="2"/>
    <n v="12.8"/>
    <n v="40.1"/>
    <n v="40.1"/>
    <n v="40.1"/>
    <m/>
    <m/>
    <n v="6.6"/>
    <s v="ниша"/>
    <m/>
    <m/>
    <m/>
    <m/>
    <m/>
    <m/>
    <m/>
    <m/>
    <s v="Кухня-гостиная"/>
    <n v="15.8"/>
    <m/>
    <s v="Комната стандарт"/>
    <n v="12.8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"/>
    <s v="З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да"/>
    <s v=""/>
    <s v=""/>
    <s v=""/>
    <s v=""/>
    <s v=""/>
    <s v="да"/>
    <s v="да"/>
    <s v=""/>
    <s v=""/>
    <s v=""/>
    <s v="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0.995"/>
    <n v="1"/>
    <n v="1"/>
    <n v="1"/>
    <n v="1"/>
    <n v="1"/>
    <m/>
    <m/>
    <m/>
    <m/>
    <m/>
    <m/>
    <m/>
    <m/>
    <m/>
    <m/>
    <m/>
    <m/>
    <m/>
    <m/>
    <m/>
    <m/>
    <m/>
    <m/>
    <x v="50"/>
    <s v="Кухня-гостиная, ниша, 1 с/у, на 1 стор"/>
    <s v="Кухня-гостиная"/>
    <n v="18"/>
    <n v="5"/>
    <s v="остальные"/>
    <n v="0.995"/>
    <n v="1"/>
    <n v="1"/>
    <n v="1.008"/>
    <s v="40-42"/>
    <n v="237500"/>
    <n v="1.0078994538837001"/>
    <n v="239376.12029737877"/>
    <n v="9600000"/>
    <x v="40"/>
  </r>
  <r>
    <x v="2"/>
    <n v="1"/>
    <n v="8"/>
    <n v="32"/>
    <s v="1.1"/>
    <n v="5"/>
    <x v="1"/>
    <n v="23.5"/>
    <n v="53.500000000000007"/>
    <n v="56.20000000000001"/>
    <n v="56.20000000000001"/>
    <m/>
    <m/>
    <n v="6.8"/>
    <m/>
    <m/>
    <m/>
    <m/>
    <m/>
    <m/>
    <m/>
    <m/>
    <m/>
    <s v="Кухня-столовая"/>
    <n v="13.9"/>
    <m/>
    <s v="Комната стандарт"/>
    <n v="12.5"/>
    <s v="гардероб"/>
    <n v="2"/>
    <s v="Комната стандарт"/>
    <n v="11"/>
    <m/>
    <m/>
    <m/>
    <m/>
    <m/>
    <m/>
    <m/>
    <m/>
    <m/>
    <m/>
    <m/>
    <m/>
    <m/>
    <m/>
    <n v="4.0999999999999996"/>
    <n v="3.2"/>
    <m/>
    <m/>
    <m/>
    <m/>
    <m/>
    <m/>
    <m/>
    <m/>
    <m/>
    <m/>
    <m/>
    <m/>
    <m/>
    <m/>
    <m/>
    <m/>
    <m/>
    <n v="2.7"/>
    <n v="2.7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s v="кухня, с/у"/>
    <m/>
    <m/>
    <m/>
    <m/>
    <m/>
    <m/>
    <s v="Свой ЖК, Двор, Частный сектор"/>
    <s v="С, З"/>
    <m/>
    <s v="Кухня-столовая"/>
    <s v=""/>
    <s v=""/>
    <s v=""/>
    <s v=""/>
    <s v=""/>
    <n v="1"/>
    <s v="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"/>
    <n v="1"/>
    <n v="1"/>
    <m/>
    <m/>
    <n v="1"/>
    <n v="1.01"/>
    <n v="1"/>
    <n v="1"/>
    <n v="1"/>
    <n v="1"/>
    <n v="1"/>
    <m/>
    <m/>
    <m/>
    <n v="1.0049999999999999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0.995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6"/>
    <s v="Кухня-столовая, Комната (гардероб), 2 с/у, лодж., Угловая, на 2 стор"/>
    <s v="Кухня-столовая"/>
    <n v="18"/>
    <n v="5"/>
    <s v="остальные"/>
    <n v="0.995"/>
    <n v="1"/>
    <n v="1"/>
    <n v="1.01"/>
    <s v="56-58"/>
    <n v="220000"/>
    <n v="1.0073618825107891"/>
    <n v="221619.6141523736"/>
    <n v="12460000"/>
    <x v="41"/>
  </r>
  <r>
    <x v="2"/>
    <n v="1"/>
    <n v="8"/>
    <n v="33"/>
    <s v="1.2"/>
    <n v="5"/>
    <x v="1"/>
    <n v="25.6"/>
    <n v="54.199999999999996"/>
    <n v="54.199999999999996"/>
    <n v="54.199999999999996"/>
    <m/>
    <m/>
    <n v="7.9"/>
    <m/>
    <m/>
    <m/>
    <m/>
    <m/>
    <m/>
    <m/>
    <m/>
    <m/>
    <s v="Кухня-гостиная"/>
    <n v="14.3"/>
    <m/>
    <s v="Комната стандарт"/>
    <n v="13.3"/>
    <m/>
    <m/>
    <s v="Комната стандарт"/>
    <n v="12.3"/>
    <m/>
    <m/>
    <m/>
    <m/>
    <m/>
    <m/>
    <m/>
    <m/>
    <m/>
    <m/>
    <m/>
    <m/>
    <m/>
    <m/>
    <n v="4.0999999999999996"/>
    <n v="2.299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С, В"/>
    <m/>
    <s v="Кухня-гостиная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да"/>
    <s v=""/>
    <s v=""/>
    <s v=""/>
    <m/>
    <n v="1.0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7"/>
    <s v="Кухня-гостиная, 2 с/у, Угловая, на 2 стор"/>
    <s v="Кухня-гостиная"/>
    <n v="18"/>
    <n v="5"/>
    <s v="остальные"/>
    <n v="0.995"/>
    <n v="1"/>
    <n v="1"/>
    <n v="1.01"/>
    <s v="54-56"/>
    <n v="222500"/>
    <n v="1.01244931375625"/>
    <n v="225269.97231076562"/>
    <n v="12210000"/>
    <x v="42"/>
  </r>
  <r>
    <x v="2"/>
    <n v="1"/>
    <n v="8"/>
    <n v="34"/>
    <s v="1.3"/>
    <n v="5"/>
    <x v="2"/>
    <n v="11.7"/>
    <n v="37.6"/>
    <n v="37.6"/>
    <n v="37.6"/>
    <m/>
    <m/>
    <n v="5.7"/>
    <m/>
    <m/>
    <m/>
    <m/>
    <m/>
    <m/>
    <m/>
    <m/>
    <m/>
    <s v="Кухня-столовая"/>
    <n v="12.4"/>
    <m/>
    <s v="Комната стандарт"/>
    <n v="11.7"/>
    <s v="ниша"/>
    <n v="3.6"/>
    <m/>
    <m/>
    <m/>
    <m/>
    <m/>
    <m/>
    <m/>
    <m/>
    <m/>
    <m/>
    <m/>
    <m/>
    <m/>
    <m/>
    <m/>
    <m/>
    <n v="4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8"/>
    <s v="Кухня-столовая, Комната (ниша), 1 с/у, на 1 стор"/>
    <s v="Кухня-столовая"/>
    <n v="18"/>
    <n v="5"/>
    <s v="остальные"/>
    <n v="0.995"/>
    <n v="1"/>
    <n v="1"/>
    <n v="1.01"/>
    <s v="36-38"/>
    <n v="250000"/>
    <n v="1.0099747499999998"/>
    <n v="252493.68749999994"/>
    <n v="9490000"/>
    <x v="43"/>
  </r>
  <r>
    <x v="2"/>
    <n v="1"/>
    <n v="8"/>
    <n v="35"/>
    <s v="1.4"/>
    <n v="5"/>
    <x v="2"/>
    <n v="13.6"/>
    <n v="44.400000000000006"/>
    <n v="44.400000000000006"/>
    <n v="44.400000000000006"/>
    <m/>
    <m/>
    <n v="6.5"/>
    <s v="ниша"/>
    <m/>
    <m/>
    <m/>
    <m/>
    <m/>
    <m/>
    <m/>
    <m/>
    <s v="Кухня-гостиная"/>
    <n v="18.100000000000001"/>
    <m/>
    <s v="Комната стандарт"/>
    <n v="13.6"/>
    <m/>
    <m/>
    <m/>
    <m/>
    <m/>
    <m/>
    <m/>
    <m/>
    <m/>
    <m/>
    <m/>
    <m/>
    <m/>
    <m/>
    <m/>
    <m/>
    <m/>
    <m/>
    <n v="6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9"/>
    <s v="Кухня-гостиная, ниша, 1 с/у, на 1 стор"/>
    <s v="Кухня-гостиная"/>
    <n v="18"/>
    <n v="5"/>
    <s v="остальные"/>
    <n v="0.995"/>
    <n v="1"/>
    <n v="1"/>
    <n v="1.01"/>
    <s v="44-46"/>
    <n v="232500"/>
    <n v="1.0200744975"/>
    <n v="237167.32066875001"/>
    <n v="10530000"/>
    <x v="44"/>
  </r>
  <r>
    <x v="2"/>
    <n v="1"/>
    <n v="8"/>
    <n v="36"/>
    <s v="1.5"/>
    <n v="5"/>
    <x v="2"/>
    <n v="12.8"/>
    <n v="40.1"/>
    <n v="40.1"/>
    <n v="40.1"/>
    <m/>
    <m/>
    <n v="6.6"/>
    <s v="ниша"/>
    <m/>
    <m/>
    <m/>
    <m/>
    <m/>
    <m/>
    <m/>
    <m/>
    <s v="Кухня-гостиная"/>
    <n v="15.8"/>
    <m/>
    <s v="Комната стандарт"/>
    <n v="12.8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"/>
    <s v="З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да"/>
    <s v=""/>
    <s v=""/>
    <s v=""/>
    <s v=""/>
    <s v=""/>
    <s v="да"/>
    <s v="да"/>
    <s v=""/>
    <s v=""/>
    <s v=""/>
    <s v="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0.995"/>
    <n v="1"/>
    <n v="1"/>
    <n v="1"/>
    <n v="1"/>
    <n v="1"/>
    <m/>
    <m/>
    <m/>
    <m/>
    <m/>
    <m/>
    <m/>
    <m/>
    <m/>
    <m/>
    <m/>
    <m/>
    <m/>
    <m/>
    <m/>
    <m/>
    <m/>
    <m/>
    <x v="50"/>
    <s v="Кухня-гостиная, ниша, 1 с/у, на 1 стор"/>
    <s v="Кухня-гостиная"/>
    <n v="18"/>
    <n v="5"/>
    <s v="остальные"/>
    <n v="0.995"/>
    <n v="1"/>
    <n v="1"/>
    <n v="1.01"/>
    <s v="40-42"/>
    <n v="237500"/>
    <n v="1.0098992543874377"/>
    <n v="239851.07291701646"/>
    <n v="9620000"/>
    <x v="40"/>
  </r>
  <r>
    <x v="2"/>
    <n v="1"/>
    <n v="9"/>
    <n v="37"/>
    <s v="1.1"/>
    <n v="5"/>
    <x v="1"/>
    <n v="23.5"/>
    <n v="53.500000000000007"/>
    <n v="56.20000000000001"/>
    <n v="56.20000000000001"/>
    <m/>
    <m/>
    <n v="6.8"/>
    <m/>
    <m/>
    <m/>
    <m/>
    <m/>
    <m/>
    <m/>
    <m/>
    <m/>
    <s v="Кухня-столовая"/>
    <n v="13.9"/>
    <m/>
    <s v="Комната стандарт"/>
    <n v="12.5"/>
    <s v="гардероб"/>
    <n v="2"/>
    <s v="Комната стандарт"/>
    <n v="11"/>
    <m/>
    <m/>
    <m/>
    <m/>
    <m/>
    <m/>
    <m/>
    <m/>
    <m/>
    <m/>
    <m/>
    <m/>
    <m/>
    <m/>
    <n v="4.0999999999999996"/>
    <n v="3.2"/>
    <m/>
    <m/>
    <m/>
    <m/>
    <m/>
    <m/>
    <m/>
    <m/>
    <m/>
    <m/>
    <m/>
    <m/>
    <m/>
    <m/>
    <m/>
    <m/>
    <m/>
    <n v="2.7"/>
    <n v="2.7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s v="кухня, с/у"/>
    <m/>
    <m/>
    <m/>
    <m/>
    <m/>
    <m/>
    <s v="Свой ЖК, Двор, Частный сектор"/>
    <s v="С, З"/>
    <m/>
    <s v="Кухня-столовая"/>
    <s v=""/>
    <s v=""/>
    <s v=""/>
    <s v=""/>
    <s v=""/>
    <n v="1"/>
    <s v="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"/>
    <n v="1"/>
    <n v="1"/>
    <m/>
    <m/>
    <n v="1"/>
    <n v="1.01"/>
    <n v="1"/>
    <n v="1"/>
    <n v="1"/>
    <n v="1"/>
    <n v="1"/>
    <m/>
    <m/>
    <m/>
    <n v="1.0049999999999999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0.995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6"/>
    <s v="Кухня-столовая, Комната (гардероб), 2 с/у, лодж., Угловая, на 2 стор"/>
    <s v="Кухня-столовая"/>
    <n v="18"/>
    <n v="5"/>
    <s v="остальные"/>
    <n v="0.995"/>
    <n v="1"/>
    <n v="1"/>
    <n v="1.012"/>
    <s v="56-58"/>
    <n v="220000"/>
    <n v="1.009356658515761"/>
    <n v="222058.4648734674"/>
    <n v="12480000"/>
    <x v="41"/>
  </r>
  <r>
    <x v="2"/>
    <n v="1"/>
    <n v="9"/>
    <n v="38"/>
    <s v="1.2"/>
    <n v="5"/>
    <x v="1"/>
    <n v="25.6"/>
    <n v="54.199999999999996"/>
    <n v="54.199999999999996"/>
    <n v="54.199999999999996"/>
    <m/>
    <m/>
    <n v="7.9"/>
    <m/>
    <m/>
    <m/>
    <m/>
    <m/>
    <m/>
    <m/>
    <m/>
    <m/>
    <s v="Кухня-гостиная"/>
    <n v="14.3"/>
    <m/>
    <s v="Комната стандарт"/>
    <n v="13.3"/>
    <m/>
    <m/>
    <s v="Комната стандарт"/>
    <n v="12.3"/>
    <m/>
    <m/>
    <m/>
    <m/>
    <m/>
    <m/>
    <m/>
    <m/>
    <m/>
    <m/>
    <m/>
    <m/>
    <m/>
    <m/>
    <n v="4.0999999999999996"/>
    <n v="2.299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С, В"/>
    <m/>
    <s v="Кухня-гостиная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да"/>
    <s v=""/>
    <s v=""/>
    <s v=""/>
    <m/>
    <n v="1.0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7"/>
    <s v="Кухня-гостиная, 2 с/у, Угловая, на 2 стор"/>
    <s v="Кухня-гостиная"/>
    <n v="18"/>
    <n v="5"/>
    <s v="остальные"/>
    <n v="0.995"/>
    <n v="1"/>
    <n v="1"/>
    <n v="1.012"/>
    <s v="54-56"/>
    <n v="222500"/>
    <n v="1.0144541638825"/>
    <n v="225716.05146385625"/>
    <n v="12230000"/>
    <x v="42"/>
  </r>
  <r>
    <x v="2"/>
    <n v="1"/>
    <n v="9"/>
    <n v="39"/>
    <s v="1.3"/>
    <n v="5"/>
    <x v="2"/>
    <n v="11.7"/>
    <n v="37.6"/>
    <n v="37.6"/>
    <n v="37.6"/>
    <m/>
    <m/>
    <n v="5.7"/>
    <m/>
    <m/>
    <m/>
    <m/>
    <m/>
    <m/>
    <m/>
    <m/>
    <m/>
    <s v="Кухня-столовая"/>
    <n v="12.4"/>
    <m/>
    <s v="Комната стандарт"/>
    <n v="11.7"/>
    <s v="ниша"/>
    <n v="3.6"/>
    <m/>
    <m/>
    <m/>
    <m/>
    <m/>
    <m/>
    <m/>
    <m/>
    <m/>
    <m/>
    <m/>
    <m/>
    <m/>
    <m/>
    <m/>
    <m/>
    <n v="4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8"/>
    <s v="Кухня-столовая, Комната (ниша), 1 с/у, на 1 стор"/>
    <s v="Кухня-столовая"/>
    <n v="18"/>
    <n v="5"/>
    <s v="остальные"/>
    <n v="0.995"/>
    <n v="1"/>
    <n v="1"/>
    <n v="1.012"/>
    <s v="36-38"/>
    <n v="250000"/>
    <n v="1.0119746999999999"/>
    <n v="252993.67499999996"/>
    <n v="9510000"/>
    <x v="43"/>
  </r>
  <r>
    <x v="2"/>
    <n v="1"/>
    <n v="9"/>
    <n v="40"/>
    <s v="1.4"/>
    <n v="5"/>
    <x v="2"/>
    <n v="13.6"/>
    <n v="44.400000000000006"/>
    <n v="44.400000000000006"/>
    <n v="44.400000000000006"/>
    <m/>
    <m/>
    <n v="6.5"/>
    <s v="ниша"/>
    <m/>
    <m/>
    <m/>
    <m/>
    <m/>
    <m/>
    <m/>
    <m/>
    <s v="Кухня-гостиная"/>
    <n v="18.100000000000001"/>
    <m/>
    <s v="Комната стандарт"/>
    <n v="13.6"/>
    <m/>
    <m/>
    <m/>
    <m/>
    <m/>
    <m/>
    <m/>
    <m/>
    <m/>
    <m/>
    <m/>
    <m/>
    <m/>
    <m/>
    <m/>
    <m/>
    <m/>
    <m/>
    <n v="6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9"/>
    <s v="Кухня-гостиная, ниша, 1 с/у, на 1 стор"/>
    <s v="Кухня-гостиная"/>
    <n v="18"/>
    <n v="5"/>
    <s v="остальные"/>
    <n v="0.995"/>
    <n v="1"/>
    <n v="1"/>
    <n v="1.012"/>
    <s v="44-46"/>
    <n v="232500"/>
    <n v="1.022094447"/>
    <n v="237636.9589275"/>
    <n v="10550000"/>
    <x v="44"/>
  </r>
  <r>
    <x v="2"/>
    <n v="1"/>
    <n v="9"/>
    <n v="41"/>
    <s v="1.5"/>
    <n v="5"/>
    <x v="2"/>
    <n v="12.8"/>
    <n v="40.1"/>
    <n v="40.1"/>
    <n v="40.1"/>
    <m/>
    <m/>
    <n v="6.6"/>
    <s v="ниша"/>
    <m/>
    <m/>
    <m/>
    <m/>
    <m/>
    <m/>
    <m/>
    <m/>
    <s v="Кухня-гостиная"/>
    <n v="15.8"/>
    <m/>
    <s v="Комната стандарт"/>
    <n v="12.8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"/>
    <s v="З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да"/>
    <s v=""/>
    <s v=""/>
    <s v=""/>
    <s v=""/>
    <s v=""/>
    <s v="да"/>
    <s v="да"/>
    <s v=""/>
    <s v=""/>
    <s v=""/>
    <s v="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0.995"/>
    <n v="1"/>
    <n v="1"/>
    <n v="1"/>
    <n v="1"/>
    <n v="1"/>
    <m/>
    <m/>
    <m/>
    <m/>
    <m/>
    <m/>
    <m/>
    <m/>
    <m/>
    <m/>
    <m/>
    <m/>
    <m/>
    <m/>
    <m/>
    <m/>
    <m/>
    <m/>
    <x v="50"/>
    <s v="Кухня-гостиная, ниша, 1 с/у, на 1 стор"/>
    <s v="Кухня-гостиная"/>
    <n v="18"/>
    <n v="5"/>
    <s v="остальные"/>
    <n v="0.995"/>
    <n v="1"/>
    <n v="1"/>
    <n v="1.012"/>
    <s v="40-42"/>
    <n v="237500"/>
    <n v="1.011899054891175"/>
    <n v="240326.02553665408"/>
    <n v="9640000"/>
    <x v="40"/>
  </r>
  <r>
    <x v="2"/>
    <n v="1"/>
    <n v="10"/>
    <n v="42"/>
    <s v="1.1"/>
    <n v="5"/>
    <x v="1"/>
    <n v="23.5"/>
    <n v="53.500000000000007"/>
    <n v="56.20000000000001"/>
    <n v="56.20000000000001"/>
    <m/>
    <m/>
    <n v="6.8"/>
    <m/>
    <m/>
    <m/>
    <m/>
    <m/>
    <m/>
    <m/>
    <m/>
    <m/>
    <s v="Кухня-столовая"/>
    <n v="13.9"/>
    <m/>
    <s v="Комната стандарт"/>
    <n v="12.5"/>
    <s v="гардероб"/>
    <n v="2"/>
    <s v="Комната стандарт"/>
    <n v="11"/>
    <m/>
    <m/>
    <m/>
    <m/>
    <m/>
    <m/>
    <m/>
    <m/>
    <m/>
    <m/>
    <m/>
    <m/>
    <m/>
    <m/>
    <n v="4.0999999999999996"/>
    <n v="3.2"/>
    <m/>
    <m/>
    <m/>
    <m/>
    <m/>
    <m/>
    <m/>
    <m/>
    <m/>
    <m/>
    <m/>
    <m/>
    <m/>
    <m/>
    <m/>
    <m/>
    <m/>
    <n v="2.7"/>
    <n v="2.7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s v="кухня, с/у"/>
    <m/>
    <m/>
    <m/>
    <m/>
    <m/>
    <m/>
    <s v="Свой ЖК, Двор, Крыша др. строения ЖК, Частный сектор"/>
    <s v="С, З"/>
    <m/>
    <s v="Кухня-столовая"/>
    <s v=""/>
    <s v=""/>
    <s v=""/>
    <s v=""/>
    <s v=""/>
    <n v="1"/>
    <s v="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да"/>
    <s v=""/>
    <s v=""/>
    <s v=""/>
    <m/>
    <n v="1"/>
    <n v="1"/>
    <n v="1"/>
    <m/>
    <m/>
    <n v="1"/>
    <n v="1.01"/>
    <n v="1"/>
    <n v="1"/>
    <n v="1"/>
    <n v="1"/>
    <n v="1"/>
    <m/>
    <m/>
    <m/>
    <n v="1.0049999999999999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0.995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6"/>
    <s v="Кухня-столовая, Комната (гардероб), 2 с/у, лодж., Угловая, на 2 стор"/>
    <s v="Кухня-столовая"/>
    <n v="18"/>
    <n v="5"/>
    <s v="остальные"/>
    <n v="0.995"/>
    <n v="1"/>
    <n v="1"/>
    <n v="1.014"/>
    <s v="56-58"/>
    <n v="220000"/>
    <n v="1.0113514345207328"/>
    <n v="222497.31559456122"/>
    <n v="12500000"/>
    <x v="41"/>
  </r>
  <r>
    <x v="2"/>
    <n v="1"/>
    <n v="10"/>
    <n v="43"/>
    <s v="1.2"/>
    <n v="5"/>
    <x v="1"/>
    <n v="25.6"/>
    <n v="54"/>
    <n v="54"/>
    <n v="54"/>
    <m/>
    <m/>
    <n v="7.8"/>
    <m/>
    <m/>
    <m/>
    <m/>
    <m/>
    <m/>
    <m/>
    <m/>
    <m/>
    <s v="Кухня-гостиная"/>
    <n v="14.3"/>
    <m/>
    <s v="Комната стандарт"/>
    <n v="13.3"/>
    <m/>
    <m/>
    <s v="Комната стандарт"/>
    <n v="12.3"/>
    <m/>
    <m/>
    <m/>
    <m/>
    <m/>
    <m/>
    <m/>
    <m/>
    <m/>
    <m/>
    <m/>
    <m/>
    <m/>
    <m/>
    <n v="4"/>
    <n v="2.299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С, В"/>
    <m/>
    <s v="Кухня-гостиная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да"/>
    <s v=""/>
    <s v=""/>
    <s v=""/>
    <m/>
    <n v="1.0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7"/>
    <s v="Кухня-гостиная, 2 с/у, Угловая, на 2 стор"/>
    <s v="Кухня-гостиная"/>
    <n v="18"/>
    <n v="5"/>
    <s v="остальные"/>
    <n v="0.995"/>
    <n v="1"/>
    <n v="1"/>
    <n v="1.014"/>
    <s v="54-56"/>
    <n v="222500"/>
    <n v="1.0164590140087499"/>
    <n v="226162.13061694687"/>
    <n v="12210000"/>
    <x v="42"/>
  </r>
  <r>
    <x v="2"/>
    <n v="1"/>
    <n v="10"/>
    <n v="44"/>
    <s v="1.3"/>
    <n v="5"/>
    <x v="2"/>
    <n v="11.7"/>
    <n v="37.4"/>
    <n v="37.4"/>
    <n v="37.4"/>
    <m/>
    <m/>
    <n v="5.7"/>
    <m/>
    <m/>
    <m/>
    <m/>
    <m/>
    <m/>
    <m/>
    <m/>
    <m/>
    <s v="Кухня-столовая"/>
    <n v="12.4"/>
    <m/>
    <s v="Комната стандарт"/>
    <n v="11.7"/>
    <s v="ниша"/>
    <n v="3.6"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8"/>
    <s v="Кухня-столовая, Комната (ниша), 1 с/у, на 1 стор"/>
    <s v="Кухня-столовая"/>
    <n v="18"/>
    <n v="5"/>
    <s v="остальные"/>
    <n v="0.995"/>
    <n v="1"/>
    <n v="1"/>
    <n v="1.014"/>
    <s v="36-38"/>
    <n v="250000"/>
    <n v="1.0139746499999998"/>
    <n v="253493.66249999995"/>
    <n v="9480000"/>
    <x v="43"/>
  </r>
  <r>
    <x v="2"/>
    <n v="1"/>
    <n v="10"/>
    <n v="45"/>
    <s v="1.4"/>
    <n v="5"/>
    <x v="2"/>
    <n v="13.6"/>
    <n v="44.2"/>
    <n v="44.2"/>
    <n v="44.2"/>
    <m/>
    <m/>
    <n v="6.5"/>
    <s v="ниша"/>
    <m/>
    <m/>
    <m/>
    <m/>
    <m/>
    <m/>
    <m/>
    <m/>
    <s v="Кухня-гостиная"/>
    <n v="17.899999999999999"/>
    <m/>
    <s v="Комната стандарт"/>
    <n v="13.6"/>
    <m/>
    <m/>
    <m/>
    <m/>
    <m/>
    <m/>
    <m/>
    <m/>
    <m/>
    <m/>
    <m/>
    <m/>
    <m/>
    <m/>
    <m/>
    <m/>
    <m/>
    <m/>
    <n v="6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9"/>
    <s v="Кухня-гостиная, ниша, 1 с/у, на 1 стор"/>
    <s v="Кухня-гостиная"/>
    <n v="18"/>
    <n v="5"/>
    <s v="остальные"/>
    <n v="0.995"/>
    <n v="1"/>
    <n v="1"/>
    <n v="1.014"/>
    <s v="44-46"/>
    <n v="232500"/>
    <n v="1.0241143965000001"/>
    <n v="238106.59718625003"/>
    <n v="10520000"/>
    <x v="44"/>
  </r>
  <r>
    <x v="2"/>
    <n v="1"/>
    <n v="10"/>
    <n v="46"/>
    <s v="1.5"/>
    <n v="5"/>
    <x v="2"/>
    <n v="12.8"/>
    <n v="39.9"/>
    <n v="39.9"/>
    <n v="39.9"/>
    <m/>
    <m/>
    <n v="6.6"/>
    <s v="ниша"/>
    <m/>
    <m/>
    <m/>
    <m/>
    <m/>
    <m/>
    <m/>
    <m/>
    <s v="Кухня-гостиная"/>
    <n v="15.6"/>
    <m/>
    <s v="Комната стандарт"/>
    <n v="12.8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, Крыша др. строения ЖК"/>
    <s v="З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да"/>
    <s v=""/>
    <s v=""/>
    <s v=""/>
    <s v=""/>
    <s v=""/>
    <s v="да"/>
    <s v="да"/>
    <s v=""/>
    <s v=""/>
    <s v="да"/>
    <s v="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0.995"/>
    <n v="1"/>
    <n v="1"/>
    <n v="1"/>
    <n v="1"/>
    <n v="1"/>
    <m/>
    <m/>
    <m/>
    <m/>
    <m/>
    <m/>
    <m/>
    <m/>
    <m/>
    <m/>
    <m/>
    <m/>
    <m/>
    <m/>
    <m/>
    <m/>
    <m/>
    <m/>
    <x v="50"/>
    <s v="Кухня-гостиная, ниша, 1 с/у, на 1 стор"/>
    <s v="Кухня-гостиная"/>
    <n v="18"/>
    <n v="5"/>
    <s v="остальные"/>
    <n v="0.995"/>
    <n v="1"/>
    <n v="1"/>
    <n v="1.014"/>
    <s v="38-40"/>
    <n v="240000"/>
    <n v="1.0138988553949126"/>
    <n v="243335.72529477903"/>
    <n v="9710000"/>
    <x v="40"/>
  </r>
  <r>
    <x v="2"/>
    <n v="1"/>
    <n v="11"/>
    <n v="47"/>
    <s v="1.1"/>
    <n v="5"/>
    <x v="1"/>
    <n v="23.5"/>
    <n v="53.500000000000007"/>
    <n v="56.20000000000001"/>
    <n v="56.20000000000001"/>
    <m/>
    <m/>
    <n v="6.8"/>
    <m/>
    <m/>
    <m/>
    <m/>
    <m/>
    <m/>
    <m/>
    <m/>
    <m/>
    <s v="Кухня-столовая"/>
    <n v="13.9"/>
    <m/>
    <s v="Комната стандарт"/>
    <n v="12.5"/>
    <s v="гардероб"/>
    <n v="2"/>
    <s v="Комната стандарт"/>
    <n v="11"/>
    <m/>
    <m/>
    <m/>
    <m/>
    <m/>
    <m/>
    <m/>
    <m/>
    <m/>
    <m/>
    <m/>
    <m/>
    <m/>
    <m/>
    <n v="4.0999999999999996"/>
    <n v="3.2"/>
    <m/>
    <m/>
    <m/>
    <m/>
    <m/>
    <m/>
    <m/>
    <m/>
    <m/>
    <m/>
    <m/>
    <m/>
    <m/>
    <m/>
    <m/>
    <m/>
    <m/>
    <n v="2.7"/>
    <n v="2.7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s v="кухня, с/у"/>
    <m/>
    <m/>
    <m/>
    <m/>
    <m/>
    <m/>
    <s v="Свой ЖК, Двор, Крыша др. строения ЖК, Частный сектор"/>
    <s v="С, З"/>
    <m/>
    <s v="Кухня-столовая"/>
    <s v=""/>
    <s v=""/>
    <s v=""/>
    <s v=""/>
    <s v=""/>
    <n v="1"/>
    <s v="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да"/>
    <s v=""/>
    <s v=""/>
    <s v=""/>
    <m/>
    <n v="1"/>
    <n v="1"/>
    <n v="1"/>
    <m/>
    <m/>
    <n v="1"/>
    <n v="1.01"/>
    <n v="1"/>
    <n v="1"/>
    <n v="1"/>
    <n v="1"/>
    <n v="1"/>
    <m/>
    <m/>
    <m/>
    <n v="1.0049999999999999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0.995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6"/>
    <s v="Кухня-столовая, Комната (гардероб), 2 с/у, лодж., Угловая, на 2 стор"/>
    <s v="Кухня-столовая"/>
    <n v="18"/>
    <n v="5"/>
    <s v="остальные"/>
    <n v="0.995"/>
    <n v="1"/>
    <n v="1"/>
    <n v="1.016"/>
    <s v="56-58"/>
    <n v="220000"/>
    <n v="1.0133462105257047"/>
    <n v="222936.16631565505"/>
    <n v="12530000"/>
    <x v="41"/>
  </r>
  <r>
    <x v="2"/>
    <n v="1"/>
    <n v="11"/>
    <n v="48"/>
    <s v="1.2"/>
    <n v="5"/>
    <x v="1"/>
    <n v="25.6"/>
    <n v="54"/>
    <n v="54"/>
    <n v="54"/>
    <m/>
    <m/>
    <n v="7.8"/>
    <m/>
    <m/>
    <m/>
    <m/>
    <m/>
    <m/>
    <m/>
    <m/>
    <m/>
    <s v="Кухня-гостиная"/>
    <n v="14.3"/>
    <m/>
    <s v="Комната стандарт"/>
    <n v="13.3"/>
    <m/>
    <m/>
    <s v="Комната стандарт"/>
    <n v="12.3"/>
    <m/>
    <m/>
    <m/>
    <m/>
    <m/>
    <m/>
    <m/>
    <m/>
    <m/>
    <m/>
    <m/>
    <m/>
    <m/>
    <m/>
    <n v="4"/>
    <n v="2.299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С, В"/>
    <m/>
    <s v="Кухня-гостиная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да"/>
    <s v=""/>
    <s v=""/>
    <s v=""/>
    <m/>
    <n v="1.0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7"/>
    <s v="Кухня-гостиная, 2 с/у, Угловая, на 2 стор"/>
    <s v="Кухня-гостиная"/>
    <n v="18"/>
    <n v="5"/>
    <s v="остальные"/>
    <n v="0.995"/>
    <n v="1"/>
    <n v="1"/>
    <n v="1.016"/>
    <s v="54-56"/>
    <n v="222500"/>
    <n v="1.0184638641350001"/>
    <n v="226608.20977003753"/>
    <n v="12240000"/>
    <x v="42"/>
  </r>
  <r>
    <x v="2"/>
    <n v="1"/>
    <n v="11"/>
    <n v="49"/>
    <s v="1.3"/>
    <n v="5"/>
    <x v="2"/>
    <n v="11.7"/>
    <n v="37.4"/>
    <n v="37.4"/>
    <n v="37.4"/>
    <m/>
    <m/>
    <n v="5.7"/>
    <m/>
    <m/>
    <m/>
    <m/>
    <m/>
    <m/>
    <m/>
    <m/>
    <m/>
    <s v="Кухня-столовая"/>
    <n v="12.4"/>
    <m/>
    <s v="Комната стандарт"/>
    <n v="11.7"/>
    <s v="ниша"/>
    <n v="3.6"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8"/>
    <s v="Кухня-столовая, Комната (ниша), 1 с/у, на 1 стор"/>
    <s v="Кухня-столовая"/>
    <n v="18"/>
    <n v="5"/>
    <s v="остальные"/>
    <n v="0.995"/>
    <n v="1"/>
    <n v="1"/>
    <n v="1.016"/>
    <s v="36-38"/>
    <n v="250000"/>
    <n v="1.0159745999999998"/>
    <n v="253993.64999999997"/>
    <n v="9500000"/>
    <x v="43"/>
  </r>
  <r>
    <x v="2"/>
    <n v="1"/>
    <n v="11"/>
    <n v="50"/>
    <s v="1.4"/>
    <n v="5"/>
    <x v="2"/>
    <n v="13.6"/>
    <n v="44.2"/>
    <n v="44.2"/>
    <n v="44.2"/>
    <m/>
    <m/>
    <n v="6.5"/>
    <s v="ниша"/>
    <m/>
    <m/>
    <m/>
    <m/>
    <m/>
    <m/>
    <m/>
    <m/>
    <s v="Кухня-гостиная"/>
    <n v="17.899999999999999"/>
    <m/>
    <s v="Комната стандарт"/>
    <n v="13.6"/>
    <m/>
    <m/>
    <m/>
    <m/>
    <m/>
    <m/>
    <m/>
    <m/>
    <m/>
    <m/>
    <m/>
    <m/>
    <m/>
    <m/>
    <m/>
    <m/>
    <m/>
    <m/>
    <n v="6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9"/>
    <s v="Кухня-гостиная, ниша, 1 с/у, на 1 стор"/>
    <s v="Кухня-гостиная"/>
    <n v="18"/>
    <n v="5"/>
    <s v="остальные"/>
    <n v="0.995"/>
    <n v="1"/>
    <n v="1"/>
    <n v="1.016"/>
    <s v="44-46"/>
    <n v="232500"/>
    <n v="1.0261343460000001"/>
    <n v="238576.23544500003"/>
    <n v="10550000"/>
    <x v="44"/>
  </r>
  <r>
    <x v="2"/>
    <n v="1"/>
    <n v="11"/>
    <n v="51"/>
    <s v="1.5"/>
    <n v="5"/>
    <x v="2"/>
    <n v="12.8"/>
    <n v="39.9"/>
    <n v="39.9"/>
    <n v="39.9"/>
    <m/>
    <m/>
    <n v="6.6"/>
    <s v="ниша"/>
    <m/>
    <m/>
    <m/>
    <m/>
    <m/>
    <m/>
    <m/>
    <m/>
    <s v="Кухня-гостиная"/>
    <n v="15.6"/>
    <m/>
    <s v="Комната стандарт"/>
    <n v="12.8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, Крыша др. строения ЖК"/>
    <s v="З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да"/>
    <s v=""/>
    <s v=""/>
    <s v=""/>
    <s v=""/>
    <s v=""/>
    <s v="да"/>
    <s v="да"/>
    <s v=""/>
    <s v=""/>
    <s v="да"/>
    <s v="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0.995"/>
    <n v="1"/>
    <n v="1"/>
    <n v="1"/>
    <n v="1"/>
    <n v="1"/>
    <m/>
    <m/>
    <m/>
    <m/>
    <m/>
    <m/>
    <m/>
    <m/>
    <m/>
    <m/>
    <m/>
    <m/>
    <m/>
    <m/>
    <m/>
    <m/>
    <m/>
    <m/>
    <x v="50"/>
    <s v="Кухня-гостиная, ниша, 1 с/у, на 1 стор"/>
    <s v="Кухня-гостиная"/>
    <n v="18"/>
    <n v="5"/>
    <s v="остальные"/>
    <n v="0.995"/>
    <n v="1"/>
    <n v="1"/>
    <n v="1.016"/>
    <s v="38-40"/>
    <n v="240000"/>
    <n v="1.01589865589865"/>
    <n v="243815.67741567601"/>
    <n v="9730000"/>
    <x v="40"/>
  </r>
  <r>
    <x v="2"/>
    <n v="1"/>
    <n v="12"/>
    <n v="52"/>
    <s v="1.1"/>
    <n v="5"/>
    <x v="1"/>
    <n v="23.5"/>
    <n v="53.500000000000007"/>
    <n v="56.20000000000001"/>
    <n v="56.20000000000001"/>
    <m/>
    <m/>
    <n v="6.8"/>
    <m/>
    <m/>
    <m/>
    <m/>
    <m/>
    <m/>
    <m/>
    <m/>
    <m/>
    <s v="Кухня-столовая"/>
    <n v="13.9"/>
    <m/>
    <s v="Комната стандарт"/>
    <n v="12.5"/>
    <s v="гардероб"/>
    <n v="2"/>
    <s v="Комната стандарт"/>
    <n v="11"/>
    <m/>
    <m/>
    <m/>
    <m/>
    <m/>
    <m/>
    <m/>
    <m/>
    <m/>
    <m/>
    <m/>
    <m/>
    <m/>
    <m/>
    <n v="4.0999999999999996"/>
    <n v="3.2"/>
    <m/>
    <m/>
    <m/>
    <m/>
    <m/>
    <m/>
    <m/>
    <m/>
    <m/>
    <m/>
    <m/>
    <m/>
    <m/>
    <m/>
    <m/>
    <m/>
    <m/>
    <n v="2.7"/>
    <n v="2.7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s v="кухня, с/у"/>
    <m/>
    <m/>
    <m/>
    <m/>
    <m/>
    <m/>
    <s v="Свой ЖК, Двор, Крыша др. строения ЖК, Частный сектор"/>
    <s v="С, З"/>
    <m/>
    <s v="Кухня-столовая"/>
    <s v=""/>
    <s v=""/>
    <s v=""/>
    <s v=""/>
    <s v=""/>
    <n v="1"/>
    <s v="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да"/>
    <s v=""/>
    <s v=""/>
    <s v=""/>
    <m/>
    <n v="1"/>
    <n v="1"/>
    <n v="1"/>
    <m/>
    <m/>
    <n v="1"/>
    <n v="1.01"/>
    <n v="1"/>
    <n v="1"/>
    <n v="1"/>
    <n v="1"/>
    <n v="1"/>
    <m/>
    <m/>
    <m/>
    <n v="1.0049999999999999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0.995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6"/>
    <s v="Кухня-столовая, Комната (гардероб), 2 с/у, лодж., Угловая, на 2 стор"/>
    <s v="Кухня-столовая"/>
    <n v="18"/>
    <n v="5"/>
    <s v="остальные"/>
    <n v="0.995"/>
    <n v="1"/>
    <n v="1"/>
    <n v="1.018"/>
    <s v="56-58"/>
    <n v="220000"/>
    <n v="1.0153409865306764"/>
    <n v="223375.01703674882"/>
    <n v="12550000"/>
    <x v="41"/>
  </r>
  <r>
    <x v="2"/>
    <n v="1"/>
    <n v="12"/>
    <n v="53"/>
    <s v="1.2"/>
    <n v="5"/>
    <x v="1"/>
    <n v="25.6"/>
    <n v="54"/>
    <n v="54"/>
    <n v="54"/>
    <m/>
    <m/>
    <n v="7.8"/>
    <m/>
    <m/>
    <m/>
    <m/>
    <m/>
    <m/>
    <m/>
    <m/>
    <m/>
    <s v="Кухня-гостиная"/>
    <n v="14.3"/>
    <m/>
    <s v="Комната стандарт"/>
    <n v="13.3"/>
    <m/>
    <m/>
    <s v="Комната стандарт"/>
    <n v="12.3"/>
    <m/>
    <m/>
    <m/>
    <m/>
    <m/>
    <m/>
    <m/>
    <m/>
    <m/>
    <m/>
    <m/>
    <m/>
    <m/>
    <m/>
    <n v="4"/>
    <n v="2.299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С, В"/>
    <m/>
    <s v="Кухня-гостиная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да"/>
    <s v=""/>
    <s v=""/>
    <s v=""/>
    <m/>
    <n v="1.0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7"/>
    <s v="Кухня-гостиная, 2 с/у, Угловая, на 2 стор"/>
    <s v="Кухня-гостиная"/>
    <n v="18"/>
    <n v="5"/>
    <s v="остальные"/>
    <n v="0.995"/>
    <n v="1"/>
    <n v="1"/>
    <n v="1.018"/>
    <s v="54-56"/>
    <n v="222500"/>
    <n v="1.0204687142612501"/>
    <n v="227054.28892312813"/>
    <n v="12260000"/>
    <x v="42"/>
  </r>
  <r>
    <x v="2"/>
    <n v="1"/>
    <n v="12"/>
    <n v="54"/>
    <s v="1.3"/>
    <n v="5"/>
    <x v="2"/>
    <n v="11.7"/>
    <n v="37.4"/>
    <n v="37.4"/>
    <n v="37.4"/>
    <m/>
    <m/>
    <n v="5.7"/>
    <m/>
    <m/>
    <m/>
    <m/>
    <m/>
    <m/>
    <m/>
    <m/>
    <m/>
    <s v="Кухня-столовая"/>
    <n v="12.4"/>
    <m/>
    <s v="Комната стандарт"/>
    <n v="11.7"/>
    <s v="ниша"/>
    <n v="3.6"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8"/>
    <s v="Кухня-столовая, Комната (ниша), 1 с/у, на 1 стор"/>
    <s v="Кухня-столовая"/>
    <n v="18"/>
    <n v="5"/>
    <s v="остальные"/>
    <n v="0.995"/>
    <n v="1"/>
    <n v="1"/>
    <n v="1.018"/>
    <s v="36-38"/>
    <n v="250000"/>
    <n v="1.0179745499999999"/>
    <n v="254493.63749999998"/>
    <n v="9520000"/>
    <x v="43"/>
  </r>
  <r>
    <x v="2"/>
    <n v="1"/>
    <n v="12"/>
    <n v="55"/>
    <s v="1.4"/>
    <n v="5"/>
    <x v="2"/>
    <n v="13.6"/>
    <n v="44.2"/>
    <n v="44.2"/>
    <n v="44.2"/>
    <m/>
    <m/>
    <n v="6.5"/>
    <s v="ниша"/>
    <m/>
    <m/>
    <m/>
    <m/>
    <m/>
    <m/>
    <m/>
    <m/>
    <s v="Кухня-гостиная"/>
    <n v="17.899999999999999"/>
    <m/>
    <s v="Комната стандарт"/>
    <n v="13.6"/>
    <m/>
    <m/>
    <m/>
    <m/>
    <m/>
    <m/>
    <m/>
    <m/>
    <m/>
    <m/>
    <m/>
    <m/>
    <m/>
    <m/>
    <m/>
    <m/>
    <m/>
    <m/>
    <n v="6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9"/>
    <s v="Кухня-гостиная, ниша, 1 с/у, на 1 стор"/>
    <s v="Кухня-гостиная"/>
    <n v="18"/>
    <n v="5"/>
    <s v="остальные"/>
    <n v="0.995"/>
    <n v="1"/>
    <n v="1"/>
    <n v="1.018"/>
    <s v="44-46"/>
    <n v="232500"/>
    <n v="1.0281542955"/>
    <n v="239045.87370375"/>
    <n v="10570000"/>
    <x v="44"/>
  </r>
  <r>
    <x v="2"/>
    <n v="1"/>
    <n v="12"/>
    <n v="56"/>
    <s v="1.5"/>
    <n v="5"/>
    <x v="2"/>
    <n v="12.8"/>
    <n v="39.9"/>
    <n v="39.9"/>
    <n v="39.9"/>
    <m/>
    <m/>
    <n v="6.6"/>
    <s v="ниша"/>
    <m/>
    <m/>
    <m/>
    <m/>
    <m/>
    <m/>
    <m/>
    <m/>
    <s v="Кухня-гостиная"/>
    <n v="15.6"/>
    <m/>
    <s v="Комната стандарт"/>
    <n v="12.8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, Крыша др. строения ЖК"/>
    <s v="З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да"/>
    <s v=""/>
    <s v=""/>
    <s v=""/>
    <s v=""/>
    <s v=""/>
    <s v="да"/>
    <s v="да"/>
    <s v=""/>
    <s v=""/>
    <s v="да"/>
    <s v="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0.995"/>
    <n v="1"/>
    <n v="1"/>
    <n v="1"/>
    <n v="1"/>
    <n v="1"/>
    <m/>
    <m/>
    <m/>
    <m/>
    <m/>
    <m/>
    <m/>
    <m/>
    <m/>
    <m/>
    <m/>
    <m/>
    <m/>
    <m/>
    <m/>
    <m/>
    <m/>
    <m/>
    <x v="50"/>
    <s v="Кухня-гостиная, ниша, 1 с/у, на 1 стор"/>
    <s v="Кухня-гостиная"/>
    <n v="18"/>
    <n v="5"/>
    <s v="остальные"/>
    <n v="0.995"/>
    <n v="1"/>
    <n v="1"/>
    <n v="1.018"/>
    <s v="38-40"/>
    <n v="240000"/>
    <n v="1.0178984564023876"/>
    <n v="244295.62953657302"/>
    <n v="9750000"/>
    <x v="40"/>
  </r>
  <r>
    <x v="2"/>
    <n v="1"/>
    <n v="13"/>
    <n v="57"/>
    <s v="1.1"/>
    <n v="5"/>
    <x v="1"/>
    <n v="23.5"/>
    <n v="53.500000000000007"/>
    <n v="56.20000000000001"/>
    <n v="56.20000000000001"/>
    <m/>
    <m/>
    <n v="6.8"/>
    <m/>
    <m/>
    <m/>
    <m/>
    <m/>
    <m/>
    <m/>
    <m/>
    <m/>
    <s v="Кухня-столовая"/>
    <n v="13.9"/>
    <m/>
    <s v="Комната стандарт"/>
    <n v="12.5"/>
    <s v="гардероб"/>
    <n v="2"/>
    <s v="Комната стандарт"/>
    <n v="11"/>
    <m/>
    <m/>
    <m/>
    <m/>
    <m/>
    <m/>
    <m/>
    <m/>
    <m/>
    <m/>
    <m/>
    <m/>
    <m/>
    <m/>
    <n v="4.0999999999999996"/>
    <n v="3.2"/>
    <m/>
    <m/>
    <m/>
    <m/>
    <m/>
    <m/>
    <m/>
    <m/>
    <m/>
    <m/>
    <m/>
    <m/>
    <m/>
    <m/>
    <m/>
    <m/>
    <m/>
    <n v="2.7"/>
    <n v="2.7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s v="кухня, с/у"/>
    <m/>
    <m/>
    <m/>
    <m/>
    <m/>
    <m/>
    <s v="Свой ЖК, Двор, Крыша др. строения ЖК, Частный сектор"/>
    <s v="С, З"/>
    <m/>
    <s v="Кухня-столовая"/>
    <s v=""/>
    <s v=""/>
    <s v=""/>
    <s v=""/>
    <s v=""/>
    <n v="1"/>
    <s v="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да"/>
    <s v=""/>
    <s v=""/>
    <s v=""/>
    <m/>
    <n v="1"/>
    <n v="1"/>
    <n v="1"/>
    <m/>
    <m/>
    <n v="1"/>
    <n v="1.01"/>
    <n v="1"/>
    <n v="1"/>
    <n v="1"/>
    <n v="1"/>
    <n v="1"/>
    <m/>
    <m/>
    <m/>
    <n v="1.0049999999999999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0.995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6"/>
    <s v="Кухня-столовая, Комната (гардероб), 2 с/у, лодж., Угловая, на 2 стор"/>
    <s v="Кухня-столовая"/>
    <n v="18"/>
    <n v="5"/>
    <s v="остальные"/>
    <n v="0.995"/>
    <n v="1"/>
    <n v="1"/>
    <n v="1.02"/>
    <s v="56-58"/>
    <n v="220000"/>
    <n v="1.0173357625356483"/>
    <n v="223813.86775784261"/>
    <n v="12580000"/>
    <x v="41"/>
  </r>
  <r>
    <x v="2"/>
    <n v="1"/>
    <n v="13"/>
    <n v="58"/>
    <s v="1.2"/>
    <n v="5"/>
    <x v="1"/>
    <n v="25.6"/>
    <n v="53.599999999999994"/>
    <n v="53.599999999999994"/>
    <n v="53.599999999999994"/>
    <m/>
    <m/>
    <n v="7.4"/>
    <m/>
    <m/>
    <m/>
    <m/>
    <m/>
    <m/>
    <m/>
    <m/>
    <m/>
    <s v="Кухня-гостиная"/>
    <n v="14.3"/>
    <m/>
    <s v="Комната стандарт"/>
    <n v="13.3"/>
    <m/>
    <m/>
    <s v="Комната стандарт"/>
    <n v="12.3"/>
    <m/>
    <m/>
    <m/>
    <m/>
    <m/>
    <m/>
    <m/>
    <m/>
    <m/>
    <m/>
    <m/>
    <m/>
    <m/>
    <m/>
    <n v="4"/>
    <n v="2.299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С, В"/>
    <m/>
    <s v="Кухня-гостиная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да"/>
    <s v=""/>
    <s v=""/>
    <s v=""/>
    <m/>
    <n v="1.0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7"/>
    <s v="Кухня-гостиная, 2 с/у, Угловая, на 2 стор"/>
    <s v="Кухня-гостиная"/>
    <n v="18"/>
    <n v="5"/>
    <s v="остальные"/>
    <n v="0.995"/>
    <n v="1"/>
    <n v="1"/>
    <n v="1.02"/>
    <s v="52-54"/>
    <n v="225000"/>
    <n v="1.0224735643875"/>
    <n v="230056.5519871875"/>
    <n v="12330000"/>
    <x v="42"/>
  </r>
  <r>
    <x v="2"/>
    <n v="1"/>
    <n v="13"/>
    <n v="59"/>
    <s v="1.3"/>
    <n v="5"/>
    <x v="2"/>
    <n v="11.7"/>
    <n v="37.4"/>
    <n v="37.4"/>
    <n v="37.4"/>
    <m/>
    <m/>
    <n v="5.7"/>
    <m/>
    <m/>
    <m/>
    <m/>
    <m/>
    <m/>
    <m/>
    <m/>
    <m/>
    <s v="Кухня-столовая"/>
    <n v="12.4"/>
    <m/>
    <s v="Комната стандарт"/>
    <n v="11.7"/>
    <s v="ниша"/>
    <n v="3.6"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8"/>
    <s v="Кухня-столовая, Комната (ниша), 1 с/у, на 1 стор"/>
    <s v="Кухня-столовая"/>
    <n v="18"/>
    <n v="5"/>
    <s v="остальные"/>
    <n v="0.995"/>
    <n v="1"/>
    <n v="1"/>
    <n v="1.02"/>
    <s v="36-38"/>
    <n v="250000"/>
    <n v="1.0199744999999998"/>
    <n v="254993.62499999994"/>
    <n v="9540000"/>
    <x v="43"/>
  </r>
  <r>
    <x v="2"/>
    <n v="1"/>
    <n v="13"/>
    <n v="60"/>
    <s v="1.4"/>
    <n v="5"/>
    <x v="2"/>
    <n v="13.6"/>
    <n v="44.2"/>
    <n v="44.2"/>
    <n v="44.2"/>
    <m/>
    <m/>
    <n v="6.5"/>
    <s v="ниша"/>
    <m/>
    <m/>
    <m/>
    <m/>
    <m/>
    <m/>
    <m/>
    <m/>
    <s v="Кухня-гостиная"/>
    <n v="17.899999999999999"/>
    <m/>
    <s v="Комната стандарт"/>
    <n v="13.6"/>
    <m/>
    <m/>
    <m/>
    <m/>
    <m/>
    <m/>
    <m/>
    <m/>
    <m/>
    <m/>
    <m/>
    <m/>
    <m/>
    <m/>
    <m/>
    <m/>
    <m/>
    <m/>
    <n v="6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9"/>
    <s v="Кухня-гостиная, ниша, 1 с/у, на 1 стор"/>
    <s v="Кухня-гостиная"/>
    <n v="18"/>
    <n v="5"/>
    <s v="остальные"/>
    <n v="0.995"/>
    <n v="1"/>
    <n v="1"/>
    <n v="1.02"/>
    <s v="44-46"/>
    <n v="232500"/>
    <n v="1.030174245"/>
    <n v="239515.51196249999"/>
    <n v="10590000"/>
    <x v="44"/>
  </r>
  <r>
    <x v="2"/>
    <n v="1"/>
    <n v="13"/>
    <n v="61"/>
    <s v="1.5"/>
    <n v="5"/>
    <x v="2"/>
    <n v="12.8"/>
    <n v="39.9"/>
    <n v="39.9"/>
    <n v="39.9"/>
    <m/>
    <m/>
    <n v="6.6"/>
    <s v="ниша"/>
    <m/>
    <m/>
    <m/>
    <m/>
    <m/>
    <m/>
    <m/>
    <m/>
    <s v="Кухня-гостиная"/>
    <n v="15.6"/>
    <m/>
    <s v="Комната стандарт"/>
    <n v="12.8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, Крыша др. строения ЖК"/>
    <s v="З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да"/>
    <s v=""/>
    <s v=""/>
    <s v=""/>
    <s v=""/>
    <s v=""/>
    <s v="да"/>
    <s v="да"/>
    <s v=""/>
    <s v=""/>
    <s v="да"/>
    <s v="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0.995"/>
    <n v="1"/>
    <n v="1"/>
    <n v="1"/>
    <n v="1"/>
    <n v="1"/>
    <m/>
    <m/>
    <m/>
    <m/>
    <m/>
    <m/>
    <m/>
    <m/>
    <m/>
    <m/>
    <m/>
    <m/>
    <m/>
    <m/>
    <m/>
    <m/>
    <m/>
    <m/>
    <x v="50"/>
    <s v="Кухня-гостиная, ниша, 1 с/у, на 1 стор"/>
    <s v="Кухня-гостиная"/>
    <n v="18"/>
    <n v="5"/>
    <s v="остальные"/>
    <n v="0.995"/>
    <n v="1"/>
    <n v="1"/>
    <n v="1.02"/>
    <s v="38-40"/>
    <n v="240000"/>
    <n v="1.019898256906125"/>
    <n v="244775.58165747"/>
    <n v="9770000"/>
    <x v="40"/>
  </r>
  <r>
    <x v="2"/>
    <n v="1"/>
    <n v="14"/>
    <n v="62"/>
    <s v="1.1"/>
    <n v="5"/>
    <x v="1"/>
    <n v="23.5"/>
    <n v="53.500000000000007"/>
    <n v="56.20000000000001"/>
    <n v="56.20000000000001"/>
    <m/>
    <m/>
    <n v="6.8"/>
    <m/>
    <m/>
    <m/>
    <m/>
    <m/>
    <m/>
    <m/>
    <m/>
    <m/>
    <s v="Кухня-столовая"/>
    <n v="13.9"/>
    <m/>
    <s v="Комната стандарт"/>
    <n v="12.5"/>
    <s v="гардероб"/>
    <n v="2"/>
    <s v="Комната стандарт"/>
    <n v="11"/>
    <m/>
    <m/>
    <m/>
    <m/>
    <m/>
    <m/>
    <m/>
    <m/>
    <m/>
    <m/>
    <m/>
    <m/>
    <m/>
    <m/>
    <n v="4.0999999999999996"/>
    <n v="3.2"/>
    <m/>
    <m/>
    <m/>
    <m/>
    <m/>
    <m/>
    <m/>
    <m/>
    <m/>
    <m/>
    <m/>
    <m/>
    <m/>
    <m/>
    <m/>
    <m/>
    <m/>
    <n v="2.7"/>
    <n v="2.7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s v="кухня, с/у"/>
    <m/>
    <m/>
    <m/>
    <m/>
    <m/>
    <m/>
    <s v="Свой ЖК, Двор, Крыша др. строения ЖК, Частный сектор"/>
    <s v="С, З"/>
    <m/>
    <s v="Кухня-столовая"/>
    <s v=""/>
    <s v=""/>
    <s v=""/>
    <s v=""/>
    <s v=""/>
    <n v="1"/>
    <s v="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да"/>
    <s v=""/>
    <s v=""/>
    <s v=""/>
    <m/>
    <n v="1"/>
    <n v="1"/>
    <n v="1"/>
    <m/>
    <m/>
    <n v="1"/>
    <n v="1.01"/>
    <n v="1"/>
    <n v="1"/>
    <n v="1"/>
    <n v="1"/>
    <n v="1"/>
    <m/>
    <m/>
    <m/>
    <n v="1.0049999999999999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0.995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6"/>
    <s v="Кухня-столовая, Комната (гардероб), 2 с/у, лодж., Угловая, на 2 стор"/>
    <s v="Кухня-столовая"/>
    <n v="18"/>
    <n v="5"/>
    <s v="остальные"/>
    <n v="0.995"/>
    <n v="1"/>
    <n v="1"/>
    <n v="1.022"/>
    <s v="56-58"/>
    <n v="220000"/>
    <n v="1.0193305385406202"/>
    <n v="224252.71847893644"/>
    <n v="12600000"/>
    <x v="41"/>
  </r>
  <r>
    <x v="2"/>
    <n v="1"/>
    <n v="14"/>
    <n v="63"/>
    <s v="1.2"/>
    <n v="5"/>
    <x v="1"/>
    <n v="25.6"/>
    <n v="53.599999999999994"/>
    <n v="53.599999999999994"/>
    <n v="53.599999999999994"/>
    <m/>
    <m/>
    <n v="7.4"/>
    <m/>
    <m/>
    <m/>
    <m/>
    <m/>
    <m/>
    <m/>
    <m/>
    <m/>
    <s v="Кухня-гостиная"/>
    <n v="14.3"/>
    <m/>
    <s v="Комната стандарт"/>
    <n v="13.3"/>
    <m/>
    <m/>
    <s v="Комната стандарт"/>
    <n v="12.3"/>
    <m/>
    <m/>
    <m/>
    <m/>
    <m/>
    <m/>
    <m/>
    <m/>
    <m/>
    <m/>
    <m/>
    <m/>
    <m/>
    <m/>
    <n v="4"/>
    <n v="2.299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С, В"/>
    <m/>
    <s v="Кухня-гостиная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да"/>
    <s v=""/>
    <s v=""/>
    <s v=""/>
    <m/>
    <n v="1.0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7"/>
    <s v="Кухня-гостиная, 2 с/у, Угловая, на 2 стор"/>
    <s v="Кухня-гостиная"/>
    <n v="18"/>
    <n v="5"/>
    <s v="остальные"/>
    <n v="0.995"/>
    <n v="1"/>
    <n v="1"/>
    <n v="1.022"/>
    <s v="52-54"/>
    <n v="225000"/>
    <n v="1.02447841451375"/>
    <n v="230507.64326559374"/>
    <n v="12360000"/>
    <x v="42"/>
  </r>
  <r>
    <x v="2"/>
    <n v="1"/>
    <n v="14"/>
    <n v="64"/>
    <s v="1.3"/>
    <n v="5"/>
    <x v="2"/>
    <n v="11.7"/>
    <n v="37.4"/>
    <n v="37.4"/>
    <n v="37.4"/>
    <m/>
    <m/>
    <n v="5.7"/>
    <m/>
    <m/>
    <m/>
    <m/>
    <m/>
    <m/>
    <m/>
    <m/>
    <m/>
    <s v="Кухня-столовая"/>
    <n v="12.4"/>
    <m/>
    <s v="Комната стандарт"/>
    <n v="11.7"/>
    <s v="ниша"/>
    <n v="3.6"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8"/>
    <s v="Кухня-столовая, Комната (ниша), 1 с/у, на 1 стор"/>
    <s v="Кухня-столовая"/>
    <n v="18"/>
    <n v="5"/>
    <s v="остальные"/>
    <n v="0.995"/>
    <n v="1"/>
    <n v="1"/>
    <n v="1.022"/>
    <s v="36-38"/>
    <n v="250000"/>
    <n v="1.0219744499999999"/>
    <n v="255493.61249999996"/>
    <n v="9560000"/>
    <x v="43"/>
  </r>
  <r>
    <x v="2"/>
    <n v="1"/>
    <n v="14"/>
    <n v="65"/>
    <s v="1.4"/>
    <n v="5"/>
    <x v="2"/>
    <n v="13.6"/>
    <n v="44.2"/>
    <n v="44.2"/>
    <n v="44.2"/>
    <m/>
    <m/>
    <n v="6.5"/>
    <s v="ниша"/>
    <m/>
    <m/>
    <m/>
    <m/>
    <m/>
    <m/>
    <m/>
    <m/>
    <s v="Кухня-гостиная"/>
    <n v="17.899999999999999"/>
    <m/>
    <s v="Комната стандарт"/>
    <n v="13.6"/>
    <m/>
    <m/>
    <m/>
    <m/>
    <m/>
    <m/>
    <m/>
    <m/>
    <m/>
    <m/>
    <m/>
    <m/>
    <m/>
    <m/>
    <m/>
    <m/>
    <m/>
    <m/>
    <n v="6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9"/>
    <s v="Кухня-гостиная, ниша, 1 с/у, на 1 стор"/>
    <s v="Кухня-гостиная"/>
    <n v="18"/>
    <n v="5"/>
    <s v="остальные"/>
    <n v="0.995"/>
    <n v="1"/>
    <n v="1"/>
    <n v="1.022"/>
    <s v="44-46"/>
    <n v="232500"/>
    <n v="1.0321941945000002"/>
    <n v="239985.15022125005"/>
    <n v="10610000"/>
    <x v="44"/>
  </r>
  <r>
    <x v="2"/>
    <n v="1"/>
    <n v="14"/>
    <n v="66"/>
    <s v="1.5"/>
    <n v="5"/>
    <x v="2"/>
    <n v="12.8"/>
    <n v="39.9"/>
    <n v="39.9"/>
    <n v="39.9"/>
    <m/>
    <m/>
    <n v="6.6"/>
    <s v="ниша"/>
    <m/>
    <m/>
    <m/>
    <m/>
    <m/>
    <m/>
    <m/>
    <m/>
    <s v="Кухня-гостиная"/>
    <n v="15.6"/>
    <m/>
    <s v="Комната стандарт"/>
    <n v="12.8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, Крыша др. строения ЖК"/>
    <s v="З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да"/>
    <s v=""/>
    <s v=""/>
    <s v=""/>
    <s v=""/>
    <s v=""/>
    <s v="да"/>
    <s v="да"/>
    <s v=""/>
    <s v=""/>
    <s v="да"/>
    <s v="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0.995"/>
    <n v="1"/>
    <n v="1"/>
    <n v="1"/>
    <n v="1"/>
    <n v="1"/>
    <m/>
    <m/>
    <m/>
    <m/>
    <m/>
    <m/>
    <m/>
    <m/>
    <m/>
    <m/>
    <m/>
    <m/>
    <m/>
    <m/>
    <m/>
    <m/>
    <m/>
    <m/>
    <x v="50"/>
    <s v="Кухня-гостиная, ниша, 1 с/у, на 1 стор"/>
    <s v="Кухня-гостиная"/>
    <n v="18"/>
    <n v="5"/>
    <s v="остальные"/>
    <n v="0.995"/>
    <n v="1"/>
    <n v="1"/>
    <n v="1.022"/>
    <s v="38-40"/>
    <n v="240000"/>
    <n v="1.0218980574098626"/>
    <n v="245255.53377836704"/>
    <n v="9790000"/>
    <x v="40"/>
  </r>
  <r>
    <x v="2"/>
    <n v="1"/>
    <n v="15"/>
    <n v="67"/>
    <s v="1.1"/>
    <n v="5"/>
    <x v="1"/>
    <n v="23.5"/>
    <n v="53.500000000000007"/>
    <n v="56.20000000000001"/>
    <n v="56.20000000000001"/>
    <m/>
    <m/>
    <n v="6.8"/>
    <m/>
    <m/>
    <m/>
    <m/>
    <m/>
    <m/>
    <m/>
    <m/>
    <m/>
    <s v="Кухня-столовая"/>
    <n v="13.9"/>
    <m/>
    <s v="Комната стандарт"/>
    <n v="12.5"/>
    <s v="гардероб"/>
    <n v="2"/>
    <s v="Комната стандарт"/>
    <n v="11"/>
    <m/>
    <m/>
    <m/>
    <m/>
    <m/>
    <m/>
    <m/>
    <m/>
    <m/>
    <m/>
    <m/>
    <m/>
    <m/>
    <m/>
    <n v="4.0999999999999996"/>
    <n v="3.2"/>
    <m/>
    <m/>
    <m/>
    <m/>
    <m/>
    <m/>
    <m/>
    <m/>
    <m/>
    <m/>
    <m/>
    <m/>
    <m/>
    <m/>
    <m/>
    <m/>
    <m/>
    <n v="2.7"/>
    <n v="2.7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s v="кухня, с/у"/>
    <m/>
    <m/>
    <m/>
    <m/>
    <m/>
    <m/>
    <s v="Свой ЖК, Двор, Крыша др. строения ЖК, Частный сектор"/>
    <s v="С, З"/>
    <m/>
    <s v="Кухня-столовая"/>
    <s v=""/>
    <s v=""/>
    <s v=""/>
    <s v=""/>
    <s v=""/>
    <n v="1"/>
    <s v="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да"/>
    <s v=""/>
    <s v=""/>
    <s v=""/>
    <m/>
    <n v="1"/>
    <n v="1"/>
    <n v="1"/>
    <m/>
    <m/>
    <n v="1"/>
    <n v="1.01"/>
    <n v="1"/>
    <n v="1"/>
    <n v="1"/>
    <n v="1"/>
    <n v="1"/>
    <m/>
    <m/>
    <m/>
    <n v="1.0049999999999999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0.995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6"/>
    <s v="Кухня-столовая, Комната (гардероб), 2 с/у, лодж., Угловая, на 2 стор"/>
    <s v="Кухня-столовая"/>
    <n v="18"/>
    <n v="5"/>
    <s v="остальные"/>
    <n v="0.995"/>
    <n v="1"/>
    <n v="1"/>
    <n v="1.024"/>
    <s v="56-58"/>
    <n v="220000"/>
    <n v="1.0213253145455921"/>
    <n v="224691.56920003027"/>
    <n v="12630000"/>
    <x v="41"/>
  </r>
  <r>
    <x v="2"/>
    <n v="1"/>
    <n v="15"/>
    <n v="68"/>
    <s v="1.2"/>
    <n v="5"/>
    <x v="1"/>
    <n v="25.6"/>
    <n v="53.599999999999994"/>
    <n v="53.599999999999994"/>
    <n v="53.599999999999994"/>
    <m/>
    <m/>
    <n v="7.4"/>
    <m/>
    <m/>
    <m/>
    <m/>
    <m/>
    <m/>
    <m/>
    <m/>
    <m/>
    <s v="Кухня-гостиная"/>
    <n v="14.3"/>
    <m/>
    <s v="Комната стандарт"/>
    <n v="13.3"/>
    <m/>
    <m/>
    <s v="Комната стандарт"/>
    <n v="12.3"/>
    <m/>
    <m/>
    <m/>
    <m/>
    <m/>
    <m/>
    <m/>
    <m/>
    <m/>
    <m/>
    <m/>
    <m/>
    <m/>
    <m/>
    <n v="4"/>
    <n v="2.299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С, В"/>
    <m/>
    <s v="Кухня-гостиная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да"/>
    <s v=""/>
    <s v=""/>
    <s v=""/>
    <m/>
    <n v="1.0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7"/>
    <s v="Кухня-гостиная, 2 с/у, Угловая, на 2 стор"/>
    <s v="Кухня-гостиная"/>
    <n v="18"/>
    <n v="5"/>
    <s v="остальные"/>
    <n v="0.995"/>
    <n v="1"/>
    <n v="1"/>
    <n v="1.024"/>
    <s v="52-54"/>
    <n v="225000"/>
    <n v="1.0264832646399999"/>
    <n v="230958.73454399998"/>
    <n v="12380000"/>
    <x v="42"/>
  </r>
  <r>
    <x v="2"/>
    <n v="1"/>
    <n v="15"/>
    <n v="69"/>
    <s v="1.3"/>
    <n v="5"/>
    <x v="2"/>
    <n v="11.7"/>
    <n v="37.4"/>
    <n v="37.4"/>
    <n v="37.4"/>
    <m/>
    <m/>
    <n v="5.7"/>
    <m/>
    <m/>
    <m/>
    <m/>
    <m/>
    <m/>
    <m/>
    <m/>
    <m/>
    <s v="Кухня-столовая"/>
    <n v="12.4"/>
    <m/>
    <s v="Комната стандарт"/>
    <n v="11.7"/>
    <s v="ниша"/>
    <n v="3.6"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8"/>
    <s v="Кухня-столовая, Комната (ниша), 1 с/у, на 1 стор"/>
    <s v="Кухня-столовая"/>
    <n v="18"/>
    <n v="5"/>
    <s v="остальные"/>
    <n v="0.995"/>
    <n v="1"/>
    <n v="1"/>
    <n v="1.024"/>
    <s v="36-38"/>
    <n v="250000"/>
    <n v="1.0239744"/>
    <n v="255993.59999999998"/>
    <n v="9570000"/>
    <x v="43"/>
  </r>
  <r>
    <x v="2"/>
    <n v="1"/>
    <n v="15"/>
    <n v="70"/>
    <s v="1.4"/>
    <n v="5"/>
    <x v="2"/>
    <n v="13.6"/>
    <n v="44.2"/>
    <n v="44.2"/>
    <n v="44.2"/>
    <m/>
    <m/>
    <n v="6.5"/>
    <s v="ниша"/>
    <m/>
    <m/>
    <m/>
    <m/>
    <m/>
    <m/>
    <m/>
    <m/>
    <s v="Кухня-гостиная"/>
    <n v="17.899999999999999"/>
    <m/>
    <s v="Комната стандарт"/>
    <n v="13.6"/>
    <m/>
    <m/>
    <m/>
    <m/>
    <m/>
    <m/>
    <m/>
    <m/>
    <m/>
    <m/>
    <m/>
    <m/>
    <m/>
    <m/>
    <m/>
    <m/>
    <m/>
    <m/>
    <n v="6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9"/>
    <s v="Кухня-гостиная, ниша, 1 с/у, на 1 стор"/>
    <s v="Кухня-гостиная"/>
    <n v="18"/>
    <n v="5"/>
    <s v="остальные"/>
    <n v="0.995"/>
    <n v="1"/>
    <n v="1"/>
    <n v="1.024"/>
    <s v="44-46"/>
    <n v="232500"/>
    <n v="1.0342141440000001"/>
    <n v="240454.78848000002"/>
    <n v="10630000"/>
    <x v="44"/>
  </r>
  <r>
    <x v="2"/>
    <n v="1"/>
    <n v="15"/>
    <n v="71"/>
    <s v="1.5"/>
    <n v="5"/>
    <x v="2"/>
    <n v="12.8"/>
    <n v="39.9"/>
    <n v="39.9"/>
    <n v="39.9"/>
    <m/>
    <m/>
    <n v="6.6"/>
    <s v="ниша"/>
    <m/>
    <m/>
    <m/>
    <m/>
    <m/>
    <m/>
    <m/>
    <m/>
    <s v="Кухня-гостиная"/>
    <n v="15.6"/>
    <m/>
    <s v="Комната стандарт"/>
    <n v="12.8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, Крыша др. строения ЖК"/>
    <s v="З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да"/>
    <s v=""/>
    <s v=""/>
    <s v=""/>
    <s v=""/>
    <s v=""/>
    <s v="да"/>
    <s v="да"/>
    <s v=""/>
    <s v=""/>
    <s v="да"/>
    <s v="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0.995"/>
    <n v="1"/>
    <n v="1"/>
    <n v="1"/>
    <n v="1"/>
    <n v="1"/>
    <m/>
    <m/>
    <m/>
    <m/>
    <m/>
    <m/>
    <m/>
    <m/>
    <m/>
    <m/>
    <m/>
    <m/>
    <m/>
    <m/>
    <m/>
    <m/>
    <m/>
    <m/>
    <x v="50"/>
    <s v="Кухня-гостиная, ниша, 1 с/у, на 1 стор"/>
    <s v="Кухня-гостиная"/>
    <n v="18"/>
    <n v="5"/>
    <s v="остальные"/>
    <n v="0.995"/>
    <n v="1"/>
    <n v="1"/>
    <n v="1.024"/>
    <s v="38-40"/>
    <n v="240000"/>
    <n v="1.0238978579136002"/>
    <n v="245735.48589926405"/>
    <n v="9800000"/>
    <x v="40"/>
  </r>
  <r>
    <x v="2"/>
    <n v="1"/>
    <n v="16"/>
    <n v="72"/>
    <s v="1.1"/>
    <n v="5"/>
    <x v="1"/>
    <n v="23.5"/>
    <n v="53.500000000000007"/>
    <n v="56.20000000000001"/>
    <n v="56.20000000000001"/>
    <m/>
    <m/>
    <n v="6.8"/>
    <m/>
    <m/>
    <m/>
    <m/>
    <m/>
    <m/>
    <m/>
    <m/>
    <m/>
    <s v="Кухня-столовая"/>
    <n v="13.9"/>
    <m/>
    <s v="Комната стандарт"/>
    <n v="12.5"/>
    <s v="гардероб"/>
    <n v="2"/>
    <s v="Комната стандарт"/>
    <n v="11"/>
    <m/>
    <m/>
    <m/>
    <m/>
    <m/>
    <m/>
    <m/>
    <m/>
    <m/>
    <m/>
    <m/>
    <m/>
    <m/>
    <m/>
    <n v="4.0999999999999996"/>
    <n v="3.2"/>
    <m/>
    <m/>
    <m/>
    <m/>
    <m/>
    <m/>
    <m/>
    <m/>
    <m/>
    <m/>
    <m/>
    <m/>
    <m/>
    <m/>
    <m/>
    <m/>
    <m/>
    <n v="2.7"/>
    <n v="2.7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s v="кухня, с/у"/>
    <m/>
    <m/>
    <m/>
    <m/>
    <m/>
    <m/>
    <s v="Свой ЖК, Двор, Крыша др. строения ЖК, Частный сектор"/>
    <s v="С, З"/>
    <m/>
    <s v="Кухня-столовая"/>
    <s v=""/>
    <s v=""/>
    <s v=""/>
    <s v=""/>
    <s v=""/>
    <n v="1"/>
    <s v="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да"/>
    <s v=""/>
    <s v=""/>
    <s v=""/>
    <m/>
    <n v="1"/>
    <n v="1"/>
    <n v="1"/>
    <m/>
    <m/>
    <n v="1"/>
    <n v="1.01"/>
    <n v="1"/>
    <n v="1"/>
    <n v="1"/>
    <n v="1"/>
    <n v="1"/>
    <m/>
    <m/>
    <m/>
    <n v="1.0049999999999999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0.995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6"/>
    <s v="Кухня-столовая, Комната (гардероб), 2 с/у, лодж., Угловая, на 2 стор"/>
    <s v="Кухня-столовая"/>
    <n v="18"/>
    <n v="5"/>
    <s v="остальные"/>
    <n v="0.995"/>
    <n v="1"/>
    <n v="1"/>
    <n v="1.026"/>
    <s v="56-58"/>
    <n v="220000"/>
    <n v="1.0233200905505639"/>
    <n v="225130.41992112406"/>
    <n v="12650000"/>
    <x v="41"/>
  </r>
  <r>
    <x v="2"/>
    <n v="1"/>
    <n v="16"/>
    <n v="73"/>
    <s v="1.2"/>
    <n v="5"/>
    <x v="1"/>
    <n v="25.6"/>
    <n v="53.599999999999994"/>
    <n v="53.599999999999994"/>
    <n v="53.599999999999994"/>
    <m/>
    <m/>
    <n v="7.4"/>
    <m/>
    <m/>
    <m/>
    <m/>
    <m/>
    <m/>
    <m/>
    <m/>
    <m/>
    <s v="Кухня-гостиная"/>
    <n v="14.3"/>
    <m/>
    <s v="Комната стандарт"/>
    <n v="13.3"/>
    <m/>
    <m/>
    <s v="Комната стандарт"/>
    <n v="12.3"/>
    <m/>
    <m/>
    <m/>
    <m/>
    <m/>
    <m/>
    <m/>
    <m/>
    <m/>
    <m/>
    <m/>
    <m/>
    <m/>
    <m/>
    <n v="4"/>
    <n v="2.299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С, В"/>
    <m/>
    <s v="Кухня-гостиная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да"/>
    <s v=""/>
    <s v=""/>
    <s v=""/>
    <m/>
    <n v="1.0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7"/>
    <s v="Кухня-гостиная, 2 с/у, Угловая, на 2 стор"/>
    <s v="Кухня-гостиная"/>
    <n v="18"/>
    <n v="5"/>
    <s v="остальные"/>
    <n v="0.995"/>
    <n v="1"/>
    <n v="1"/>
    <n v="1.026"/>
    <s v="52-54"/>
    <n v="225000"/>
    <n v="1.0284881147662501"/>
    <n v="231409.82582240627"/>
    <n v="12400000"/>
    <x v="42"/>
  </r>
  <r>
    <x v="2"/>
    <n v="1"/>
    <n v="16"/>
    <n v="74"/>
    <s v="1.3"/>
    <n v="5"/>
    <x v="2"/>
    <n v="11.7"/>
    <n v="37.4"/>
    <n v="37.4"/>
    <n v="37.4"/>
    <m/>
    <m/>
    <n v="5.7"/>
    <m/>
    <m/>
    <m/>
    <m/>
    <m/>
    <m/>
    <m/>
    <m/>
    <m/>
    <s v="Кухня-столовая"/>
    <n v="12.4"/>
    <m/>
    <s v="Комната стандарт"/>
    <n v="11.7"/>
    <s v="ниша"/>
    <n v="3.6"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8"/>
    <s v="Кухня-столовая, Комната (ниша), 1 с/у, на 1 стор"/>
    <s v="Кухня-столовая"/>
    <n v="18"/>
    <n v="5"/>
    <s v="остальные"/>
    <n v="0.995"/>
    <n v="1"/>
    <n v="1"/>
    <n v="1.026"/>
    <s v="36-38"/>
    <n v="250000"/>
    <n v="1.0259743499999998"/>
    <n v="256493.58749999997"/>
    <n v="9590000"/>
    <x v="43"/>
  </r>
  <r>
    <x v="2"/>
    <n v="1"/>
    <n v="16"/>
    <n v="75"/>
    <s v="1.4"/>
    <n v="5"/>
    <x v="2"/>
    <n v="13.6"/>
    <n v="44.2"/>
    <n v="44.2"/>
    <n v="44.2"/>
    <m/>
    <m/>
    <n v="6.5"/>
    <s v="ниша"/>
    <m/>
    <m/>
    <m/>
    <m/>
    <m/>
    <m/>
    <m/>
    <m/>
    <s v="Кухня-гостиная"/>
    <n v="17.899999999999999"/>
    <m/>
    <s v="Комната стандарт"/>
    <n v="13.6"/>
    <m/>
    <m/>
    <m/>
    <m/>
    <m/>
    <m/>
    <m/>
    <m/>
    <m/>
    <m/>
    <m/>
    <m/>
    <m/>
    <m/>
    <m/>
    <m/>
    <m/>
    <m/>
    <n v="6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9"/>
    <s v="Кухня-гостиная, ниша, 1 с/у, на 1 стор"/>
    <s v="Кухня-гостиная"/>
    <n v="18"/>
    <n v="5"/>
    <s v="остальные"/>
    <n v="0.995"/>
    <n v="1"/>
    <n v="1"/>
    <n v="1.026"/>
    <s v="44-46"/>
    <n v="232500"/>
    <n v="1.0362340935000001"/>
    <n v="240924.42673875001"/>
    <n v="10650000"/>
    <x v="44"/>
  </r>
  <r>
    <x v="2"/>
    <n v="1"/>
    <n v="16"/>
    <n v="76"/>
    <s v="1.5"/>
    <n v="5"/>
    <x v="2"/>
    <n v="12.8"/>
    <n v="39.9"/>
    <n v="39.9"/>
    <n v="39.9"/>
    <m/>
    <m/>
    <n v="6.6"/>
    <s v="ниша"/>
    <m/>
    <m/>
    <m/>
    <m/>
    <m/>
    <m/>
    <m/>
    <m/>
    <s v="Кухня-гостиная"/>
    <n v="15.6"/>
    <m/>
    <s v="Комната стандарт"/>
    <n v="12.8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, Крыша др. строения ЖК"/>
    <s v="З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да"/>
    <s v=""/>
    <s v=""/>
    <s v=""/>
    <s v=""/>
    <s v=""/>
    <s v="да"/>
    <s v="да"/>
    <s v=""/>
    <s v=""/>
    <s v="да"/>
    <s v="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0.995"/>
    <n v="1"/>
    <n v="1"/>
    <n v="1"/>
    <n v="1"/>
    <n v="1"/>
    <m/>
    <m/>
    <m/>
    <m/>
    <m/>
    <m/>
    <m/>
    <m/>
    <m/>
    <m/>
    <m/>
    <m/>
    <m/>
    <m/>
    <m/>
    <m/>
    <m/>
    <m/>
    <x v="50"/>
    <s v="Кухня-гостиная, ниша, 1 с/у, на 1 стор"/>
    <s v="Кухня-гостиная"/>
    <n v="18"/>
    <n v="5"/>
    <s v="остальные"/>
    <n v="0.995"/>
    <n v="1"/>
    <n v="1"/>
    <n v="1.026"/>
    <s v="38-40"/>
    <n v="240000"/>
    <n v="1.0258976584173376"/>
    <n v="246215.43802016103"/>
    <n v="9820000"/>
    <x v="40"/>
  </r>
  <r>
    <x v="2"/>
    <n v="1"/>
    <n v="17"/>
    <n v="77"/>
    <s v="1.1"/>
    <n v="5"/>
    <x v="1"/>
    <n v="23.5"/>
    <n v="53.500000000000007"/>
    <n v="56.20000000000001"/>
    <n v="56.20000000000001"/>
    <m/>
    <m/>
    <n v="6.8"/>
    <m/>
    <m/>
    <m/>
    <m/>
    <m/>
    <m/>
    <m/>
    <m/>
    <m/>
    <s v="Кухня-столовая"/>
    <n v="13.9"/>
    <m/>
    <s v="Комната стандарт"/>
    <n v="12.5"/>
    <s v="гардероб"/>
    <n v="2"/>
    <s v="Комната стандарт"/>
    <n v="11"/>
    <m/>
    <m/>
    <m/>
    <m/>
    <m/>
    <m/>
    <m/>
    <m/>
    <m/>
    <m/>
    <m/>
    <m/>
    <m/>
    <m/>
    <n v="4.0999999999999996"/>
    <n v="3.2"/>
    <m/>
    <m/>
    <m/>
    <m/>
    <m/>
    <m/>
    <m/>
    <m/>
    <m/>
    <m/>
    <m/>
    <m/>
    <m/>
    <m/>
    <m/>
    <m/>
    <m/>
    <n v="2.7"/>
    <n v="2.7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s v="кухня, с/у"/>
    <m/>
    <m/>
    <m/>
    <m/>
    <m/>
    <m/>
    <s v="Свой ЖК, Двор, Крыша др. строения ЖК, Частный сектор"/>
    <s v="С, З"/>
    <m/>
    <s v="Кухня-столовая"/>
    <s v=""/>
    <s v=""/>
    <s v=""/>
    <s v=""/>
    <s v=""/>
    <n v="1"/>
    <s v="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да"/>
    <s v=""/>
    <s v=""/>
    <s v=""/>
    <m/>
    <n v="1"/>
    <n v="1"/>
    <n v="1"/>
    <m/>
    <m/>
    <n v="1"/>
    <n v="1.01"/>
    <n v="1"/>
    <n v="1"/>
    <n v="1"/>
    <n v="1"/>
    <n v="1"/>
    <m/>
    <m/>
    <m/>
    <n v="1.0049999999999999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0.995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6"/>
    <s v="Кухня-столовая, Комната (гардероб), 2 с/у, лодж., Угловая, на 2 стор"/>
    <s v="Кухня-столовая"/>
    <n v="18"/>
    <n v="5"/>
    <s v="остальные"/>
    <n v="0.995"/>
    <n v="1"/>
    <n v="1"/>
    <n v="1.028"/>
    <s v="56-58"/>
    <n v="220000"/>
    <n v="1.0253148665555358"/>
    <n v="225569.27064221789"/>
    <n v="12680000"/>
    <x v="41"/>
  </r>
  <r>
    <x v="2"/>
    <n v="1"/>
    <n v="17"/>
    <n v="78"/>
    <s v="1.2"/>
    <n v="5"/>
    <x v="1"/>
    <n v="25.6"/>
    <n v="53.599999999999994"/>
    <n v="53.599999999999994"/>
    <n v="53.599999999999994"/>
    <m/>
    <m/>
    <n v="7.4"/>
    <m/>
    <m/>
    <m/>
    <m/>
    <m/>
    <m/>
    <m/>
    <m/>
    <m/>
    <s v="Кухня-гостиная"/>
    <n v="14.3"/>
    <m/>
    <s v="Комната стандарт"/>
    <n v="13.3"/>
    <m/>
    <m/>
    <s v="Комната стандарт"/>
    <n v="12.3"/>
    <m/>
    <m/>
    <m/>
    <m/>
    <m/>
    <m/>
    <m/>
    <m/>
    <m/>
    <m/>
    <m/>
    <m/>
    <m/>
    <m/>
    <n v="4"/>
    <n v="2.299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С, В"/>
    <m/>
    <s v="Кухня-гостиная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да"/>
    <s v=""/>
    <s v=""/>
    <s v=""/>
    <m/>
    <n v="1.0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7"/>
    <s v="Кухня-гостиная, 2 с/у, Угловая, на 2 стор"/>
    <s v="Кухня-гостиная"/>
    <n v="18"/>
    <n v="5"/>
    <s v="остальные"/>
    <n v="0.995"/>
    <n v="1"/>
    <n v="1"/>
    <n v="1.028"/>
    <s v="52-54"/>
    <n v="225000"/>
    <n v="1.0304929648925001"/>
    <n v="231860.91710081251"/>
    <n v="12430000"/>
    <x v="42"/>
  </r>
  <r>
    <x v="2"/>
    <n v="1"/>
    <n v="17"/>
    <n v="79"/>
    <s v="1.3"/>
    <n v="5"/>
    <x v="2"/>
    <n v="11.7"/>
    <n v="37.4"/>
    <n v="37.4"/>
    <n v="37.4"/>
    <m/>
    <m/>
    <n v="5.7"/>
    <m/>
    <m/>
    <m/>
    <m/>
    <m/>
    <m/>
    <m/>
    <m/>
    <m/>
    <s v="Кухня-столовая"/>
    <n v="12.4"/>
    <m/>
    <s v="Комната стандарт"/>
    <n v="11.7"/>
    <s v="ниша"/>
    <n v="3.6"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8"/>
    <s v="Кухня-столовая, Комната (ниша), 1 с/у, на 1 стор"/>
    <s v="Кухня-столовая"/>
    <n v="18"/>
    <n v="5"/>
    <s v="остальные"/>
    <n v="0.995"/>
    <n v="1"/>
    <n v="1"/>
    <n v="1.028"/>
    <s v="36-38"/>
    <n v="250000"/>
    <n v="1.0279742999999999"/>
    <n v="256993.57499999998"/>
    <n v="9610000"/>
    <x v="43"/>
  </r>
  <r>
    <x v="2"/>
    <n v="1"/>
    <n v="17"/>
    <n v="80"/>
    <s v="1.4"/>
    <n v="5"/>
    <x v="2"/>
    <n v="13.6"/>
    <n v="44.2"/>
    <n v="44.2"/>
    <n v="44.2"/>
    <m/>
    <m/>
    <n v="6.5"/>
    <s v="ниша"/>
    <m/>
    <m/>
    <m/>
    <m/>
    <m/>
    <m/>
    <m/>
    <m/>
    <s v="Кухня-гостиная"/>
    <n v="17.899999999999999"/>
    <m/>
    <s v="Комната стандарт"/>
    <n v="13.6"/>
    <m/>
    <m/>
    <m/>
    <m/>
    <m/>
    <m/>
    <m/>
    <m/>
    <m/>
    <m/>
    <m/>
    <m/>
    <m/>
    <m/>
    <m/>
    <m/>
    <m/>
    <m/>
    <n v="6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9"/>
    <s v="Кухня-гостиная, ниша, 1 с/у, на 1 стор"/>
    <s v="Кухня-гостиная"/>
    <n v="18"/>
    <n v="5"/>
    <s v="остальные"/>
    <n v="0.995"/>
    <n v="1"/>
    <n v="1"/>
    <n v="1.028"/>
    <s v="44-46"/>
    <n v="232500"/>
    <n v="1.038254043"/>
    <n v="241394.06499750001"/>
    <n v="10670000"/>
    <x v="44"/>
  </r>
  <r>
    <x v="2"/>
    <n v="1"/>
    <n v="17"/>
    <n v="81"/>
    <s v="1.5"/>
    <n v="5"/>
    <x v="2"/>
    <n v="12.8"/>
    <n v="39.9"/>
    <n v="39.9"/>
    <n v="39.9"/>
    <m/>
    <m/>
    <n v="6.6"/>
    <s v="ниша"/>
    <m/>
    <m/>
    <m/>
    <m/>
    <m/>
    <m/>
    <m/>
    <m/>
    <s v="Кухня-гостиная"/>
    <n v="15.6"/>
    <m/>
    <s v="Комната стандарт"/>
    <n v="12.8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, Крыша др. строения ЖК"/>
    <s v="З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да"/>
    <s v=""/>
    <s v=""/>
    <s v=""/>
    <s v=""/>
    <s v=""/>
    <s v="да"/>
    <s v="да"/>
    <s v=""/>
    <s v=""/>
    <s v="да"/>
    <s v="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0.995"/>
    <n v="1"/>
    <n v="1"/>
    <n v="1"/>
    <n v="1"/>
    <n v="1"/>
    <m/>
    <m/>
    <m/>
    <m/>
    <m/>
    <m/>
    <m/>
    <m/>
    <m/>
    <m/>
    <m/>
    <m/>
    <m/>
    <m/>
    <m/>
    <m/>
    <m/>
    <m/>
    <x v="50"/>
    <s v="Кухня-гостиная, ниша, 1 с/у, на 1 стор"/>
    <s v="Кухня-гостиная"/>
    <n v="18"/>
    <n v="5"/>
    <s v="остальные"/>
    <n v="0.995"/>
    <n v="1"/>
    <n v="1"/>
    <n v="1.028"/>
    <s v="38-40"/>
    <n v="240000"/>
    <n v="1.0278974589210752"/>
    <n v="246695.39014105804"/>
    <n v="9840000"/>
    <x v="40"/>
  </r>
  <r>
    <x v="2"/>
    <n v="1"/>
    <n v="18"/>
    <n v="82"/>
    <s v="1.1"/>
    <n v="5"/>
    <x v="1"/>
    <n v="23.5"/>
    <n v="53.500000000000007"/>
    <n v="56.20000000000001"/>
    <n v="56.20000000000001"/>
    <m/>
    <m/>
    <n v="6.8"/>
    <m/>
    <m/>
    <m/>
    <m/>
    <m/>
    <m/>
    <m/>
    <m/>
    <m/>
    <s v="Кухня-столовая"/>
    <n v="13.9"/>
    <m/>
    <s v="Комната стандарт"/>
    <n v="12.5"/>
    <s v="гардероб"/>
    <n v="2"/>
    <s v="Комната стандарт"/>
    <n v="11"/>
    <m/>
    <m/>
    <m/>
    <m/>
    <m/>
    <m/>
    <m/>
    <m/>
    <m/>
    <m/>
    <m/>
    <m/>
    <m/>
    <m/>
    <n v="4.0999999999999996"/>
    <n v="3.2"/>
    <m/>
    <m/>
    <m/>
    <m/>
    <m/>
    <m/>
    <m/>
    <m/>
    <m/>
    <m/>
    <m/>
    <m/>
    <m/>
    <m/>
    <m/>
    <m/>
    <m/>
    <n v="2.7"/>
    <n v="2.7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3"/>
    <m/>
    <m/>
    <s v="да"/>
    <m/>
    <m/>
    <m/>
    <n v="2"/>
    <m/>
    <m/>
    <m/>
    <s v="кухня, с/у"/>
    <m/>
    <m/>
    <m/>
    <m/>
    <m/>
    <m/>
    <s v="Свой ЖК, Двор, Крыша др. строения ЖК, Частный сектор"/>
    <s v="С, З"/>
    <m/>
    <s v="Кухня-столовая"/>
    <s v=""/>
    <s v=""/>
    <s v=""/>
    <s v=""/>
    <s v=""/>
    <n v="1"/>
    <s v=""/>
    <n v="2"/>
    <s v=""/>
    <s v=""/>
    <s v=""/>
    <s v=""/>
    <s v=""/>
    <s v=""/>
    <n v="1"/>
    <s v=""/>
    <n v="1"/>
    <s v=""/>
    <s v=""/>
    <s v=""/>
    <n v="1"/>
    <s v=""/>
    <s v=""/>
    <s v=""/>
    <n v="3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да"/>
    <s v=""/>
    <s v=""/>
    <s v=""/>
    <m/>
    <n v="1"/>
    <n v="1"/>
    <n v="1"/>
    <m/>
    <m/>
    <n v="1"/>
    <n v="1.01"/>
    <n v="1"/>
    <n v="1"/>
    <n v="1"/>
    <n v="1"/>
    <n v="1"/>
    <m/>
    <m/>
    <m/>
    <n v="1.0049999999999999"/>
    <m/>
    <m/>
    <m/>
    <m/>
    <m/>
    <m/>
    <m/>
    <m/>
    <m/>
    <n v="1.0024999999999999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0.995"/>
    <n v="1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6"/>
    <s v="Кухня-столовая, Комната (гардероб), 2 с/у, лодж., Угловая, на 2 стор"/>
    <s v="Кухня-столовая"/>
    <n v="18"/>
    <n v="5"/>
    <s v="остальные"/>
    <n v="0.995"/>
    <n v="1"/>
    <n v="1"/>
    <n v="1.03"/>
    <s v="56-58"/>
    <n v="220000"/>
    <n v="1.0298779166669088"/>
    <n v="226573.14166671992"/>
    <n v="12730000"/>
    <x v="41"/>
  </r>
  <r>
    <x v="2"/>
    <n v="1"/>
    <n v="18"/>
    <n v="83"/>
    <s v="1.2"/>
    <n v="5"/>
    <x v="1"/>
    <n v="25.6"/>
    <n v="53.599999999999994"/>
    <n v="53.599999999999994"/>
    <n v="53.599999999999994"/>
    <m/>
    <m/>
    <n v="7.4"/>
    <m/>
    <m/>
    <m/>
    <m/>
    <m/>
    <m/>
    <m/>
    <m/>
    <m/>
    <s v="Кухня-гостиная"/>
    <n v="14.3"/>
    <m/>
    <s v="Комната стандарт"/>
    <n v="13.3"/>
    <m/>
    <m/>
    <s v="Комната стандарт"/>
    <n v="12.3"/>
    <m/>
    <m/>
    <m/>
    <m/>
    <m/>
    <m/>
    <m/>
    <m/>
    <m/>
    <m/>
    <m/>
    <m/>
    <m/>
    <m/>
    <n v="4"/>
    <n v="2.299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m/>
    <n v="2"/>
    <m/>
    <m/>
    <m/>
    <m/>
    <m/>
    <m/>
    <m/>
    <m/>
    <m/>
    <m/>
    <s v="Свой ЖК, Частный сектор"/>
    <s v="С, В"/>
    <m/>
    <s v="Кухня-гостиная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3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да"/>
    <s v=""/>
    <s v=""/>
    <s v=""/>
    <m/>
    <n v="1.0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.0024999999999999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7"/>
    <s v="Кухня-гостиная, 2 с/у, Угловая, на 2 стор"/>
    <s v="Кухня-гостиная"/>
    <n v="18"/>
    <n v="5"/>
    <s v="остальные"/>
    <n v="0.995"/>
    <n v="1"/>
    <n v="1"/>
    <n v="1.03"/>
    <s v="52-54"/>
    <n v="225000"/>
    <n v="1.0350790595562966"/>
    <n v="232892.78840016676"/>
    <n v="12480000"/>
    <x v="42"/>
  </r>
  <r>
    <x v="2"/>
    <n v="1"/>
    <n v="18"/>
    <n v="84"/>
    <s v="1.3"/>
    <n v="5"/>
    <x v="2"/>
    <n v="11.7"/>
    <n v="37.4"/>
    <n v="37.4"/>
    <n v="37.4"/>
    <m/>
    <m/>
    <n v="5.7"/>
    <m/>
    <m/>
    <m/>
    <m/>
    <m/>
    <m/>
    <m/>
    <m/>
    <m/>
    <s v="Кухня-столовая"/>
    <n v="12.4"/>
    <m/>
    <s v="Комната стандарт"/>
    <n v="11.7"/>
    <s v="ниша"/>
    <n v="3.6"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3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.0049999999999999"/>
    <n v="1"/>
    <n v="1"/>
    <n v="1"/>
    <n v="1"/>
    <n v="1"/>
    <n v="1"/>
    <m/>
    <m/>
    <m/>
    <n v="1"/>
    <m/>
    <m/>
    <m/>
    <m/>
    <m/>
    <m/>
    <m/>
    <m/>
    <m/>
    <n v="1.0024999999999999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8"/>
    <s v="Кухня-столовая, Комната (ниша), 1 с/у, на 1 стор"/>
    <s v="Кухня-столовая"/>
    <n v="18"/>
    <n v="5"/>
    <s v="остальные"/>
    <n v="0.995"/>
    <n v="1"/>
    <n v="1"/>
    <n v="1.03"/>
    <s v="36-38"/>
    <n v="250000"/>
    <n v="1.0325491856249998"/>
    <n v="258137.29640624995"/>
    <n v="9650000"/>
    <x v="43"/>
  </r>
  <r>
    <x v="2"/>
    <n v="1"/>
    <n v="18"/>
    <n v="85"/>
    <s v="1.4"/>
    <n v="5"/>
    <x v="2"/>
    <n v="13.6"/>
    <n v="44.2"/>
    <n v="44.2"/>
    <n v="44.2"/>
    <m/>
    <m/>
    <n v="6.5"/>
    <s v="ниша"/>
    <m/>
    <m/>
    <m/>
    <m/>
    <m/>
    <m/>
    <m/>
    <m/>
    <s v="Кухня-гостиная"/>
    <n v="17.899999999999999"/>
    <m/>
    <s v="Комната стандарт"/>
    <n v="13.6"/>
    <m/>
    <m/>
    <m/>
    <m/>
    <m/>
    <m/>
    <m/>
    <m/>
    <m/>
    <m/>
    <m/>
    <m/>
    <m/>
    <m/>
    <m/>
    <m/>
    <m/>
    <m/>
    <n v="6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Частный сектор"/>
    <s v="В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3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.0024999999999999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49"/>
    <s v="Кухня-гостиная, ниша, 1 с/у, на 1 стор"/>
    <s v="Кухня-гостиная"/>
    <n v="18"/>
    <n v="5"/>
    <s v="остальные"/>
    <n v="0.995"/>
    <n v="1"/>
    <n v="1"/>
    <n v="1.03"/>
    <s v="44-46"/>
    <n v="232500"/>
    <n v="1.0428746774812501"/>
    <n v="242468.36251439064"/>
    <n v="10720000"/>
    <x v="44"/>
  </r>
  <r>
    <x v="2"/>
    <n v="1"/>
    <n v="18"/>
    <n v="86"/>
    <s v="1.5"/>
    <n v="5"/>
    <x v="2"/>
    <n v="12.8"/>
    <n v="39.9"/>
    <n v="39.9"/>
    <n v="39.9"/>
    <m/>
    <m/>
    <n v="6.6"/>
    <s v="ниша"/>
    <m/>
    <m/>
    <m/>
    <m/>
    <m/>
    <m/>
    <m/>
    <m/>
    <s v="Кухня-гостиная"/>
    <n v="15.6"/>
    <m/>
    <s v="Комната стандарт"/>
    <n v="12.8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s v="сбоку"/>
    <s v="коридор, комната"/>
    <m/>
    <s v="Свой ЖК, Двор, Крыша др. строения ЖК"/>
    <s v="З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3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да"/>
    <s v=""/>
    <s v=""/>
    <s v=""/>
    <s v=""/>
    <s v=""/>
    <s v="да"/>
    <s v="да"/>
    <s v=""/>
    <s v=""/>
    <s v="да"/>
    <s v="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.0024999999999999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0.995"/>
    <n v="1"/>
    <n v="1"/>
    <n v="1"/>
    <n v="1"/>
    <n v="1"/>
    <m/>
    <m/>
    <m/>
    <m/>
    <m/>
    <m/>
    <m/>
    <m/>
    <m/>
    <m/>
    <m/>
    <m/>
    <m/>
    <m/>
    <m/>
    <m/>
    <m/>
    <m/>
    <x v="50"/>
    <s v="Кухня-гостиная, ниша, 1 с/у, на 1 стор"/>
    <s v="Кухня-гостиная"/>
    <n v="18"/>
    <n v="5"/>
    <s v="остальные"/>
    <n v="0.995"/>
    <n v="1"/>
    <n v="1"/>
    <n v="1.03"/>
    <s v="38-40"/>
    <n v="240000"/>
    <n v="1.0324720025733745"/>
    <n v="247793.28061760988"/>
    <n v="9890000"/>
    <x v="40"/>
  </r>
  <r>
    <x v="2"/>
    <n v="2"/>
    <n v="1"/>
    <n v="87"/>
    <s v="2.1"/>
    <m/>
    <x v="2"/>
    <n v="16.2"/>
    <n v="44.2"/>
    <n v="44.2"/>
    <n v="44.2"/>
    <m/>
    <m/>
    <n v="6.9"/>
    <s v="ниша"/>
    <m/>
    <m/>
    <m/>
    <m/>
    <m/>
    <m/>
    <m/>
    <m/>
    <s v="Кухня-гостиная"/>
    <n v="16.8"/>
    <m/>
    <s v="Комната стандарт"/>
    <n v="16.2"/>
    <m/>
    <m/>
    <m/>
    <m/>
    <m/>
    <m/>
    <m/>
    <m/>
    <m/>
    <m/>
    <m/>
    <m/>
    <m/>
    <m/>
    <m/>
    <m/>
    <m/>
    <m/>
    <n v="4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9"/>
    <m/>
    <m/>
    <m/>
    <m/>
    <m/>
    <m/>
    <n v="1"/>
    <m/>
    <m/>
    <m/>
    <s v="кухня, коридор"/>
    <m/>
    <s v="сбоку"/>
    <s v="коридор, комната"/>
    <m/>
    <m/>
    <m/>
    <s v="Свой ЖК, Двор"/>
    <s v="З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3.9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да"/>
    <s v="да"/>
    <s v=""/>
    <s v=""/>
    <s v=""/>
    <s v="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.01"/>
    <m/>
    <m/>
    <n v="1"/>
    <n v="1"/>
    <n v="1"/>
    <n v="1"/>
    <n v="1"/>
    <m/>
    <m/>
    <m/>
    <m/>
    <n v="1"/>
    <m/>
    <m/>
    <m/>
    <m/>
    <m/>
    <m/>
    <m/>
    <m/>
    <m/>
    <m/>
    <m/>
    <m/>
    <n v="0.995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0.995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1"/>
    <s v="Кухня-гостиная, ниша, 1 с/у, на 1 стор"/>
    <s v="Кухня-гостиная"/>
    <n v="20"/>
    <n v="7"/>
    <s v="наличие студий"/>
    <n v="0.99250000000000005"/>
    <n v="0.995"/>
    <n v="0.998"/>
    <n v="0.99000000000000021"/>
    <s v="44-46"/>
    <n v="232500"/>
    <n v="0.98043874272528642"/>
    <n v="227952.00768362908"/>
    <n v="10080000"/>
    <x v="45"/>
  </r>
  <r>
    <x v="2"/>
    <n v="2"/>
    <n v="2"/>
    <n v="88"/>
    <s v="2.1"/>
    <m/>
    <x v="1"/>
    <n v="30.1"/>
    <n v="60.399999999999991"/>
    <n v="63.79999999999999"/>
    <n v="63.79999999999999"/>
    <m/>
    <m/>
    <n v="6.1"/>
    <s v="ниша"/>
    <m/>
    <m/>
    <m/>
    <m/>
    <m/>
    <m/>
    <m/>
    <m/>
    <s v="Кухня-гостиная"/>
    <n v="16.8"/>
    <m/>
    <s v="Комната стандарт"/>
    <n v="16.2"/>
    <m/>
    <m/>
    <s v="Мастер-спальня"/>
    <n v="13.9"/>
    <s v="ниша"/>
    <m/>
    <m/>
    <m/>
    <m/>
    <m/>
    <m/>
    <m/>
    <m/>
    <m/>
    <m/>
    <m/>
    <m/>
    <m/>
    <n v="4.5"/>
    <n v="2.9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, коридор"/>
    <m/>
    <s v="снизу"/>
    <s v="коридор, с/у, комната"/>
    <m/>
    <m/>
    <m/>
    <s v="Свой ЖК, Двор, Частный сектор"/>
    <s v="З, В"/>
    <m/>
    <s v="Кухня-гостиная"/>
    <s v=""/>
    <s v="ниша"/>
    <s v=""/>
    <s v=""/>
    <n v="1"/>
    <s v=""/>
    <n v="1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да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да"/>
    <s v="да"/>
    <s v=""/>
    <s v=""/>
    <s v=""/>
    <s v="да"/>
    <s v=""/>
    <s v=""/>
    <s v=""/>
    <m/>
    <n v="1.01"/>
    <n v="1"/>
    <n v="1.0049999999999999"/>
    <m/>
    <m/>
    <n v="1.0049999999999999"/>
    <n v="1"/>
    <n v="1.01"/>
    <n v="1"/>
    <n v="1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0.995"/>
    <n v="0.995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2"/>
    <s v="Кухня-гостиная, Мастер-спальня, ниша, Комната (ниша), 2 с/у, лодж., Распашонка, на 2 стор"/>
    <s v="Кухня-гостиная, Мастер-спальня"/>
    <n v="20"/>
    <n v="7"/>
    <s v="наличие студий"/>
    <n v="0.99250000000000005"/>
    <n v="0.995"/>
    <n v="0.998"/>
    <n v="0.99500000000000022"/>
    <s v="62-64"/>
    <n v="217500"/>
    <n v="0.99773222139691764"/>
    <n v="217006.75815382958"/>
    <n v="13850000"/>
    <x v="46"/>
  </r>
  <r>
    <x v="2"/>
    <n v="2"/>
    <n v="2"/>
    <n v="89"/>
    <s v="2.2"/>
    <m/>
    <x v="2"/>
    <n v="12.4"/>
    <n v="31.199999999999996"/>
    <n v="34.499999999999993"/>
    <n v="34.499999999999993"/>
    <m/>
    <m/>
    <n v="3.3"/>
    <s v="ниша"/>
    <m/>
    <m/>
    <m/>
    <m/>
    <m/>
    <m/>
    <m/>
    <m/>
    <s v="Кухня-столовая"/>
    <n v="11.6"/>
    <m/>
    <s v="Комната стандарт"/>
    <n v="12.4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3.3"/>
    <n v="3.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s v="снизу"/>
    <s v="кухня, коридор, с/у, комната"/>
    <m/>
    <m/>
    <m/>
    <s v="Частный сектор"/>
    <s v="В"/>
    <m/>
    <s v="Кухня-столовая"/>
    <s v=""/>
    <s v="ниша"/>
    <s v=""/>
    <s v=""/>
    <n v="1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да"/>
    <s v="да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.0049999999999999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0.995"/>
    <n v="0.995"/>
    <n v="0.995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3"/>
    <s v="Кухня-столовая, ниша, Комната (ниша), 1 с/у, лодж., на 1 стор"/>
    <s v="Кухня-столовая"/>
    <n v="20"/>
    <n v="7"/>
    <s v="наличие студий"/>
    <n v="0.99250000000000005"/>
    <n v="0.995"/>
    <n v="0.998"/>
    <n v="0.99500000000000022"/>
    <s v="34-36"/>
    <n v="256666.66666666666"/>
    <n v="0.97565826178212034"/>
    <n v="250418.95385741087"/>
    <n v="8640000"/>
    <x v="47"/>
  </r>
  <r>
    <x v="2"/>
    <n v="2"/>
    <n v="2"/>
    <n v="90"/>
    <s v="2.3"/>
    <m/>
    <x v="2"/>
    <n v="15.5"/>
    <n v="34.4"/>
    <n v="34.4"/>
    <n v="34.4"/>
    <m/>
    <m/>
    <n v="3.4"/>
    <s v="ниша"/>
    <m/>
    <m/>
    <m/>
    <m/>
    <m/>
    <m/>
    <m/>
    <m/>
    <s v="Кухня-столовая"/>
    <n v="11.6"/>
    <m/>
    <s v="Комната стандарт"/>
    <n v="15.5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низу"/>
    <s v="кухня, коридор, с/у, комната"/>
    <m/>
    <s v="Частный сектор"/>
    <s v="В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да"/>
    <s v="да"/>
    <s v=""/>
    <s v=""/>
    <s v=""/>
    <s v=""/>
    <s v=""/>
    <s v=""/>
    <s v=""/>
    <s v=""/>
    <s v="да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0.995"/>
    <n v="0.995"/>
    <n v="0.995"/>
    <n v="1"/>
    <n v="1"/>
    <n v="1"/>
    <n v="1"/>
    <n v="1"/>
    <m/>
    <m/>
    <m/>
    <m/>
    <m/>
    <m/>
    <m/>
    <m/>
    <m/>
    <m/>
    <m/>
    <m/>
    <m/>
    <m/>
    <m/>
    <m/>
    <m/>
    <m/>
    <x v="54"/>
    <s v="Кухня-столовая, ниша, Комната (ниша), 1 с/у, на 1 стор"/>
    <s v="Кухня-столовая"/>
    <n v="20"/>
    <n v="7"/>
    <s v="наличие студий"/>
    <n v="0.99250000000000005"/>
    <n v="0.995"/>
    <n v="0.998"/>
    <n v="0.99500000000000022"/>
    <s v="34-36"/>
    <n v="256666.66666666666"/>
    <n v="0.97080424057922432"/>
    <n v="249173.08841533423"/>
    <n v="8570000"/>
    <x v="23"/>
  </r>
  <r>
    <x v="2"/>
    <n v="2"/>
    <n v="2"/>
    <n v="91"/>
    <s v="2.4"/>
    <m/>
    <x v="3"/>
    <n v="12.5"/>
    <n v="28.5"/>
    <n v="28.5"/>
    <n v="28.5"/>
    <m/>
    <m/>
    <n v="5.8"/>
    <m/>
    <m/>
    <m/>
    <m/>
    <m/>
    <m/>
    <m/>
    <m/>
    <m/>
    <s v="Студия"/>
    <n v="5.3"/>
    <m/>
    <s v="Студия"/>
    <n v="12.5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s v="комната"/>
    <n v="1"/>
    <m/>
    <m/>
    <m/>
    <m/>
    <m/>
    <s v="снизу"/>
    <s v="кухня, коридор, с/у, комната"/>
    <m/>
    <m/>
    <m/>
    <s v="Частный сектор"/>
    <s v="В"/>
    <m/>
    <s v="Студия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да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да"/>
    <s v="да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.0049999999999999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0.995"/>
    <n v="0.995"/>
    <n v="0.995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5"/>
    <s v="Студия, 1 с/у, 2 ок ком, на 1 стор"/>
    <s v="Студия"/>
    <n v="20"/>
    <n v="7"/>
    <s v="наличие студий"/>
    <n v="0.99250000000000005"/>
    <n v="0.995"/>
    <n v="0.998"/>
    <n v="0.99500000000000022"/>
    <s v="28-30"/>
    <n v="270000"/>
    <n v="0.96597436873554665"/>
    <n v="260813.07955859759"/>
    <n v="7430000"/>
    <x v="48"/>
  </r>
  <r>
    <x v="2"/>
    <n v="2"/>
    <n v="2"/>
    <n v="92"/>
    <s v="2.5"/>
    <m/>
    <x v="1"/>
    <n v="22"/>
    <n v="49.300000000000004"/>
    <n v="49.300000000000004"/>
    <n v="49.300000000000004"/>
    <m/>
    <m/>
    <n v="2.9"/>
    <s v="ниша"/>
    <n v="3.9"/>
    <m/>
    <m/>
    <m/>
    <m/>
    <m/>
    <m/>
    <m/>
    <s v="Кухня-столовая"/>
    <n v="13.8"/>
    <m/>
    <s v="Комната стандарт"/>
    <n v="11.9"/>
    <m/>
    <m/>
    <s v="Комната стандарт"/>
    <n v="10.1"/>
    <m/>
    <m/>
    <m/>
    <m/>
    <m/>
    <m/>
    <m/>
    <m/>
    <m/>
    <m/>
    <m/>
    <m/>
    <m/>
    <m/>
    <n v="4.2"/>
    <n v="2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s v="снизу"/>
    <s v="кухня, коридор, с/у, две комнаты"/>
    <m/>
    <m/>
    <m/>
    <s v="Свой ЖК, Частный сектор"/>
    <s v="Ю, В"/>
    <m/>
    <s v="Кухня-столовая"/>
    <s v=""/>
    <s v="ниш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да"/>
    <s v=""/>
    <s v="да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да"/>
    <s v=""/>
    <s v=""/>
    <s v=""/>
    <s v=""/>
    <s v="да"/>
    <s v=""/>
    <s v=""/>
    <s v=""/>
    <m/>
    <n v="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0.995"/>
    <n v="0.995"/>
    <n v="1"/>
    <n v="0.99450000000000005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6"/>
    <s v="Кухня-столовая, ниша, 2 с/у, Угловая, на 2 стор"/>
    <s v="Кухня-столовая"/>
    <n v="20"/>
    <n v="7"/>
    <s v="наличие студий"/>
    <n v="0.99250000000000005"/>
    <n v="0.995"/>
    <n v="0.998"/>
    <n v="0.99500000000000022"/>
    <s v="48-50"/>
    <n v="230000"/>
    <n v="0.96306316348176979"/>
    <n v="221504.52760080705"/>
    <n v="10920000"/>
    <x v="49"/>
  </r>
  <r>
    <x v="2"/>
    <n v="2"/>
    <n v="2"/>
    <n v="93"/>
    <s v="2.6"/>
    <m/>
    <x v="2"/>
    <n v="10.6"/>
    <n v="39.099999999999994"/>
    <n v="39.099999999999994"/>
    <n v="39.099999999999994"/>
    <m/>
    <m/>
    <n v="3.4"/>
    <s v="ниша"/>
    <n v="3.3"/>
    <m/>
    <m/>
    <m/>
    <m/>
    <m/>
    <m/>
    <m/>
    <s v="Кухня-гостиная"/>
    <n v="18.5"/>
    <m/>
    <s v="Комната стандарт"/>
    <n v="10.6"/>
    <m/>
    <m/>
    <m/>
    <m/>
    <m/>
    <m/>
    <m/>
    <m/>
    <m/>
    <m/>
    <m/>
    <m/>
    <m/>
    <m/>
    <m/>
    <m/>
    <m/>
    <m/>
    <n v="3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s v="кухня"/>
    <n v="2"/>
    <m/>
    <m/>
    <m/>
    <m/>
    <m/>
    <s v="снизу"/>
    <s v="кухня, коридор, с/у, комната"/>
    <m/>
    <m/>
    <m/>
    <s v="Свой ЖК, Двор"/>
    <s v="Ю, З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д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да"/>
    <s v="да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"/>
    <s v=""/>
    <s v="да"/>
    <s v="да"/>
    <s v=""/>
    <s v=""/>
    <s v=""/>
    <s v="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.0049999999999999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0.995"/>
    <n v="0.995"/>
    <n v="0.995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7"/>
    <s v="Кухня-гостиная, ниша, 1 с/у, Угловая, 2 ок кух, на 2 стор"/>
    <s v="Кухня-гостиная"/>
    <n v="20"/>
    <n v="7"/>
    <s v="наличие студий"/>
    <n v="0.99250000000000005"/>
    <n v="0.995"/>
    <n v="0.998"/>
    <n v="0.99500000000000022"/>
    <s v="38-40"/>
    <n v="240000"/>
    <n v="0.97804874587401702"/>
    <n v="234731.6990097641"/>
    <n v="9180000"/>
    <x v="50"/>
  </r>
  <r>
    <x v="2"/>
    <n v="2"/>
    <n v="2"/>
    <n v="94"/>
    <s v="2.7"/>
    <m/>
    <x v="2"/>
    <n v="14.4"/>
    <n v="37.599999999999994"/>
    <n v="37.599999999999994"/>
    <n v="37.599999999999994"/>
    <m/>
    <m/>
    <n v="6"/>
    <s v="ниша"/>
    <m/>
    <m/>
    <m/>
    <m/>
    <m/>
    <m/>
    <m/>
    <m/>
    <s v="Кухня-столовая"/>
    <n v="13.4"/>
    <m/>
    <s v="Комната стандарт"/>
    <n v="14.4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низу"/>
    <s v="кухня, коридор, с/у, комната"/>
    <m/>
    <s v="Свой ЖК, Двор"/>
    <s v="З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да"/>
    <s v="да"/>
    <s v=""/>
    <s v=""/>
    <s v=""/>
    <s v=""/>
    <s v=""/>
    <s v=""/>
    <s v=""/>
    <s v=""/>
    <s v="да"/>
    <s v=""/>
    <s v=""/>
    <s v=""/>
    <s v=""/>
    <s v="да"/>
    <s v="да"/>
    <s v=""/>
    <s v=""/>
    <s v=""/>
    <s v="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0.995"/>
    <n v="0.995"/>
    <n v="0.995"/>
    <n v="1"/>
    <n v="1"/>
    <n v="1"/>
    <n v="1"/>
    <n v="1"/>
    <m/>
    <m/>
    <m/>
    <m/>
    <m/>
    <m/>
    <m/>
    <m/>
    <m/>
    <m/>
    <m/>
    <m/>
    <m/>
    <m/>
    <m/>
    <m/>
    <m/>
    <m/>
    <x v="58"/>
    <s v="Кухня-столовая, ниша, Комната (ниша), 1 с/у, на 1 стор"/>
    <s v="Кухня-столовая"/>
    <n v="20"/>
    <n v="7"/>
    <s v="наличие студий"/>
    <n v="0.99250000000000005"/>
    <n v="0.995"/>
    <n v="0.998"/>
    <n v="0.99500000000000022"/>
    <s v="36-38"/>
    <n v="250000"/>
    <n v="0.97080424057922432"/>
    <n v="242701.06014480608"/>
    <n v="9130000"/>
    <x v="51"/>
  </r>
  <r>
    <x v="2"/>
    <n v="2"/>
    <n v="3"/>
    <n v="95"/>
    <s v="2.1"/>
    <m/>
    <x v="1"/>
    <n v="30.1"/>
    <n v="60.399999999999991"/>
    <n v="63.79999999999999"/>
    <n v="63.79999999999999"/>
    <m/>
    <m/>
    <n v="6.1"/>
    <s v="ниша"/>
    <m/>
    <m/>
    <m/>
    <m/>
    <m/>
    <m/>
    <m/>
    <m/>
    <s v="Кухня-гостиная"/>
    <n v="16.8"/>
    <m/>
    <s v="Комната стандарт"/>
    <n v="16.2"/>
    <m/>
    <m/>
    <s v="Мастер-спальня"/>
    <n v="13.9"/>
    <s v="ниша"/>
    <m/>
    <m/>
    <m/>
    <m/>
    <m/>
    <m/>
    <m/>
    <m/>
    <m/>
    <m/>
    <m/>
    <m/>
    <m/>
    <n v="4.5"/>
    <n v="2.9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, коридор"/>
    <m/>
    <m/>
    <m/>
    <m/>
    <m/>
    <m/>
    <s v="Свой ЖК, Двор, Частный сектор"/>
    <s v="З, В"/>
    <m/>
    <s v="Кухня-гостиная"/>
    <s v=""/>
    <s v="ниша"/>
    <s v=""/>
    <s v=""/>
    <n v="1"/>
    <s v=""/>
    <n v="1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"/>
    <n v="1.0049999999999999"/>
    <m/>
    <m/>
    <n v="1.0049999999999999"/>
    <n v="1"/>
    <n v="1.01"/>
    <n v="1"/>
    <n v="1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2"/>
    <s v="Кухня-гостиная, Мастер-спальня, ниша, Комната (ниша), 2 с/у, лодж., Распашонка, на 2 стор"/>
    <s v="Кухня-гостиная, Мастер-спальня"/>
    <n v="20"/>
    <n v="7"/>
    <s v="наличие студий"/>
    <n v="0.99250000000000005"/>
    <n v="0.995"/>
    <n v="0.998"/>
    <n v="1.0000000000000002"/>
    <s v="62-64"/>
    <n v="217500"/>
    <n v="1.017938815212073"/>
    <n v="221401.69230862588"/>
    <n v="14130000"/>
    <x v="46"/>
  </r>
  <r>
    <x v="2"/>
    <n v="2"/>
    <n v="3"/>
    <n v="96"/>
    <s v="2.2"/>
    <m/>
    <x v="2"/>
    <n v="12.4"/>
    <n v="31.199999999999996"/>
    <n v="34.499999999999993"/>
    <n v="34.499999999999993"/>
    <m/>
    <m/>
    <n v="3.3"/>
    <s v="ниша"/>
    <m/>
    <m/>
    <m/>
    <m/>
    <m/>
    <m/>
    <m/>
    <m/>
    <s v="Кухня-столовая"/>
    <n v="11.6"/>
    <m/>
    <s v="Комната стандарт"/>
    <n v="12.4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3.3"/>
    <n v="3.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ниша"/>
    <s v=""/>
    <s v=""/>
    <n v="1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.0049999999999999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3"/>
    <s v="Кухня-столовая, ниша, Комната (ниша), 1 с/у, лодж., на 1 стор"/>
    <s v="Кухня-столовая"/>
    <n v="20"/>
    <n v="7"/>
    <s v="наличие студий"/>
    <n v="0.99250000000000005"/>
    <n v="0.995"/>
    <n v="0.998"/>
    <n v="1.0000000000000002"/>
    <s v="34-36"/>
    <n v="256666.66666666666"/>
    <n v="1.000419901752178"/>
    <n v="256774.44144972568"/>
    <n v="8860000"/>
    <x v="47"/>
  </r>
  <r>
    <x v="2"/>
    <n v="2"/>
    <n v="3"/>
    <n v="97"/>
    <s v="2.3"/>
    <m/>
    <x v="2"/>
    <n v="15.5"/>
    <n v="34.4"/>
    <n v="34.4"/>
    <n v="34.4"/>
    <m/>
    <m/>
    <n v="3.4"/>
    <s v="ниша"/>
    <m/>
    <m/>
    <m/>
    <m/>
    <m/>
    <m/>
    <m/>
    <m/>
    <s v="Кухня-столовая"/>
    <n v="11.6"/>
    <m/>
    <s v="Комната стандарт"/>
    <n v="15.5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4"/>
    <s v="Кухня-столовая, ниша, Комната (ниша), 1 с/у, на 1 стор"/>
    <s v="Кухня-столовая"/>
    <n v="20"/>
    <n v="7"/>
    <s v="наличие студий"/>
    <n v="0.99250000000000005"/>
    <n v="0.995"/>
    <n v="0.998"/>
    <n v="1.0000000000000002"/>
    <s v="34-36"/>
    <n v="256666.66666666666"/>
    <n v="0.9954426883106251"/>
    <n v="255496.95666639376"/>
    <n v="8790000"/>
    <x v="23"/>
  </r>
  <r>
    <x v="2"/>
    <n v="2"/>
    <n v="3"/>
    <n v="98"/>
    <s v="2.4"/>
    <m/>
    <x v="3"/>
    <n v="12.5"/>
    <n v="28.5"/>
    <n v="28.5"/>
    <n v="28.5"/>
    <m/>
    <m/>
    <n v="5.8"/>
    <m/>
    <m/>
    <m/>
    <m/>
    <m/>
    <m/>
    <m/>
    <m/>
    <m/>
    <s v="Студия"/>
    <n v="5.3"/>
    <m/>
    <s v="Студия"/>
    <n v="12.5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s v="комната"/>
    <n v="1"/>
    <m/>
    <m/>
    <m/>
    <m/>
    <m/>
    <m/>
    <m/>
    <m/>
    <m/>
    <m/>
    <s v="Частный сектор"/>
    <s v="В"/>
    <m/>
    <s v="Студия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да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.0049999999999999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5"/>
    <s v="Студия, 1 с/у, 2 ок ком, на 1 стор"/>
    <s v="Студия"/>
    <n v="20"/>
    <n v="7"/>
    <s v="наличие студий"/>
    <n v="0.99250000000000005"/>
    <n v="0.995"/>
    <n v="0.998"/>
    <n v="1.0000000000000002"/>
    <s v="28-30"/>
    <n v="270000"/>
    <n v="0.99049023712500017"/>
    <n v="267432.36402375007"/>
    <n v="7620000"/>
    <x v="48"/>
  </r>
  <r>
    <x v="2"/>
    <n v="2"/>
    <n v="3"/>
    <n v="99"/>
    <s v="2.5"/>
    <m/>
    <x v="1"/>
    <n v="22"/>
    <n v="49.300000000000004"/>
    <n v="49.300000000000004"/>
    <n v="49.300000000000004"/>
    <m/>
    <m/>
    <n v="2.9"/>
    <s v="ниша"/>
    <n v="3.9"/>
    <m/>
    <m/>
    <m/>
    <m/>
    <m/>
    <m/>
    <m/>
    <s v="Кухня-столовая"/>
    <n v="13.8"/>
    <m/>
    <s v="Комната стандарт"/>
    <n v="11.9"/>
    <m/>
    <m/>
    <s v="Комната стандарт"/>
    <n v="10.1"/>
    <m/>
    <m/>
    <m/>
    <m/>
    <m/>
    <m/>
    <m/>
    <m/>
    <m/>
    <m/>
    <m/>
    <m/>
    <m/>
    <m/>
    <n v="4.2"/>
    <n v="2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Ю, В"/>
    <m/>
    <s v="Кухня-столовая"/>
    <s v=""/>
    <s v="ниш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да"/>
    <s v=""/>
    <s v=""/>
    <s v=""/>
    <m/>
    <n v="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6"/>
    <s v="Кухня-столовая, ниша, 2 с/у, Угловая, на 2 стор"/>
    <s v="Кухня-столовая"/>
    <n v="20"/>
    <n v="7"/>
    <s v="наличие студий"/>
    <n v="0.99250000000000005"/>
    <n v="0.995"/>
    <n v="0.998"/>
    <n v="1.0000000000000002"/>
    <s v="48-50"/>
    <n v="230000"/>
    <n v="0.9880016304042234"/>
    <n v="227240.37499297137"/>
    <n v="11200000"/>
    <x v="49"/>
  </r>
  <r>
    <x v="2"/>
    <n v="2"/>
    <n v="3"/>
    <n v="100"/>
    <s v="2.6"/>
    <m/>
    <x v="2"/>
    <n v="10.6"/>
    <n v="39.099999999999994"/>
    <n v="39.099999999999994"/>
    <n v="39.099999999999994"/>
    <m/>
    <m/>
    <n v="3.4"/>
    <s v="ниша"/>
    <n v="3.3"/>
    <m/>
    <m/>
    <m/>
    <m/>
    <m/>
    <m/>
    <m/>
    <s v="Кухня-гостиная"/>
    <n v="18.5"/>
    <m/>
    <s v="Комната стандарт"/>
    <n v="10.6"/>
    <m/>
    <m/>
    <m/>
    <m/>
    <m/>
    <m/>
    <m/>
    <m/>
    <m/>
    <m/>
    <m/>
    <m/>
    <m/>
    <m/>
    <m/>
    <m/>
    <m/>
    <m/>
    <n v="3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s v="кухня"/>
    <n v="2"/>
    <m/>
    <m/>
    <m/>
    <m/>
    <m/>
    <m/>
    <m/>
    <m/>
    <m/>
    <m/>
    <s v="Свой ЖК, Двор"/>
    <s v="Ю, З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д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.0049999999999999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7"/>
    <s v="Кухня-гостиная, ниша, 1 с/у, Угловая, 2 ок кух, на 2 стор"/>
    <s v="Кухня-гостиная"/>
    <n v="20"/>
    <n v="7"/>
    <s v="наличие студий"/>
    <n v="0.99250000000000005"/>
    <n v="0.995"/>
    <n v="0.998"/>
    <n v="1.0000000000000002"/>
    <s v="38-40"/>
    <n v="240000"/>
    <n v="1.0028710549418074"/>
    <n v="240689.05318603377"/>
    <n v="9410000"/>
    <x v="50"/>
  </r>
  <r>
    <x v="2"/>
    <n v="2"/>
    <n v="3"/>
    <n v="101"/>
    <s v="2.7"/>
    <m/>
    <x v="2"/>
    <n v="14.4"/>
    <n v="37.599999999999994"/>
    <n v="37.599999999999994"/>
    <n v="37.599999999999994"/>
    <m/>
    <m/>
    <n v="6"/>
    <s v="ниша"/>
    <m/>
    <m/>
    <m/>
    <m/>
    <m/>
    <m/>
    <m/>
    <m/>
    <s v="Кухня-столовая"/>
    <n v="13.4"/>
    <m/>
    <s v="Комната стандарт"/>
    <n v="14.4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"/>
    <s v="З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да"/>
    <s v=""/>
    <s v=""/>
    <s v=""/>
    <s v=""/>
    <s v=""/>
    <s v="да"/>
    <s v="да"/>
    <s v=""/>
    <s v=""/>
    <s v=""/>
    <s v="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0.995"/>
    <n v="1"/>
    <n v="1"/>
    <n v="1"/>
    <n v="1"/>
    <n v="1"/>
    <m/>
    <m/>
    <m/>
    <m/>
    <m/>
    <m/>
    <m/>
    <m/>
    <m/>
    <m/>
    <m/>
    <m/>
    <m/>
    <m/>
    <m/>
    <m/>
    <m/>
    <m/>
    <x v="58"/>
    <s v="Кухня-столовая, ниша, Комната (ниша), 1 с/у, на 1 стор"/>
    <s v="Кухня-столовая"/>
    <n v="20"/>
    <n v="7"/>
    <s v="наличие студий"/>
    <n v="0.99250000000000005"/>
    <n v="0.995"/>
    <n v="0.998"/>
    <n v="1.0000000000000002"/>
    <s v="36-38"/>
    <n v="250000"/>
    <n v="0.98551314749472652"/>
    <n v="246378.28687368162"/>
    <n v="9260000"/>
    <x v="51"/>
  </r>
  <r>
    <x v="2"/>
    <n v="2"/>
    <n v="4"/>
    <n v="102"/>
    <s v="2.1"/>
    <m/>
    <x v="1"/>
    <n v="30.1"/>
    <n v="60.29999999999999"/>
    <n v="63.699999999999989"/>
    <n v="63.699999999999989"/>
    <m/>
    <m/>
    <n v="6.1"/>
    <s v="ниша"/>
    <m/>
    <m/>
    <m/>
    <m/>
    <m/>
    <m/>
    <m/>
    <m/>
    <s v="Кухня-гостиная"/>
    <n v="16.8"/>
    <m/>
    <s v="Комната стандарт"/>
    <n v="16.2"/>
    <m/>
    <m/>
    <s v="Мастер-спальня"/>
    <n v="13.9"/>
    <s v="ниша"/>
    <m/>
    <m/>
    <m/>
    <m/>
    <m/>
    <m/>
    <m/>
    <m/>
    <m/>
    <m/>
    <m/>
    <m/>
    <m/>
    <n v="4.4000000000000004"/>
    <n v="2.9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, коридор"/>
    <m/>
    <m/>
    <m/>
    <m/>
    <m/>
    <m/>
    <s v="Свой ЖК, Двор, Частный сектор"/>
    <s v="З, В"/>
    <m/>
    <s v="Кухня-гостиная"/>
    <s v=""/>
    <s v="ниша"/>
    <s v=""/>
    <s v=""/>
    <n v="1"/>
    <s v=""/>
    <n v="1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"/>
    <n v="1.0049999999999999"/>
    <m/>
    <m/>
    <n v="1.0049999999999999"/>
    <n v="1"/>
    <n v="1.01"/>
    <n v="1"/>
    <n v="1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2"/>
    <s v="Кухня-гостиная, Мастер-спальня, ниша, Комната (ниша), 2 с/у, лодж., Распашонка, на 2 стор"/>
    <s v="Кухня-гостиная, Мастер-спальня"/>
    <n v="20"/>
    <n v="7"/>
    <s v="наличие студий"/>
    <n v="0.99250000000000005"/>
    <n v="0.995"/>
    <n v="0.998"/>
    <n v="1.0017647058823531"/>
    <s v="62-64"/>
    <n v="217500"/>
    <n v="1.0197351778271531"/>
    <n v="221792.40117740579"/>
    <n v="14130000"/>
    <x v="46"/>
  </r>
  <r>
    <x v="2"/>
    <n v="2"/>
    <n v="4"/>
    <n v="103"/>
    <s v="2.2"/>
    <m/>
    <x v="2"/>
    <n v="12.4"/>
    <n v="31.199999999999996"/>
    <n v="34.499999999999993"/>
    <n v="34.499999999999993"/>
    <m/>
    <m/>
    <n v="3.3"/>
    <s v="ниша"/>
    <m/>
    <m/>
    <m/>
    <m/>
    <m/>
    <m/>
    <m/>
    <m/>
    <s v="Кухня-столовая"/>
    <n v="11.6"/>
    <m/>
    <s v="Комната стандарт"/>
    <n v="12.4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3.3"/>
    <n v="3.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ниша"/>
    <s v=""/>
    <s v=""/>
    <n v="1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.0049999999999999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3"/>
    <s v="Кухня-столовая, ниша, Комната (ниша), 1 с/у, лодж., на 1 стор"/>
    <s v="Кухня-столовая"/>
    <n v="20"/>
    <n v="7"/>
    <s v="наличие студий"/>
    <n v="0.99250000000000005"/>
    <n v="0.995"/>
    <n v="0.998"/>
    <n v="1.0017647058823531"/>
    <s v="34-36"/>
    <n v="256666.66666666666"/>
    <n v="1.0021853486376229"/>
    <n v="257227.57281698985"/>
    <n v="8870000"/>
    <x v="47"/>
  </r>
  <r>
    <x v="2"/>
    <n v="2"/>
    <n v="4"/>
    <n v="104"/>
    <s v="2.3"/>
    <m/>
    <x v="2"/>
    <n v="15.5"/>
    <n v="34.4"/>
    <n v="34.4"/>
    <n v="34.4"/>
    <m/>
    <m/>
    <n v="3.4"/>
    <s v="ниша"/>
    <m/>
    <m/>
    <m/>
    <m/>
    <m/>
    <m/>
    <m/>
    <m/>
    <s v="Кухня-столовая"/>
    <n v="11.6"/>
    <m/>
    <s v="Комната стандарт"/>
    <n v="15.5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4"/>
    <s v="Кухня-столовая, ниша, Комната (ниша), 1 с/у, на 1 стор"/>
    <s v="Кухня-столовая"/>
    <n v="20"/>
    <n v="7"/>
    <s v="наличие студий"/>
    <n v="0.99250000000000005"/>
    <n v="0.995"/>
    <n v="0.998"/>
    <n v="1.0017647058823531"/>
    <s v="34-36"/>
    <n v="256666.66666666666"/>
    <n v="0.99719935187823205"/>
    <n v="255947.83364874622"/>
    <n v="8800000"/>
    <x v="23"/>
  </r>
  <r>
    <x v="2"/>
    <n v="2"/>
    <n v="4"/>
    <n v="105"/>
    <s v="2.4"/>
    <m/>
    <x v="3"/>
    <n v="12.5"/>
    <n v="28.5"/>
    <n v="28.5"/>
    <n v="28.5"/>
    <m/>
    <m/>
    <n v="5.8"/>
    <m/>
    <m/>
    <m/>
    <m/>
    <m/>
    <m/>
    <m/>
    <m/>
    <m/>
    <s v="Студия"/>
    <n v="5.3"/>
    <m/>
    <s v="Студия"/>
    <n v="12.5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s v="комната"/>
    <n v="1"/>
    <m/>
    <m/>
    <m/>
    <m/>
    <m/>
    <m/>
    <m/>
    <m/>
    <m/>
    <m/>
    <s v="Частный сектор"/>
    <s v="В"/>
    <m/>
    <s v="Студия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да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.0049999999999999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5"/>
    <s v="Студия, 1 с/у, 2 ок ком, на 1 стор"/>
    <s v="Студия"/>
    <n v="20"/>
    <n v="7"/>
    <s v="наличие студий"/>
    <n v="0.99250000000000005"/>
    <n v="0.995"/>
    <n v="0.998"/>
    <n v="1.0017647058823531"/>
    <s v="28-30"/>
    <n v="270000"/>
    <n v="0.99223816107286777"/>
    <n v="267904.30348967429"/>
    <n v="7640000"/>
    <x v="48"/>
  </r>
  <r>
    <x v="2"/>
    <n v="2"/>
    <n v="4"/>
    <n v="106"/>
    <s v="2.5"/>
    <m/>
    <x v="1"/>
    <n v="22"/>
    <n v="49.1"/>
    <n v="49.1"/>
    <n v="49.1"/>
    <m/>
    <m/>
    <n v="2.9"/>
    <s v="ниша"/>
    <n v="3.9"/>
    <m/>
    <m/>
    <m/>
    <m/>
    <m/>
    <m/>
    <m/>
    <s v="Кухня-столовая"/>
    <n v="13.8"/>
    <m/>
    <s v="Комната стандарт"/>
    <n v="11.9"/>
    <m/>
    <m/>
    <s v="Комната стандарт"/>
    <n v="10.1"/>
    <m/>
    <m/>
    <m/>
    <m/>
    <m/>
    <m/>
    <m/>
    <m/>
    <m/>
    <m/>
    <m/>
    <m/>
    <m/>
    <m/>
    <n v="4"/>
    <n v="2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Ю, В"/>
    <m/>
    <s v="Кухня-столовая"/>
    <s v=""/>
    <s v="ниш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да"/>
    <s v=""/>
    <s v=""/>
    <s v=""/>
    <m/>
    <n v="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6"/>
    <s v="Кухня-столовая, ниша, 2 с/у, Угловая, на 2 стор"/>
    <s v="Кухня-столовая"/>
    <n v="20"/>
    <n v="7"/>
    <s v="наличие студий"/>
    <n v="0.99250000000000005"/>
    <n v="0.995"/>
    <n v="0.998"/>
    <n v="1.0017647058823531"/>
    <s v="48-50"/>
    <n v="230000"/>
    <n v="0.98974516269317192"/>
    <n v="227641.38741942955"/>
    <n v="11180000"/>
    <x v="49"/>
  </r>
  <r>
    <x v="2"/>
    <n v="2"/>
    <n v="4"/>
    <n v="107"/>
    <s v="2.6"/>
    <m/>
    <x v="2"/>
    <n v="10.6"/>
    <n v="39.099999999999994"/>
    <n v="39.099999999999994"/>
    <n v="39.099999999999994"/>
    <m/>
    <m/>
    <n v="3.4"/>
    <s v="ниша"/>
    <n v="3.3"/>
    <m/>
    <m/>
    <m/>
    <m/>
    <m/>
    <m/>
    <m/>
    <s v="Кухня-гостиная"/>
    <n v="18.5"/>
    <m/>
    <s v="Комната стандарт"/>
    <n v="10.6"/>
    <m/>
    <m/>
    <m/>
    <m/>
    <m/>
    <m/>
    <m/>
    <m/>
    <m/>
    <m/>
    <m/>
    <m/>
    <m/>
    <m/>
    <m/>
    <m/>
    <m/>
    <m/>
    <n v="3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s v="кухня"/>
    <n v="2"/>
    <m/>
    <m/>
    <m/>
    <m/>
    <m/>
    <m/>
    <m/>
    <m/>
    <m/>
    <m/>
    <s v="Свой ЖК, Двор"/>
    <s v="Ю, З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д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.0049999999999999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7"/>
    <s v="Кухня-гостиная, ниша, 1 с/у, Угловая, 2 ок кух, на 2 стор"/>
    <s v="Кухня-гостиная"/>
    <n v="20"/>
    <n v="7"/>
    <s v="наличие студий"/>
    <n v="0.99250000000000005"/>
    <n v="0.995"/>
    <n v="0.998"/>
    <n v="1.0017647058823531"/>
    <s v="38-40"/>
    <n v="240000"/>
    <n v="1.0046408273917047"/>
    <n v="241113.79857400912"/>
    <n v="9430000"/>
    <x v="50"/>
  </r>
  <r>
    <x v="2"/>
    <n v="2"/>
    <n v="4"/>
    <n v="108"/>
    <s v="2.7"/>
    <m/>
    <x v="2"/>
    <n v="14.4"/>
    <n v="37.599999999999994"/>
    <n v="37.599999999999994"/>
    <n v="37.599999999999994"/>
    <m/>
    <m/>
    <n v="6"/>
    <s v="ниша"/>
    <m/>
    <m/>
    <m/>
    <m/>
    <m/>
    <m/>
    <m/>
    <m/>
    <s v="Кухня-столовая"/>
    <n v="13.4"/>
    <m/>
    <s v="Комната стандарт"/>
    <n v="14.4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"/>
    <s v="З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да"/>
    <s v=""/>
    <s v=""/>
    <s v=""/>
    <s v=""/>
    <s v=""/>
    <s v="да"/>
    <s v="да"/>
    <s v=""/>
    <s v=""/>
    <s v=""/>
    <s v="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0.995"/>
    <n v="1"/>
    <n v="1"/>
    <n v="1"/>
    <n v="1"/>
    <n v="1"/>
    <m/>
    <m/>
    <m/>
    <m/>
    <m/>
    <m/>
    <m/>
    <m/>
    <m/>
    <m/>
    <m/>
    <m/>
    <m/>
    <m/>
    <m/>
    <m/>
    <m/>
    <m/>
    <x v="58"/>
    <s v="Кухня-столовая, ниша, Комната (ниша), 1 с/у, на 1 стор"/>
    <s v="Кухня-столовая"/>
    <n v="20"/>
    <n v="7"/>
    <s v="наличие студий"/>
    <n v="0.99250000000000005"/>
    <n v="0.995"/>
    <n v="0.998"/>
    <n v="1.0017647058823531"/>
    <s v="36-38"/>
    <n v="250000"/>
    <n v="0.98725228834324652"/>
    <n v="246813.07208581164"/>
    <n v="9280000"/>
    <x v="51"/>
  </r>
  <r>
    <x v="2"/>
    <n v="2"/>
    <n v="5"/>
    <n v="109"/>
    <s v="2.1"/>
    <m/>
    <x v="1"/>
    <n v="30.1"/>
    <n v="60.29999999999999"/>
    <n v="63.699999999999989"/>
    <n v="63.699999999999989"/>
    <m/>
    <m/>
    <n v="6.1"/>
    <s v="ниша"/>
    <m/>
    <m/>
    <m/>
    <m/>
    <m/>
    <m/>
    <m/>
    <m/>
    <s v="Кухня-гостиная"/>
    <n v="16.8"/>
    <m/>
    <s v="Комната стандарт"/>
    <n v="16.2"/>
    <m/>
    <m/>
    <s v="Мастер-спальня"/>
    <n v="13.9"/>
    <s v="ниша"/>
    <m/>
    <m/>
    <m/>
    <m/>
    <m/>
    <m/>
    <m/>
    <m/>
    <m/>
    <m/>
    <m/>
    <m/>
    <m/>
    <n v="4.4000000000000004"/>
    <n v="2.9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, коридор"/>
    <m/>
    <m/>
    <m/>
    <m/>
    <m/>
    <m/>
    <s v="Свой ЖК, Двор, Частный сектор"/>
    <s v="З, В"/>
    <m/>
    <s v="Кухня-гостиная"/>
    <s v=""/>
    <s v="ниша"/>
    <s v=""/>
    <s v=""/>
    <n v="1"/>
    <s v=""/>
    <n v="1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"/>
    <n v="1.0049999999999999"/>
    <m/>
    <m/>
    <n v="1.0049999999999999"/>
    <n v="1"/>
    <n v="1.01"/>
    <n v="1"/>
    <n v="1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2"/>
    <s v="Кухня-гостиная, Мастер-спальня, ниша, Комната (ниша), 2 с/у, лодж., Распашонка, на 2 стор"/>
    <s v="Кухня-гостиная, Мастер-спальня"/>
    <n v="20"/>
    <n v="7"/>
    <s v="наличие студий"/>
    <n v="0.99250000000000005"/>
    <n v="0.995"/>
    <n v="0.998"/>
    <n v="1.003529411764706"/>
    <s v="62-64"/>
    <n v="217500"/>
    <n v="1.0215315404422332"/>
    <n v="222183.1100461857"/>
    <n v="14150000"/>
    <x v="46"/>
  </r>
  <r>
    <x v="2"/>
    <n v="2"/>
    <n v="5"/>
    <n v="110"/>
    <s v="2.2"/>
    <m/>
    <x v="2"/>
    <n v="12.4"/>
    <n v="31.199999999999996"/>
    <n v="34.499999999999993"/>
    <n v="34.499999999999993"/>
    <m/>
    <m/>
    <n v="3.3"/>
    <s v="ниша"/>
    <m/>
    <m/>
    <m/>
    <m/>
    <m/>
    <m/>
    <m/>
    <m/>
    <s v="Кухня-столовая"/>
    <n v="11.6"/>
    <m/>
    <s v="Комната стандарт"/>
    <n v="12.4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3.3"/>
    <n v="3.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ниша"/>
    <s v=""/>
    <s v=""/>
    <n v="1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.0049999999999999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3"/>
    <s v="Кухня-столовая, ниша, Комната (ниша), 1 с/у, лодж., на 1 стор"/>
    <s v="Кухня-столовая"/>
    <n v="20"/>
    <n v="7"/>
    <s v="наличие студий"/>
    <n v="0.99250000000000005"/>
    <n v="0.995"/>
    <n v="0.998"/>
    <n v="1.003529411764706"/>
    <s v="34-36"/>
    <n v="256666.66666666666"/>
    <n v="1.003950795523068"/>
    <n v="257680.70418425411"/>
    <n v="8890000"/>
    <x v="47"/>
  </r>
  <r>
    <x v="2"/>
    <n v="2"/>
    <n v="5"/>
    <n v="111"/>
    <s v="2.3"/>
    <m/>
    <x v="2"/>
    <n v="15.5"/>
    <n v="34.4"/>
    <n v="34.4"/>
    <n v="34.4"/>
    <m/>
    <m/>
    <n v="3.4"/>
    <s v="ниша"/>
    <m/>
    <m/>
    <m/>
    <m/>
    <m/>
    <m/>
    <m/>
    <m/>
    <s v="Кухня-столовая"/>
    <n v="11.6"/>
    <m/>
    <s v="Комната стандарт"/>
    <n v="15.5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4"/>
    <s v="Кухня-столовая, ниша, Комната (ниша), 1 с/у, на 1 стор"/>
    <s v="Кухня-столовая"/>
    <n v="20"/>
    <n v="7"/>
    <s v="наличие студий"/>
    <n v="0.99250000000000005"/>
    <n v="0.995"/>
    <n v="0.998"/>
    <n v="1.003529411764706"/>
    <s v="34-36"/>
    <n v="256666.66666666666"/>
    <n v="0.99895601544583901"/>
    <n v="256398.71063109866"/>
    <n v="8820000"/>
    <x v="23"/>
  </r>
  <r>
    <x v="2"/>
    <n v="2"/>
    <n v="5"/>
    <n v="112"/>
    <s v="2.4"/>
    <m/>
    <x v="3"/>
    <n v="12.5"/>
    <n v="28.5"/>
    <n v="28.5"/>
    <n v="28.5"/>
    <m/>
    <m/>
    <n v="5.8"/>
    <m/>
    <m/>
    <m/>
    <m/>
    <m/>
    <m/>
    <m/>
    <m/>
    <m/>
    <s v="Студия"/>
    <n v="5.3"/>
    <m/>
    <s v="Студия"/>
    <n v="12.5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s v="комната"/>
    <n v="1"/>
    <m/>
    <m/>
    <m/>
    <m/>
    <m/>
    <m/>
    <m/>
    <m/>
    <m/>
    <m/>
    <s v="Частный сектор"/>
    <s v="В"/>
    <m/>
    <s v="Студия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да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.0049999999999999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5"/>
    <s v="Студия, 1 с/у, 2 ок ком, на 1 стор"/>
    <s v="Студия"/>
    <n v="20"/>
    <n v="7"/>
    <s v="наличие студий"/>
    <n v="0.99250000000000005"/>
    <n v="0.995"/>
    <n v="0.998"/>
    <n v="1.003529411764706"/>
    <s v="28-30"/>
    <n v="270000"/>
    <n v="0.99398608502073538"/>
    <n v="268376.24295559857"/>
    <n v="7650000"/>
    <x v="48"/>
  </r>
  <r>
    <x v="2"/>
    <n v="2"/>
    <n v="5"/>
    <n v="113"/>
    <s v="2.5"/>
    <m/>
    <x v="1"/>
    <n v="22"/>
    <n v="49.1"/>
    <n v="49.1"/>
    <n v="49.1"/>
    <m/>
    <m/>
    <n v="2.9"/>
    <s v="ниша"/>
    <n v="3.9"/>
    <m/>
    <m/>
    <m/>
    <m/>
    <m/>
    <m/>
    <m/>
    <s v="Кухня-столовая"/>
    <n v="13.8"/>
    <m/>
    <s v="Комната стандарт"/>
    <n v="11.9"/>
    <m/>
    <m/>
    <s v="Комната стандарт"/>
    <n v="10.1"/>
    <m/>
    <m/>
    <m/>
    <m/>
    <m/>
    <m/>
    <m/>
    <m/>
    <m/>
    <m/>
    <m/>
    <m/>
    <m/>
    <m/>
    <n v="4"/>
    <n v="2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Ю, В"/>
    <m/>
    <s v="Кухня-столовая"/>
    <s v=""/>
    <s v="ниш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да"/>
    <s v=""/>
    <s v=""/>
    <s v=""/>
    <m/>
    <n v="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6"/>
    <s v="Кухня-столовая, ниша, 2 с/у, Угловая, на 2 стор"/>
    <s v="Кухня-столовая"/>
    <n v="20"/>
    <n v="7"/>
    <s v="наличие студий"/>
    <n v="0.99250000000000005"/>
    <n v="0.995"/>
    <n v="0.998"/>
    <n v="1.003529411764706"/>
    <s v="48-50"/>
    <n v="230000"/>
    <n v="0.99148869498212056"/>
    <n v="228042.39984588773"/>
    <n v="11200000"/>
    <x v="49"/>
  </r>
  <r>
    <x v="2"/>
    <n v="2"/>
    <n v="5"/>
    <n v="114"/>
    <s v="2.6"/>
    <m/>
    <x v="2"/>
    <n v="10.6"/>
    <n v="39.099999999999994"/>
    <n v="39.099999999999994"/>
    <n v="39.099999999999994"/>
    <m/>
    <m/>
    <n v="3.4"/>
    <s v="ниша"/>
    <n v="3.3"/>
    <m/>
    <m/>
    <m/>
    <m/>
    <m/>
    <m/>
    <m/>
    <s v="Кухня-гостиная"/>
    <n v="18.5"/>
    <m/>
    <s v="Комната стандарт"/>
    <n v="10.6"/>
    <m/>
    <m/>
    <m/>
    <m/>
    <m/>
    <m/>
    <m/>
    <m/>
    <m/>
    <m/>
    <m/>
    <m/>
    <m/>
    <m/>
    <m/>
    <m/>
    <m/>
    <m/>
    <n v="3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s v="кухня"/>
    <n v="2"/>
    <m/>
    <m/>
    <m/>
    <m/>
    <m/>
    <m/>
    <m/>
    <m/>
    <m/>
    <m/>
    <s v="Свой ЖК, Двор"/>
    <s v="Ю, З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д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.0049999999999999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7"/>
    <s v="Кухня-гостиная, ниша, 1 с/у, Угловая, 2 ок кух, на 2 стор"/>
    <s v="Кухня-гостиная"/>
    <n v="20"/>
    <n v="7"/>
    <s v="наличие студий"/>
    <n v="0.99250000000000005"/>
    <n v="0.995"/>
    <n v="0.998"/>
    <n v="1.003529411764706"/>
    <s v="38-40"/>
    <n v="240000"/>
    <n v="1.006410599841602"/>
    <n v="241538.54396198448"/>
    <n v="9440000"/>
    <x v="50"/>
  </r>
  <r>
    <x v="2"/>
    <n v="2"/>
    <n v="5"/>
    <n v="115"/>
    <s v="2.7"/>
    <m/>
    <x v="2"/>
    <n v="14.4"/>
    <n v="37.599999999999994"/>
    <n v="37.599999999999994"/>
    <n v="37.599999999999994"/>
    <m/>
    <m/>
    <n v="6"/>
    <s v="ниша"/>
    <m/>
    <m/>
    <m/>
    <m/>
    <m/>
    <m/>
    <m/>
    <m/>
    <s v="Кухня-столовая"/>
    <n v="13.4"/>
    <m/>
    <s v="Комната стандарт"/>
    <n v="14.4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"/>
    <s v="З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да"/>
    <s v=""/>
    <s v=""/>
    <s v=""/>
    <s v=""/>
    <s v=""/>
    <s v="да"/>
    <s v="да"/>
    <s v=""/>
    <s v=""/>
    <s v=""/>
    <s v="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0.995"/>
    <n v="1"/>
    <n v="1"/>
    <n v="1"/>
    <n v="1"/>
    <n v="1"/>
    <m/>
    <m/>
    <m/>
    <m/>
    <m/>
    <m/>
    <m/>
    <m/>
    <m/>
    <m/>
    <m/>
    <m/>
    <m/>
    <m/>
    <m/>
    <m/>
    <m/>
    <m/>
    <x v="58"/>
    <s v="Кухня-столовая, ниша, Комната (ниша), 1 с/у, на 1 стор"/>
    <s v="Кухня-столовая"/>
    <n v="20"/>
    <n v="7"/>
    <s v="наличие студий"/>
    <n v="0.99250000000000005"/>
    <n v="0.995"/>
    <n v="0.998"/>
    <n v="1.003529411764706"/>
    <s v="36-38"/>
    <n v="250000"/>
    <n v="0.98899142919176664"/>
    <n v="247247.85729794166"/>
    <n v="9300000"/>
    <x v="51"/>
  </r>
  <r>
    <x v="2"/>
    <n v="2"/>
    <n v="6"/>
    <n v="116"/>
    <s v="2.1"/>
    <m/>
    <x v="1"/>
    <n v="30.1"/>
    <n v="60.29999999999999"/>
    <n v="63.699999999999989"/>
    <n v="63.699999999999989"/>
    <m/>
    <m/>
    <n v="6.1"/>
    <s v="ниша"/>
    <m/>
    <m/>
    <m/>
    <m/>
    <m/>
    <m/>
    <m/>
    <m/>
    <s v="Кухня-гостиная"/>
    <n v="16.8"/>
    <m/>
    <s v="Комната стандарт"/>
    <n v="16.2"/>
    <m/>
    <m/>
    <s v="Мастер-спальня"/>
    <n v="13.9"/>
    <s v="ниша"/>
    <m/>
    <m/>
    <m/>
    <m/>
    <m/>
    <m/>
    <m/>
    <m/>
    <m/>
    <m/>
    <m/>
    <m/>
    <m/>
    <n v="4.4000000000000004"/>
    <n v="2.9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, коридор"/>
    <m/>
    <m/>
    <m/>
    <m/>
    <m/>
    <m/>
    <s v="Свой ЖК, Двор, Частный сектор"/>
    <s v="З, В"/>
    <m/>
    <s v="Кухня-гостиная"/>
    <s v=""/>
    <s v="ниша"/>
    <s v=""/>
    <s v=""/>
    <n v="1"/>
    <s v=""/>
    <n v="1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"/>
    <n v="1.0049999999999999"/>
    <m/>
    <m/>
    <n v="1.0049999999999999"/>
    <n v="1"/>
    <n v="1.01"/>
    <n v="1"/>
    <n v="1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2"/>
    <s v="Кухня-гостиная, Мастер-спальня, ниша, Комната (ниша), 2 с/у, лодж., Распашонка, на 2 стор"/>
    <s v="Кухня-гостиная, Мастер-спальня"/>
    <n v="20"/>
    <n v="7"/>
    <s v="наличие студий"/>
    <n v="0.99250000000000005"/>
    <n v="0.995"/>
    <n v="0.998"/>
    <n v="1.0052941176470589"/>
    <s v="62-64"/>
    <n v="217500"/>
    <n v="1.0233279030573132"/>
    <n v="222573.81891496564"/>
    <n v="14180000"/>
    <x v="46"/>
  </r>
  <r>
    <x v="2"/>
    <n v="2"/>
    <n v="6"/>
    <n v="117"/>
    <s v="2.2"/>
    <m/>
    <x v="2"/>
    <n v="12.4"/>
    <n v="31.199999999999996"/>
    <n v="34.499999999999993"/>
    <n v="34.499999999999993"/>
    <m/>
    <m/>
    <n v="3.3"/>
    <s v="ниша"/>
    <m/>
    <m/>
    <m/>
    <m/>
    <m/>
    <m/>
    <m/>
    <m/>
    <s v="Кухня-столовая"/>
    <n v="11.6"/>
    <m/>
    <s v="Комната стандарт"/>
    <n v="12.4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3.3"/>
    <n v="3.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ниша"/>
    <s v=""/>
    <s v=""/>
    <n v="1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.0049999999999999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3"/>
    <s v="Кухня-столовая, ниша, Комната (ниша), 1 с/у, лодж., на 1 стор"/>
    <s v="Кухня-столовая"/>
    <n v="20"/>
    <n v="7"/>
    <s v="наличие студий"/>
    <n v="0.99250000000000005"/>
    <n v="0.995"/>
    <n v="0.998"/>
    <n v="1.0052941176470589"/>
    <s v="34-36"/>
    <n v="256666.66666666666"/>
    <n v="1.0057162424085129"/>
    <n v="258133.83555151831"/>
    <n v="8910000"/>
    <x v="47"/>
  </r>
  <r>
    <x v="2"/>
    <n v="2"/>
    <n v="6"/>
    <n v="118"/>
    <s v="2.3"/>
    <m/>
    <x v="2"/>
    <n v="15.5"/>
    <n v="34.4"/>
    <n v="34.4"/>
    <n v="34.4"/>
    <m/>
    <m/>
    <n v="3.4"/>
    <s v="ниша"/>
    <m/>
    <m/>
    <m/>
    <m/>
    <m/>
    <m/>
    <m/>
    <m/>
    <s v="Кухня-столовая"/>
    <n v="11.6"/>
    <m/>
    <s v="Комната стандарт"/>
    <n v="15.5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4"/>
    <s v="Кухня-столовая, ниша, Комната (ниша), 1 с/у, на 1 стор"/>
    <s v="Кухня-столовая"/>
    <n v="20"/>
    <n v="7"/>
    <s v="наличие студий"/>
    <n v="0.99250000000000005"/>
    <n v="0.995"/>
    <n v="0.998"/>
    <n v="1.0052941176470589"/>
    <s v="34-36"/>
    <n v="256666.66666666666"/>
    <n v="1.000712679013446"/>
    <n v="256849.58761345112"/>
    <n v="8840000"/>
    <x v="23"/>
  </r>
  <r>
    <x v="2"/>
    <n v="2"/>
    <n v="6"/>
    <n v="119"/>
    <s v="2.4"/>
    <m/>
    <x v="3"/>
    <n v="12.5"/>
    <n v="28.5"/>
    <n v="28.5"/>
    <n v="28.5"/>
    <m/>
    <m/>
    <n v="5.8"/>
    <m/>
    <m/>
    <m/>
    <m/>
    <m/>
    <m/>
    <m/>
    <m/>
    <m/>
    <s v="Студия"/>
    <n v="5.3"/>
    <m/>
    <s v="Студия"/>
    <n v="12.5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s v="комната"/>
    <n v="1"/>
    <m/>
    <m/>
    <m/>
    <m/>
    <m/>
    <m/>
    <m/>
    <m/>
    <m/>
    <m/>
    <s v="Частный сектор"/>
    <s v="В"/>
    <m/>
    <s v="Студия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да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.0049999999999999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5"/>
    <s v="Студия, 1 с/у, 2 ок ком, на 1 стор"/>
    <s v="Студия"/>
    <n v="20"/>
    <n v="7"/>
    <s v="наличие студий"/>
    <n v="0.99250000000000005"/>
    <n v="0.995"/>
    <n v="0.998"/>
    <n v="1.0052941176470589"/>
    <s v="28-30"/>
    <n v="270000"/>
    <n v="0.99573400896860298"/>
    <n v="268848.1824215228"/>
    <n v="7660000"/>
    <x v="48"/>
  </r>
  <r>
    <x v="2"/>
    <n v="2"/>
    <n v="6"/>
    <n v="120"/>
    <s v="2.5"/>
    <m/>
    <x v="1"/>
    <n v="22"/>
    <n v="49.1"/>
    <n v="49.1"/>
    <n v="49.1"/>
    <m/>
    <m/>
    <n v="2.9"/>
    <s v="ниша"/>
    <n v="3.9"/>
    <m/>
    <m/>
    <m/>
    <m/>
    <m/>
    <m/>
    <m/>
    <s v="Кухня-столовая"/>
    <n v="13.8"/>
    <m/>
    <s v="Комната стандарт"/>
    <n v="11.9"/>
    <m/>
    <m/>
    <s v="Комната стандарт"/>
    <n v="10.1"/>
    <m/>
    <m/>
    <m/>
    <m/>
    <m/>
    <m/>
    <m/>
    <m/>
    <m/>
    <m/>
    <m/>
    <m/>
    <m/>
    <m/>
    <n v="4"/>
    <n v="2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Ю, В"/>
    <m/>
    <s v="Кухня-столовая"/>
    <s v=""/>
    <s v="ниш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да"/>
    <s v=""/>
    <s v=""/>
    <s v=""/>
    <m/>
    <n v="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6"/>
    <s v="Кухня-столовая, ниша, 2 с/у, Угловая, на 2 стор"/>
    <s v="Кухня-столовая"/>
    <n v="20"/>
    <n v="7"/>
    <s v="наличие студий"/>
    <n v="0.99250000000000005"/>
    <n v="0.995"/>
    <n v="0.998"/>
    <n v="1.0052941176470589"/>
    <s v="48-50"/>
    <n v="230000"/>
    <n v="0.99323222727106908"/>
    <n v="228443.41227234589"/>
    <n v="11220000"/>
    <x v="49"/>
  </r>
  <r>
    <x v="2"/>
    <n v="2"/>
    <n v="6"/>
    <n v="121"/>
    <s v="2.6"/>
    <m/>
    <x v="2"/>
    <n v="10.6"/>
    <n v="39.099999999999994"/>
    <n v="39.099999999999994"/>
    <n v="39.099999999999994"/>
    <m/>
    <m/>
    <n v="3.4"/>
    <s v="ниша"/>
    <n v="3.3"/>
    <m/>
    <m/>
    <m/>
    <m/>
    <m/>
    <m/>
    <m/>
    <s v="Кухня-гостиная"/>
    <n v="18.5"/>
    <m/>
    <s v="Комната стандарт"/>
    <n v="10.6"/>
    <m/>
    <m/>
    <m/>
    <m/>
    <m/>
    <m/>
    <m/>
    <m/>
    <m/>
    <m/>
    <m/>
    <m/>
    <m/>
    <m/>
    <m/>
    <m/>
    <m/>
    <m/>
    <n v="3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s v="кухня"/>
    <n v="2"/>
    <m/>
    <m/>
    <m/>
    <m/>
    <m/>
    <m/>
    <m/>
    <m/>
    <m/>
    <m/>
    <s v="Свой ЖК, Двор"/>
    <s v="Ю, З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д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.0049999999999999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7"/>
    <s v="Кухня-гостиная, ниша, 1 с/у, Угловая, 2 ок кух, на 2 стор"/>
    <s v="Кухня-гостиная"/>
    <n v="20"/>
    <n v="7"/>
    <s v="наличие студий"/>
    <n v="0.99250000000000005"/>
    <n v="0.995"/>
    <n v="0.998"/>
    <n v="1.0052941176470589"/>
    <s v="38-40"/>
    <n v="240000"/>
    <n v="1.0081803722914993"/>
    <n v="241963.28934995981"/>
    <n v="9460000"/>
    <x v="50"/>
  </r>
  <r>
    <x v="2"/>
    <n v="2"/>
    <n v="6"/>
    <n v="122"/>
    <s v="2.7"/>
    <m/>
    <x v="2"/>
    <n v="14.4"/>
    <n v="37.599999999999994"/>
    <n v="37.599999999999994"/>
    <n v="37.599999999999994"/>
    <m/>
    <m/>
    <n v="6"/>
    <s v="ниша"/>
    <m/>
    <m/>
    <m/>
    <m/>
    <m/>
    <m/>
    <m/>
    <m/>
    <s v="Кухня-столовая"/>
    <n v="13.4"/>
    <m/>
    <s v="Комната стандарт"/>
    <n v="14.4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"/>
    <s v="З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да"/>
    <s v=""/>
    <s v=""/>
    <s v=""/>
    <s v=""/>
    <s v=""/>
    <s v="да"/>
    <s v="да"/>
    <s v=""/>
    <s v=""/>
    <s v=""/>
    <s v="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0.995"/>
    <n v="1"/>
    <n v="1"/>
    <n v="1"/>
    <n v="1"/>
    <n v="1"/>
    <m/>
    <m/>
    <m/>
    <m/>
    <m/>
    <m/>
    <m/>
    <m/>
    <m/>
    <m/>
    <m/>
    <m/>
    <m/>
    <m/>
    <m/>
    <m/>
    <m/>
    <m/>
    <x v="58"/>
    <s v="Кухня-столовая, ниша, Комната (ниша), 1 с/у, на 1 стор"/>
    <s v="Кухня-столовая"/>
    <n v="20"/>
    <n v="7"/>
    <s v="наличие студий"/>
    <n v="0.99250000000000005"/>
    <n v="0.995"/>
    <n v="0.998"/>
    <n v="1.0052941176470589"/>
    <s v="36-38"/>
    <n v="250000"/>
    <n v="0.99073057004028664"/>
    <n v="247682.64251007166"/>
    <n v="9310000"/>
    <x v="51"/>
  </r>
  <r>
    <x v="2"/>
    <n v="2"/>
    <n v="7"/>
    <n v="123"/>
    <s v="2.1"/>
    <m/>
    <x v="1"/>
    <n v="30.1"/>
    <n v="60.199999999999996"/>
    <n v="63.599999999999994"/>
    <n v="63.599999999999994"/>
    <m/>
    <m/>
    <n v="6.1"/>
    <s v="ниша"/>
    <m/>
    <m/>
    <m/>
    <m/>
    <m/>
    <m/>
    <m/>
    <m/>
    <s v="Кухня-гостиная"/>
    <n v="16.7"/>
    <m/>
    <s v="Комната стандарт"/>
    <n v="16.2"/>
    <m/>
    <m/>
    <s v="Мастер-спальня"/>
    <n v="13.9"/>
    <s v="ниша"/>
    <m/>
    <m/>
    <m/>
    <m/>
    <m/>
    <m/>
    <m/>
    <m/>
    <m/>
    <m/>
    <m/>
    <m/>
    <m/>
    <n v="4.4000000000000004"/>
    <n v="2.9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, коридор"/>
    <m/>
    <m/>
    <m/>
    <m/>
    <m/>
    <m/>
    <s v="Свой ЖК, Двор, Частный сектор"/>
    <s v="З, В"/>
    <m/>
    <s v="Кухня-гостиная"/>
    <s v=""/>
    <s v="ниша"/>
    <s v=""/>
    <s v=""/>
    <n v="1"/>
    <s v=""/>
    <n v="1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"/>
    <n v="1.0049999999999999"/>
    <m/>
    <m/>
    <n v="1.0049999999999999"/>
    <n v="1"/>
    <n v="1.01"/>
    <n v="1"/>
    <n v="1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2"/>
    <s v="Кухня-гостиная, Мастер-спальня, ниша, Комната (ниша), 2 с/у, лодж., Распашонка, на 2 стор"/>
    <s v="Кухня-гостиная, Мастер-спальня"/>
    <n v="20"/>
    <n v="7"/>
    <s v="наличие студий"/>
    <n v="0.99250000000000005"/>
    <n v="0.995"/>
    <n v="0.998"/>
    <n v="1.007058823529412"/>
    <s v="62-64"/>
    <n v="217500"/>
    <n v="1.0251242656723936"/>
    <n v="222964.52778374561"/>
    <n v="14180000"/>
    <x v="46"/>
  </r>
  <r>
    <x v="2"/>
    <n v="2"/>
    <n v="7"/>
    <n v="124"/>
    <s v="2.2"/>
    <m/>
    <x v="2"/>
    <n v="12.4"/>
    <n v="31.199999999999996"/>
    <n v="34.499999999999993"/>
    <n v="34.499999999999993"/>
    <m/>
    <m/>
    <n v="3.3"/>
    <s v="ниша"/>
    <m/>
    <m/>
    <m/>
    <m/>
    <m/>
    <m/>
    <m/>
    <m/>
    <s v="Кухня-столовая"/>
    <n v="11.6"/>
    <m/>
    <s v="Комната стандарт"/>
    <n v="12.4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3.3"/>
    <n v="3.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ниша"/>
    <s v=""/>
    <s v=""/>
    <n v="1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.0049999999999999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3"/>
    <s v="Кухня-столовая, ниша, Комната (ниша), 1 с/у, лодж., на 1 стор"/>
    <s v="Кухня-столовая"/>
    <n v="20"/>
    <n v="7"/>
    <s v="наличие студий"/>
    <n v="0.99250000000000005"/>
    <n v="0.995"/>
    <n v="0.998"/>
    <n v="1.007058823529412"/>
    <s v="34-36"/>
    <n v="256666.66666666666"/>
    <n v="1.007481689293958"/>
    <n v="258586.96691878253"/>
    <n v="8920000"/>
    <x v="47"/>
  </r>
  <r>
    <x v="2"/>
    <n v="2"/>
    <n v="7"/>
    <n v="125"/>
    <s v="2.3"/>
    <m/>
    <x v="2"/>
    <n v="15.5"/>
    <n v="34.4"/>
    <n v="34.4"/>
    <n v="34.4"/>
    <m/>
    <m/>
    <n v="3.4"/>
    <s v="ниша"/>
    <m/>
    <m/>
    <m/>
    <m/>
    <m/>
    <m/>
    <m/>
    <m/>
    <s v="Кухня-столовая"/>
    <n v="11.6"/>
    <m/>
    <s v="Комната стандарт"/>
    <n v="15.5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4"/>
    <s v="Кухня-столовая, ниша, Комната (ниша), 1 с/у, на 1 стор"/>
    <s v="Кухня-столовая"/>
    <n v="20"/>
    <n v="7"/>
    <s v="наличие студий"/>
    <n v="0.99250000000000005"/>
    <n v="0.995"/>
    <n v="0.998"/>
    <n v="1.007058823529412"/>
    <s v="34-36"/>
    <n v="256666.66666666666"/>
    <n v="1.0024693425810531"/>
    <n v="257300.46459580364"/>
    <n v="8850000"/>
    <x v="23"/>
  </r>
  <r>
    <x v="2"/>
    <n v="2"/>
    <n v="7"/>
    <n v="126"/>
    <s v="2.4"/>
    <m/>
    <x v="3"/>
    <n v="12.5"/>
    <n v="28.5"/>
    <n v="28.5"/>
    <n v="28.5"/>
    <m/>
    <m/>
    <n v="5.8"/>
    <m/>
    <m/>
    <m/>
    <m/>
    <m/>
    <m/>
    <m/>
    <m/>
    <m/>
    <s v="Студия"/>
    <n v="5.3"/>
    <m/>
    <s v="Студия"/>
    <n v="12.5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s v="комната"/>
    <n v="1"/>
    <m/>
    <m/>
    <m/>
    <m/>
    <m/>
    <m/>
    <m/>
    <m/>
    <m/>
    <m/>
    <s v="Частный сектор"/>
    <s v="В"/>
    <m/>
    <s v="Студия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да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.0049999999999999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5"/>
    <s v="Студия, 1 с/у, 2 ок ком, на 1 стор"/>
    <s v="Студия"/>
    <n v="20"/>
    <n v="7"/>
    <s v="наличие студий"/>
    <n v="0.99250000000000005"/>
    <n v="0.995"/>
    <n v="0.998"/>
    <n v="1.007058823529412"/>
    <s v="28-30"/>
    <n v="270000"/>
    <n v="0.9974819329164708"/>
    <n v="269320.12188744714"/>
    <n v="7680000"/>
    <x v="48"/>
  </r>
  <r>
    <x v="2"/>
    <n v="2"/>
    <n v="7"/>
    <n v="127"/>
    <s v="2.5"/>
    <m/>
    <x v="1"/>
    <n v="22"/>
    <n v="49"/>
    <n v="49"/>
    <n v="49"/>
    <m/>
    <m/>
    <n v="2.9"/>
    <s v="ниша"/>
    <n v="3.9"/>
    <m/>
    <m/>
    <m/>
    <m/>
    <m/>
    <m/>
    <m/>
    <s v="Кухня-столовая"/>
    <n v="13.8"/>
    <m/>
    <s v="Комната стандарт"/>
    <n v="11.9"/>
    <m/>
    <m/>
    <s v="Комната стандарт"/>
    <n v="10.1"/>
    <m/>
    <m/>
    <m/>
    <m/>
    <m/>
    <m/>
    <m/>
    <m/>
    <m/>
    <m/>
    <m/>
    <m/>
    <m/>
    <m/>
    <n v="4"/>
    <n v="2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Ю, В"/>
    <m/>
    <s v="Кухня-столовая"/>
    <s v=""/>
    <s v="ниш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да"/>
    <s v=""/>
    <s v=""/>
    <s v=""/>
    <m/>
    <n v="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6"/>
    <s v="Кухня-столовая, ниша, 2 с/у, Угловая, на 2 стор"/>
    <s v="Кухня-столовая"/>
    <n v="20"/>
    <n v="7"/>
    <s v="наличие студий"/>
    <n v="0.99250000000000005"/>
    <n v="0.995"/>
    <n v="0.998"/>
    <n v="1.007058823529412"/>
    <s v="48-50"/>
    <n v="230000"/>
    <n v="0.99497575956001794"/>
    <n v="228844.42469880413"/>
    <n v="11210000"/>
    <x v="49"/>
  </r>
  <r>
    <x v="2"/>
    <n v="2"/>
    <n v="7"/>
    <n v="128"/>
    <s v="2.6"/>
    <m/>
    <x v="2"/>
    <n v="10.6"/>
    <n v="39.099999999999994"/>
    <n v="39.099999999999994"/>
    <n v="39.099999999999994"/>
    <m/>
    <m/>
    <n v="3.4"/>
    <s v="ниша"/>
    <n v="3.3"/>
    <m/>
    <m/>
    <m/>
    <m/>
    <m/>
    <m/>
    <m/>
    <s v="Кухня-гостиная"/>
    <n v="18.5"/>
    <m/>
    <s v="Комната стандарт"/>
    <n v="10.6"/>
    <m/>
    <m/>
    <m/>
    <m/>
    <m/>
    <m/>
    <m/>
    <m/>
    <m/>
    <m/>
    <m/>
    <m/>
    <m/>
    <m/>
    <m/>
    <m/>
    <m/>
    <m/>
    <n v="3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s v="кухня"/>
    <n v="2"/>
    <m/>
    <m/>
    <m/>
    <m/>
    <m/>
    <m/>
    <m/>
    <m/>
    <m/>
    <m/>
    <s v="Свой ЖК, Двор"/>
    <s v="Ю, З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д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.0049999999999999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7"/>
    <s v="Кухня-гостиная, ниша, 1 с/у, Угловая, 2 ок кух, на 2 стор"/>
    <s v="Кухня-гостиная"/>
    <n v="20"/>
    <n v="7"/>
    <s v="наличие студий"/>
    <n v="0.99250000000000005"/>
    <n v="0.995"/>
    <n v="0.998"/>
    <n v="1.007058823529412"/>
    <s v="38-40"/>
    <n v="240000"/>
    <n v="1.0099501447413965"/>
    <n v="242388.03473793517"/>
    <n v="9480000"/>
    <x v="50"/>
  </r>
  <r>
    <x v="2"/>
    <n v="2"/>
    <n v="7"/>
    <n v="129"/>
    <s v="2.7"/>
    <m/>
    <x v="2"/>
    <n v="14.4"/>
    <n v="37.599999999999994"/>
    <n v="37.599999999999994"/>
    <n v="37.599999999999994"/>
    <m/>
    <m/>
    <n v="6"/>
    <s v="ниша"/>
    <m/>
    <m/>
    <m/>
    <m/>
    <m/>
    <m/>
    <m/>
    <m/>
    <s v="Кухня-столовая"/>
    <n v="13.4"/>
    <m/>
    <s v="Комната стандарт"/>
    <n v="14.4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"/>
    <s v="З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да"/>
    <s v=""/>
    <s v=""/>
    <s v=""/>
    <s v=""/>
    <s v=""/>
    <s v="да"/>
    <s v="да"/>
    <s v=""/>
    <s v=""/>
    <s v=""/>
    <s v="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0.995"/>
    <n v="1"/>
    <n v="1"/>
    <n v="1"/>
    <n v="1"/>
    <n v="1"/>
    <m/>
    <m/>
    <m/>
    <m/>
    <m/>
    <m/>
    <m/>
    <m/>
    <m/>
    <m/>
    <m/>
    <m/>
    <m/>
    <m/>
    <m/>
    <m/>
    <m/>
    <m/>
    <x v="58"/>
    <s v="Кухня-столовая, ниша, Комната (ниша), 1 с/у, на 1 стор"/>
    <s v="Кухня-столовая"/>
    <n v="20"/>
    <n v="7"/>
    <s v="наличие студий"/>
    <n v="0.99250000000000005"/>
    <n v="0.995"/>
    <n v="0.998"/>
    <n v="1.007058823529412"/>
    <s v="36-38"/>
    <n v="250000"/>
    <n v="0.99246971088880698"/>
    <n v="248117.42772220174"/>
    <n v="9330000"/>
    <x v="51"/>
  </r>
  <r>
    <x v="2"/>
    <n v="2"/>
    <n v="8"/>
    <n v="130"/>
    <s v="2.1"/>
    <m/>
    <x v="1"/>
    <n v="30.6"/>
    <n v="60.099999999999994"/>
    <n v="63.499999999999993"/>
    <n v="63.499999999999993"/>
    <m/>
    <m/>
    <n v="6.1"/>
    <s v="ниша"/>
    <m/>
    <m/>
    <m/>
    <m/>
    <m/>
    <m/>
    <m/>
    <m/>
    <s v="Кухня-гостиная"/>
    <n v="16.7"/>
    <m/>
    <s v="Комната стандарт"/>
    <n v="16.2"/>
    <m/>
    <m/>
    <s v="Мастер-спальня"/>
    <n v="14.4"/>
    <s v="ниша"/>
    <m/>
    <m/>
    <m/>
    <m/>
    <m/>
    <m/>
    <m/>
    <m/>
    <m/>
    <m/>
    <m/>
    <m/>
    <m/>
    <n v="3.9"/>
    <n v="2.8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, коридор"/>
    <m/>
    <m/>
    <m/>
    <m/>
    <m/>
    <m/>
    <s v="Свой ЖК, Двор, Частный сектор"/>
    <s v="З, В"/>
    <m/>
    <s v="Кухня-гостиная"/>
    <s v=""/>
    <s v="ниша"/>
    <s v=""/>
    <s v=""/>
    <n v="1"/>
    <s v=""/>
    <n v="1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"/>
    <n v="1.0049999999999999"/>
    <m/>
    <m/>
    <n v="1.0049999999999999"/>
    <n v="1"/>
    <n v="1.01"/>
    <n v="1"/>
    <n v="1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2"/>
    <s v="Кухня-гостиная, Мастер-спальня, ниша, Комната (ниша), 2 с/у, лодж., Распашонка, на 2 стор"/>
    <s v="Кухня-гостиная, Мастер-спальня"/>
    <n v="20"/>
    <n v="7"/>
    <s v="наличие студий"/>
    <n v="0.99250000000000005"/>
    <n v="0.995"/>
    <n v="0.998"/>
    <n v="1.0088235294117649"/>
    <s v="62-64"/>
    <n v="217500"/>
    <n v="1.0269206282874737"/>
    <n v="223355.23665252552"/>
    <n v="14180000"/>
    <x v="46"/>
  </r>
  <r>
    <x v="2"/>
    <n v="2"/>
    <n v="8"/>
    <n v="131"/>
    <s v="2.2"/>
    <m/>
    <x v="2"/>
    <n v="12.4"/>
    <n v="31.1"/>
    <n v="34.4"/>
    <n v="34.4"/>
    <m/>
    <m/>
    <n v="3.3"/>
    <s v="ниша"/>
    <m/>
    <m/>
    <m/>
    <m/>
    <m/>
    <m/>
    <m/>
    <m/>
    <s v="Кухня-столовая"/>
    <n v="11.5"/>
    <m/>
    <s v="Комната стандарт"/>
    <n v="12.4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3.3"/>
    <n v="3.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ниша"/>
    <s v=""/>
    <s v=""/>
    <n v="1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.0049999999999999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3"/>
    <s v="Кухня-столовая, ниша, Комната (ниша), 1 с/у, лодж., на 1 стор"/>
    <s v="Кухня-столовая"/>
    <n v="20"/>
    <n v="7"/>
    <s v="наличие студий"/>
    <n v="0.99250000000000005"/>
    <n v="0.995"/>
    <n v="0.998"/>
    <n v="1.0088235294117649"/>
    <s v="34-36"/>
    <n v="256666.66666666666"/>
    <n v="1.0092471361794031"/>
    <n v="259040.09828604679"/>
    <n v="8910000"/>
    <x v="47"/>
  </r>
  <r>
    <x v="2"/>
    <n v="2"/>
    <n v="8"/>
    <n v="132"/>
    <s v="2.3"/>
    <m/>
    <x v="2"/>
    <n v="15.5"/>
    <n v="34.299999999999997"/>
    <n v="34.299999999999997"/>
    <n v="34.299999999999997"/>
    <m/>
    <m/>
    <n v="3.4"/>
    <s v="ниша"/>
    <m/>
    <m/>
    <m/>
    <m/>
    <m/>
    <m/>
    <m/>
    <m/>
    <s v="Кухня-столовая"/>
    <n v="11.5"/>
    <m/>
    <s v="Комната стандарт"/>
    <n v="15.5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4"/>
    <s v="Кухня-столовая, ниша, Комната (ниша), 1 с/у, на 1 стор"/>
    <s v="Кухня-столовая"/>
    <n v="20"/>
    <n v="7"/>
    <s v="наличие студий"/>
    <n v="0.99250000000000005"/>
    <n v="0.995"/>
    <n v="0.998"/>
    <n v="1.0088235294117649"/>
    <s v="34-36"/>
    <n v="256666.66666666666"/>
    <n v="1.0042260061486601"/>
    <n v="257751.34157815608"/>
    <n v="8840000"/>
    <x v="23"/>
  </r>
  <r>
    <x v="2"/>
    <n v="2"/>
    <n v="8"/>
    <n v="133"/>
    <s v="2.4"/>
    <m/>
    <x v="3"/>
    <n v="12.4"/>
    <n v="28.5"/>
    <n v="28.5"/>
    <n v="28.5"/>
    <m/>
    <m/>
    <n v="5.8"/>
    <m/>
    <m/>
    <m/>
    <m/>
    <m/>
    <m/>
    <m/>
    <m/>
    <m/>
    <s v="Студия"/>
    <n v="5.4"/>
    <m/>
    <s v="Студия"/>
    <n v="12.4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s v="комната"/>
    <n v="1"/>
    <m/>
    <m/>
    <m/>
    <m/>
    <m/>
    <m/>
    <m/>
    <m/>
    <m/>
    <m/>
    <s v="Частный сектор"/>
    <s v="В"/>
    <m/>
    <s v="Студия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да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.0049999999999999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5"/>
    <s v="Студия, 1 с/у, 2 ок ком, на 1 стор"/>
    <s v="Студия"/>
    <n v="20"/>
    <n v="7"/>
    <s v="наличие студий"/>
    <n v="0.99250000000000005"/>
    <n v="0.995"/>
    <n v="0.998"/>
    <n v="1.0088235294117649"/>
    <s v="28-30"/>
    <n v="270000"/>
    <n v="0.99922985686433841"/>
    <n v="269792.06135337136"/>
    <n v="7690000"/>
    <x v="48"/>
  </r>
  <r>
    <x v="2"/>
    <n v="2"/>
    <n v="8"/>
    <n v="134"/>
    <s v="2.5"/>
    <m/>
    <x v="1"/>
    <n v="22"/>
    <n v="49"/>
    <n v="49"/>
    <n v="49"/>
    <m/>
    <m/>
    <n v="2.9"/>
    <s v="ниша"/>
    <n v="3.9"/>
    <m/>
    <m/>
    <m/>
    <m/>
    <m/>
    <m/>
    <m/>
    <s v="Кухня-столовая"/>
    <n v="13.8"/>
    <m/>
    <s v="Комната стандарт"/>
    <n v="11.9"/>
    <m/>
    <m/>
    <s v="Комната стандарт"/>
    <n v="10.1"/>
    <m/>
    <m/>
    <m/>
    <m/>
    <m/>
    <m/>
    <m/>
    <m/>
    <m/>
    <m/>
    <m/>
    <m/>
    <m/>
    <m/>
    <n v="4"/>
    <n v="2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Ю, В"/>
    <m/>
    <s v="Кухня-столовая"/>
    <s v=""/>
    <s v="ниш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да"/>
    <s v=""/>
    <s v=""/>
    <s v=""/>
    <m/>
    <n v="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6"/>
    <s v="Кухня-столовая, ниша, 2 с/у, Угловая, на 2 стор"/>
    <s v="Кухня-столовая"/>
    <n v="20"/>
    <n v="7"/>
    <s v="наличие студий"/>
    <n v="0.99250000000000005"/>
    <n v="0.995"/>
    <n v="0.998"/>
    <n v="1.0088235294117649"/>
    <s v="48-50"/>
    <n v="230000"/>
    <n v="0.99671929184896646"/>
    <n v="229245.43712526228"/>
    <n v="11230000"/>
    <x v="49"/>
  </r>
  <r>
    <x v="2"/>
    <n v="2"/>
    <n v="8"/>
    <n v="135"/>
    <s v="2.6"/>
    <m/>
    <x v="2"/>
    <n v="10.6"/>
    <n v="39.099999999999994"/>
    <n v="39.099999999999994"/>
    <n v="39.099999999999994"/>
    <m/>
    <m/>
    <n v="3.4"/>
    <s v="ниша"/>
    <n v="3.3"/>
    <m/>
    <m/>
    <m/>
    <m/>
    <m/>
    <m/>
    <m/>
    <s v="Кухня-гостиная"/>
    <n v="18.5"/>
    <m/>
    <s v="Комната стандарт"/>
    <n v="10.6"/>
    <m/>
    <m/>
    <m/>
    <m/>
    <m/>
    <m/>
    <m/>
    <m/>
    <m/>
    <m/>
    <m/>
    <m/>
    <m/>
    <m/>
    <m/>
    <m/>
    <m/>
    <m/>
    <n v="3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s v="кухня"/>
    <n v="2"/>
    <m/>
    <m/>
    <m/>
    <m/>
    <m/>
    <m/>
    <m/>
    <m/>
    <m/>
    <m/>
    <s v="Свой ЖК, Двор"/>
    <s v="Ю, З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д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.0049999999999999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7"/>
    <s v="Кухня-гостиная, ниша, 1 с/у, Угловая, 2 ок кух, на 2 стор"/>
    <s v="Кухня-гостиная"/>
    <n v="20"/>
    <n v="7"/>
    <s v="наличие студий"/>
    <n v="0.99250000000000005"/>
    <n v="0.995"/>
    <n v="0.998"/>
    <n v="1.0088235294117649"/>
    <s v="38-40"/>
    <n v="240000"/>
    <n v="1.0117199171912938"/>
    <n v="242812.78012591053"/>
    <n v="9490000"/>
    <x v="50"/>
  </r>
  <r>
    <x v="2"/>
    <n v="2"/>
    <n v="8"/>
    <n v="136"/>
    <s v="2.7"/>
    <m/>
    <x v="2"/>
    <n v="14.4"/>
    <n v="37.599999999999994"/>
    <n v="37.599999999999994"/>
    <n v="37.599999999999994"/>
    <m/>
    <m/>
    <n v="6"/>
    <s v="ниша"/>
    <m/>
    <m/>
    <m/>
    <m/>
    <m/>
    <m/>
    <m/>
    <m/>
    <s v="Кухня-столовая"/>
    <n v="13.4"/>
    <m/>
    <s v="Комната стандарт"/>
    <n v="14.4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"/>
    <s v="З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да"/>
    <s v=""/>
    <s v=""/>
    <s v=""/>
    <s v=""/>
    <s v=""/>
    <s v="да"/>
    <s v="да"/>
    <s v=""/>
    <s v=""/>
    <s v=""/>
    <s v="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0.995"/>
    <n v="1"/>
    <n v="1"/>
    <n v="1"/>
    <n v="1"/>
    <n v="1"/>
    <m/>
    <m/>
    <m/>
    <m/>
    <m/>
    <m/>
    <m/>
    <m/>
    <m/>
    <m/>
    <m/>
    <m/>
    <m/>
    <m/>
    <m/>
    <m/>
    <m/>
    <m/>
    <x v="58"/>
    <s v="Кухня-столовая, ниша, Комната (ниша), 1 с/у, на 1 стор"/>
    <s v="Кухня-столовая"/>
    <n v="20"/>
    <n v="7"/>
    <s v="наличие студий"/>
    <n v="0.99250000000000005"/>
    <n v="0.995"/>
    <n v="0.998"/>
    <n v="1.0088235294117649"/>
    <s v="36-38"/>
    <n v="250000"/>
    <n v="0.99420885173732698"/>
    <n v="248552.21293433174"/>
    <n v="9350000"/>
    <x v="51"/>
  </r>
  <r>
    <x v="2"/>
    <n v="2"/>
    <n v="9"/>
    <n v="137"/>
    <s v="2.1"/>
    <m/>
    <x v="1"/>
    <n v="30.6"/>
    <n v="60.099999999999994"/>
    <n v="63.499999999999993"/>
    <n v="63.499999999999993"/>
    <m/>
    <m/>
    <n v="6.1"/>
    <s v="ниша"/>
    <m/>
    <m/>
    <m/>
    <m/>
    <m/>
    <m/>
    <m/>
    <m/>
    <s v="Кухня-гостиная"/>
    <n v="16.7"/>
    <m/>
    <s v="Комната стандарт"/>
    <n v="16.2"/>
    <m/>
    <m/>
    <s v="Мастер-спальня"/>
    <n v="14.4"/>
    <s v="ниша"/>
    <m/>
    <m/>
    <m/>
    <m/>
    <m/>
    <m/>
    <m/>
    <m/>
    <m/>
    <m/>
    <m/>
    <m/>
    <m/>
    <n v="3.9"/>
    <n v="2.8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, коридор"/>
    <m/>
    <m/>
    <m/>
    <m/>
    <m/>
    <m/>
    <s v="Свой ЖК, Двор, Частный сектор"/>
    <s v="З, В"/>
    <m/>
    <s v="Кухня-гостиная"/>
    <s v=""/>
    <s v="ниша"/>
    <s v=""/>
    <s v=""/>
    <n v="1"/>
    <s v=""/>
    <n v="1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да"/>
    <s v=""/>
    <s v=""/>
    <s v=""/>
    <m/>
    <n v="1.01"/>
    <n v="1"/>
    <n v="1.0049999999999999"/>
    <m/>
    <m/>
    <n v="1.0049999999999999"/>
    <n v="1"/>
    <n v="1.01"/>
    <n v="1"/>
    <n v="1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2"/>
    <s v="Кухня-гостиная, Мастер-спальня, ниша, Комната (ниша), 2 с/у, лодж., Распашонка, на 2 стор"/>
    <s v="Кухня-гостиная, Мастер-спальня"/>
    <n v="20"/>
    <n v="7"/>
    <s v="наличие студий"/>
    <n v="0.99250000000000005"/>
    <n v="0.995"/>
    <n v="0.998"/>
    <n v="1.0105882352941178"/>
    <s v="62-64"/>
    <n v="217500"/>
    <n v="1.0287169909025538"/>
    <n v="223745.94552130543"/>
    <n v="14210000"/>
    <x v="46"/>
  </r>
  <r>
    <x v="2"/>
    <n v="2"/>
    <n v="9"/>
    <n v="138"/>
    <s v="2.2"/>
    <m/>
    <x v="2"/>
    <n v="12.4"/>
    <n v="31.1"/>
    <n v="34.4"/>
    <n v="34.4"/>
    <m/>
    <m/>
    <n v="3.3"/>
    <s v="ниша"/>
    <m/>
    <m/>
    <m/>
    <m/>
    <m/>
    <m/>
    <m/>
    <m/>
    <s v="Кухня-столовая"/>
    <n v="11.5"/>
    <m/>
    <s v="Комната стандарт"/>
    <n v="12.4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3.3"/>
    <n v="3.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ниша"/>
    <s v=""/>
    <s v=""/>
    <n v="1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.0049999999999999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3"/>
    <s v="Кухня-столовая, ниша, Комната (ниша), 1 с/у, лодж., на 1 стор"/>
    <s v="Кухня-столовая"/>
    <n v="20"/>
    <n v="7"/>
    <s v="наличие студий"/>
    <n v="0.99250000000000005"/>
    <n v="0.995"/>
    <n v="0.998"/>
    <n v="1.0105882352941178"/>
    <s v="34-36"/>
    <n v="256666.66666666666"/>
    <n v="1.011012583064848"/>
    <n v="259493.22965331096"/>
    <n v="8930000"/>
    <x v="47"/>
  </r>
  <r>
    <x v="2"/>
    <n v="2"/>
    <n v="9"/>
    <n v="139"/>
    <s v="2.3"/>
    <m/>
    <x v="2"/>
    <n v="15.5"/>
    <n v="34.299999999999997"/>
    <n v="34.299999999999997"/>
    <n v="34.299999999999997"/>
    <m/>
    <m/>
    <n v="3.4"/>
    <s v="ниша"/>
    <m/>
    <m/>
    <m/>
    <m/>
    <m/>
    <m/>
    <m/>
    <m/>
    <s v="Кухня-столовая"/>
    <n v="11.5"/>
    <m/>
    <s v="Комната стандарт"/>
    <n v="15.5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4"/>
    <s v="Кухня-столовая, ниша, Комната (ниша), 1 с/у, на 1 стор"/>
    <s v="Кухня-столовая"/>
    <n v="20"/>
    <n v="7"/>
    <s v="наличие студий"/>
    <n v="0.99250000000000005"/>
    <n v="0.995"/>
    <n v="0.998"/>
    <n v="1.0105882352941178"/>
    <s v="34-36"/>
    <n v="256666.66666666666"/>
    <n v="1.0059826697162668"/>
    <n v="258202.21856050848"/>
    <n v="8860000"/>
    <x v="23"/>
  </r>
  <r>
    <x v="2"/>
    <n v="2"/>
    <n v="9"/>
    <n v="140"/>
    <s v="2.4"/>
    <m/>
    <x v="3"/>
    <n v="12.4"/>
    <n v="28.5"/>
    <n v="28.5"/>
    <n v="28.5"/>
    <m/>
    <m/>
    <n v="5.8"/>
    <m/>
    <m/>
    <m/>
    <m/>
    <m/>
    <m/>
    <m/>
    <m/>
    <m/>
    <s v="Студия"/>
    <n v="5.4"/>
    <m/>
    <s v="Студия"/>
    <n v="12.4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s v="комната"/>
    <n v="1"/>
    <m/>
    <m/>
    <m/>
    <m/>
    <m/>
    <m/>
    <m/>
    <m/>
    <m/>
    <m/>
    <s v="Частный сектор"/>
    <s v="В"/>
    <m/>
    <s v="Студия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да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.0049999999999999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5"/>
    <s v="Студия, 1 с/у, 2 ок ком, на 1 стор"/>
    <s v="Студия"/>
    <n v="20"/>
    <n v="7"/>
    <s v="наличие студий"/>
    <n v="0.99250000000000005"/>
    <n v="0.995"/>
    <n v="0.998"/>
    <n v="1.0105882352941178"/>
    <s v="28-30"/>
    <n v="270000"/>
    <n v="1.000977780812206"/>
    <n v="270264.00081929564"/>
    <n v="7700000"/>
    <x v="48"/>
  </r>
  <r>
    <x v="2"/>
    <n v="2"/>
    <n v="9"/>
    <n v="141"/>
    <s v="2.5"/>
    <m/>
    <x v="1"/>
    <n v="22"/>
    <n v="49"/>
    <n v="49"/>
    <n v="49"/>
    <m/>
    <m/>
    <n v="2.9"/>
    <s v="ниша"/>
    <n v="3.9"/>
    <m/>
    <m/>
    <m/>
    <m/>
    <m/>
    <m/>
    <m/>
    <s v="Кухня-столовая"/>
    <n v="13.8"/>
    <m/>
    <s v="Комната стандарт"/>
    <n v="11.9"/>
    <m/>
    <m/>
    <s v="Комната стандарт"/>
    <n v="10.1"/>
    <m/>
    <m/>
    <m/>
    <m/>
    <m/>
    <m/>
    <m/>
    <m/>
    <m/>
    <m/>
    <m/>
    <m/>
    <m/>
    <m/>
    <n v="4"/>
    <n v="2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Ю, В"/>
    <m/>
    <s v="Кухня-столовая"/>
    <s v=""/>
    <s v="ниш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да"/>
    <s v=""/>
    <s v=""/>
    <s v=""/>
    <m/>
    <n v="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6"/>
    <s v="Кухня-столовая, ниша, 2 с/у, Угловая, на 2 стор"/>
    <s v="Кухня-столовая"/>
    <n v="20"/>
    <n v="7"/>
    <s v="наличие студий"/>
    <n v="0.99250000000000005"/>
    <n v="0.995"/>
    <n v="0.998"/>
    <n v="1.0105882352941178"/>
    <s v="48-50"/>
    <n v="230000"/>
    <n v="0.99846282413791509"/>
    <n v="229646.44955172046"/>
    <n v="11250000"/>
    <x v="49"/>
  </r>
  <r>
    <x v="2"/>
    <n v="2"/>
    <n v="9"/>
    <n v="142"/>
    <s v="2.6"/>
    <m/>
    <x v="2"/>
    <n v="10.6"/>
    <n v="39.099999999999994"/>
    <n v="39.099999999999994"/>
    <n v="39.099999999999994"/>
    <m/>
    <m/>
    <n v="3.4"/>
    <s v="ниша"/>
    <n v="3.3"/>
    <m/>
    <m/>
    <m/>
    <m/>
    <m/>
    <m/>
    <m/>
    <s v="Кухня-гостиная"/>
    <n v="18.5"/>
    <m/>
    <s v="Комната стандарт"/>
    <n v="10.6"/>
    <m/>
    <m/>
    <m/>
    <m/>
    <m/>
    <m/>
    <m/>
    <m/>
    <m/>
    <m/>
    <m/>
    <m/>
    <m/>
    <m/>
    <m/>
    <m/>
    <m/>
    <m/>
    <n v="3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s v="кухня"/>
    <n v="2"/>
    <m/>
    <m/>
    <m/>
    <m/>
    <m/>
    <m/>
    <m/>
    <m/>
    <m/>
    <m/>
    <s v="Свой ЖК, Двор"/>
    <s v="Ю, З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д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.0049999999999999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7"/>
    <s v="Кухня-гостиная, ниша, 1 с/у, Угловая, 2 ок кух, на 2 стор"/>
    <s v="Кухня-гостиная"/>
    <n v="20"/>
    <n v="7"/>
    <s v="наличие студий"/>
    <n v="0.99250000000000005"/>
    <n v="0.995"/>
    <n v="0.998"/>
    <n v="1.0105882352941178"/>
    <s v="38-40"/>
    <n v="240000"/>
    <n v="1.0134896896411911"/>
    <n v="243237.52551388586"/>
    <n v="9510000"/>
    <x v="50"/>
  </r>
  <r>
    <x v="2"/>
    <n v="2"/>
    <n v="9"/>
    <n v="143"/>
    <s v="2.7"/>
    <m/>
    <x v="2"/>
    <n v="14.4"/>
    <n v="37.599999999999994"/>
    <n v="37.599999999999994"/>
    <n v="37.599999999999994"/>
    <m/>
    <m/>
    <n v="6"/>
    <s v="ниша"/>
    <m/>
    <m/>
    <m/>
    <m/>
    <m/>
    <m/>
    <m/>
    <m/>
    <s v="Кухня-столовая"/>
    <n v="13.4"/>
    <m/>
    <s v="Комната стандарт"/>
    <n v="14.4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"/>
    <s v="З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да"/>
    <s v=""/>
    <s v=""/>
    <s v=""/>
    <s v=""/>
    <s v=""/>
    <s v="да"/>
    <s v="да"/>
    <s v=""/>
    <s v=""/>
    <s v=""/>
    <s v="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0.995"/>
    <n v="1"/>
    <n v="1"/>
    <n v="1"/>
    <n v="1"/>
    <n v="1"/>
    <m/>
    <m/>
    <m/>
    <m/>
    <m/>
    <m/>
    <m/>
    <m/>
    <m/>
    <m/>
    <m/>
    <m/>
    <m/>
    <m/>
    <m/>
    <m/>
    <m/>
    <m/>
    <x v="58"/>
    <s v="Кухня-столовая, ниша, Комната (ниша), 1 с/у, на 1 стор"/>
    <s v="Кухня-столовая"/>
    <n v="20"/>
    <n v="7"/>
    <s v="наличие студий"/>
    <n v="0.99250000000000005"/>
    <n v="0.995"/>
    <n v="0.998"/>
    <n v="1.0105882352941178"/>
    <s v="36-38"/>
    <n v="250000"/>
    <n v="0.9959479925858471"/>
    <n v="248986.99814646179"/>
    <n v="9360000"/>
    <x v="51"/>
  </r>
  <r>
    <x v="2"/>
    <n v="2"/>
    <n v="10"/>
    <n v="144"/>
    <s v="2.1"/>
    <m/>
    <x v="1"/>
    <n v="30.6"/>
    <n v="60"/>
    <n v="63.4"/>
    <n v="63.4"/>
    <m/>
    <m/>
    <n v="6.1"/>
    <s v="ниша"/>
    <m/>
    <m/>
    <m/>
    <m/>
    <m/>
    <m/>
    <m/>
    <m/>
    <s v="Кухня-гостиная"/>
    <n v="16.600000000000001"/>
    <m/>
    <s v="Комната стандарт"/>
    <n v="16.2"/>
    <m/>
    <m/>
    <s v="Мастер-спальня"/>
    <n v="14.4"/>
    <s v="ниша"/>
    <m/>
    <m/>
    <m/>
    <m/>
    <m/>
    <m/>
    <m/>
    <m/>
    <m/>
    <m/>
    <m/>
    <m/>
    <m/>
    <n v="3.9"/>
    <n v="2.8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, коридор"/>
    <m/>
    <m/>
    <m/>
    <m/>
    <m/>
    <m/>
    <s v="Свой ЖК, Двор, Крыша др. строения ЖК, Частный сектор"/>
    <s v="З, В"/>
    <m/>
    <s v="Кухня-гостиная"/>
    <s v=""/>
    <s v="ниша"/>
    <s v=""/>
    <s v=""/>
    <n v="1"/>
    <s v=""/>
    <n v="1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да"/>
    <s v=""/>
    <s v=""/>
    <s v=""/>
    <m/>
    <n v="1.01"/>
    <n v="1"/>
    <n v="1.0049999999999999"/>
    <m/>
    <m/>
    <n v="1.0049999999999999"/>
    <n v="1"/>
    <n v="1.01"/>
    <n v="1"/>
    <n v="1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2"/>
    <s v="Кухня-гостиная, Мастер-спальня, ниша, Комната (ниша), 2 с/у, лодж., Распашонка, на 2 стор"/>
    <s v="Кухня-гостиная, Мастер-спальня"/>
    <n v="20"/>
    <n v="7"/>
    <s v="наличие студий"/>
    <n v="0.99250000000000005"/>
    <n v="0.995"/>
    <n v="0.998"/>
    <n v="1.0123529411764707"/>
    <s v="62-64"/>
    <n v="217500"/>
    <n v="1.0305133535176338"/>
    <n v="224136.65439008537"/>
    <n v="14210000"/>
    <x v="46"/>
  </r>
  <r>
    <x v="2"/>
    <n v="2"/>
    <n v="10"/>
    <n v="145"/>
    <s v="2.2"/>
    <m/>
    <x v="2"/>
    <n v="12.4"/>
    <n v="31.1"/>
    <n v="34.4"/>
    <n v="34.4"/>
    <m/>
    <m/>
    <n v="3.3"/>
    <s v="ниша"/>
    <m/>
    <m/>
    <m/>
    <m/>
    <m/>
    <m/>
    <m/>
    <m/>
    <s v="Кухня-столовая"/>
    <n v="11.5"/>
    <m/>
    <s v="Комната стандарт"/>
    <n v="12.4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3.3"/>
    <n v="3.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ниша"/>
    <s v=""/>
    <s v=""/>
    <n v="1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.0049999999999999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3"/>
    <s v="Кухня-столовая, ниша, Комната (ниша), 1 с/у, лодж., на 1 стор"/>
    <s v="Кухня-столовая"/>
    <n v="20"/>
    <n v="7"/>
    <s v="наличие студий"/>
    <n v="0.99250000000000005"/>
    <n v="0.995"/>
    <n v="0.998"/>
    <n v="1.0123529411764707"/>
    <s v="34-36"/>
    <n v="256666.66666666666"/>
    <n v="1.0127780299502931"/>
    <n v="259946.36102057522"/>
    <n v="8940000"/>
    <x v="47"/>
  </r>
  <r>
    <x v="2"/>
    <n v="2"/>
    <n v="10"/>
    <n v="146"/>
    <s v="2.3"/>
    <m/>
    <x v="2"/>
    <n v="15.5"/>
    <n v="34.299999999999997"/>
    <n v="34.299999999999997"/>
    <n v="34.299999999999997"/>
    <m/>
    <m/>
    <n v="3.4"/>
    <s v="ниша"/>
    <m/>
    <m/>
    <m/>
    <m/>
    <m/>
    <m/>
    <m/>
    <m/>
    <s v="Кухня-столовая"/>
    <n v="11.5"/>
    <m/>
    <s v="Комната стандарт"/>
    <n v="15.5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4"/>
    <s v="Кухня-столовая, ниша, Комната (ниша), 1 с/у, на 1 стор"/>
    <s v="Кухня-столовая"/>
    <n v="20"/>
    <n v="7"/>
    <s v="наличие студий"/>
    <n v="0.99250000000000005"/>
    <n v="0.995"/>
    <n v="0.998"/>
    <n v="1.0123529411764707"/>
    <s v="34-36"/>
    <n v="256666.66666666666"/>
    <n v="1.0077393332838738"/>
    <n v="258653.09554286092"/>
    <n v="8870000"/>
    <x v="23"/>
  </r>
  <r>
    <x v="2"/>
    <n v="2"/>
    <n v="10"/>
    <n v="147"/>
    <s v="2.4"/>
    <m/>
    <x v="3"/>
    <n v="12.4"/>
    <n v="28.5"/>
    <n v="28.5"/>
    <n v="28.5"/>
    <m/>
    <m/>
    <n v="5.8"/>
    <m/>
    <m/>
    <m/>
    <m/>
    <m/>
    <m/>
    <m/>
    <m/>
    <m/>
    <s v="Студия"/>
    <n v="5.4"/>
    <m/>
    <s v="Студия"/>
    <n v="12.4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s v="комната"/>
    <n v="1"/>
    <m/>
    <m/>
    <m/>
    <m/>
    <m/>
    <m/>
    <m/>
    <m/>
    <m/>
    <m/>
    <s v="Частный сектор"/>
    <s v="В"/>
    <m/>
    <s v="Студия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да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.0049999999999999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5"/>
    <s v="Студия, 1 с/у, 2 ок ком, на 1 стор"/>
    <s v="Студия"/>
    <n v="20"/>
    <n v="7"/>
    <s v="наличие студий"/>
    <n v="0.99250000000000005"/>
    <n v="0.995"/>
    <n v="0.998"/>
    <n v="1.0123529411764707"/>
    <s v="28-30"/>
    <n v="270000"/>
    <n v="1.0027257047600735"/>
    <n v="270735.94028521987"/>
    <n v="7720000"/>
    <x v="48"/>
  </r>
  <r>
    <x v="2"/>
    <n v="2"/>
    <n v="10"/>
    <n v="148"/>
    <s v="2.5"/>
    <m/>
    <x v="1"/>
    <n v="22"/>
    <n v="49"/>
    <n v="49"/>
    <n v="49"/>
    <m/>
    <m/>
    <n v="2.9"/>
    <s v="ниша"/>
    <n v="3.9"/>
    <m/>
    <m/>
    <m/>
    <m/>
    <m/>
    <m/>
    <m/>
    <s v="Кухня-столовая"/>
    <n v="13.8"/>
    <m/>
    <s v="Комната стандарт"/>
    <n v="11.9"/>
    <m/>
    <m/>
    <s v="Комната стандарт"/>
    <n v="10.1"/>
    <m/>
    <m/>
    <m/>
    <m/>
    <m/>
    <m/>
    <m/>
    <m/>
    <m/>
    <m/>
    <m/>
    <m/>
    <m/>
    <m/>
    <n v="4"/>
    <n v="2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Ю, В"/>
    <m/>
    <s v="Кухня-столовая"/>
    <s v=""/>
    <s v="ниш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да"/>
    <s v=""/>
    <s v=""/>
    <s v=""/>
    <m/>
    <n v="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6"/>
    <s v="Кухня-столовая, ниша, 2 с/у, Угловая, на 2 стор"/>
    <s v="Кухня-столовая"/>
    <n v="20"/>
    <n v="7"/>
    <s v="наличие студий"/>
    <n v="0.99250000000000005"/>
    <n v="0.995"/>
    <n v="0.998"/>
    <n v="1.0123529411764707"/>
    <s v="48-50"/>
    <n v="230000"/>
    <n v="1.0002063564268637"/>
    <n v="230047.46197817865"/>
    <n v="11270000"/>
    <x v="49"/>
  </r>
  <r>
    <x v="2"/>
    <n v="2"/>
    <n v="10"/>
    <n v="149"/>
    <s v="2.6"/>
    <m/>
    <x v="2"/>
    <n v="10.6"/>
    <n v="39.099999999999994"/>
    <n v="39.099999999999994"/>
    <n v="39.099999999999994"/>
    <m/>
    <m/>
    <n v="3.4"/>
    <s v="ниша"/>
    <n v="3.3"/>
    <m/>
    <m/>
    <m/>
    <m/>
    <m/>
    <m/>
    <m/>
    <s v="Кухня-гостиная"/>
    <n v="18.5"/>
    <m/>
    <s v="Комната стандарт"/>
    <n v="10.6"/>
    <m/>
    <m/>
    <m/>
    <m/>
    <m/>
    <m/>
    <m/>
    <m/>
    <m/>
    <m/>
    <m/>
    <m/>
    <m/>
    <m/>
    <m/>
    <m/>
    <m/>
    <m/>
    <n v="3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s v="кухня"/>
    <n v="2"/>
    <m/>
    <m/>
    <m/>
    <m/>
    <m/>
    <m/>
    <m/>
    <m/>
    <m/>
    <m/>
    <s v="Свой ЖК, Двор, Крыша др. строения ЖК"/>
    <s v="Ю, З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д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.0049999999999999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7"/>
    <s v="Кухня-гостиная, ниша, 1 с/у, Угловая, 2 ок кух, на 2 стор"/>
    <s v="Кухня-гостиная"/>
    <n v="20"/>
    <n v="7"/>
    <s v="наличие студий"/>
    <n v="0.99250000000000005"/>
    <n v="0.995"/>
    <n v="0.998"/>
    <n v="1.0123529411764707"/>
    <s v="38-40"/>
    <n v="240000"/>
    <n v="1.0152594620910884"/>
    <n v="243662.27090186122"/>
    <n v="9530000"/>
    <x v="50"/>
  </r>
  <r>
    <x v="2"/>
    <n v="2"/>
    <n v="10"/>
    <n v="150"/>
    <s v="2.7"/>
    <m/>
    <x v="2"/>
    <n v="14.4"/>
    <n v="37.599999999999994"/>
    <n v="37.599999999999994"/>
    <n v="37.599999999999994"/>
    <m/>
    <m/>
    <n v="6"/>
    <s v="ниша"/>
    <m/>
    <m/>
    <m/>
    <m/>
    <m/>
    <m/>
    <m/>
    <m/>
    <s v="Кухня-столовая"/>
    <n v="13.4"/>
    <m/>
    <s v="Комната стандарт"/>
    <n v="14.4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, Крыша др. строения ЖК"/>
    <s v="З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да"/>
    <s v=""/>
    <s v=""/>
    <s v=""/>
    <s v=""/>
    <s v=""/>
    <s v="да"/>
    <s v="да"/>
    <s v=""/>
    <s v=""/>
    <s v="да"/>
    <s v="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0.995"/>
    <n v="1"/>
    <n v="1"/>
    <n v="1"/>
    <n v="1"/>
    <n v="1"/>
    <m/>
    <m/>
    <m/>
    <m/>
    <m/>
    <m/>
    <m/>
    <m/>
    <m/>
    <m/>
    <m/>
    <m/>
    <m/>
    <m/>
    <m/>
    <m/>
    <m/>
    <m/>
    <x v="58"/>
    <s v="Кухня-столовая, ниша, Комната (ниша), 1 с/у, на 1 стор"/>
    <s v="Кухня-столовая"/>
    <n v="20"/>
    <n v="7"/>
    <s v="наличие студий"/>
    <n v="0.99250000000000005"/>
    <n v="0.995"/>
    <n v="0.998"/>
    <n v="1.0123529411764707"/>
    <s v="36-38"/>
    <n v="250000"/>
    <n v="0.9976871334343671"/>
    <n v="249421.78335859178"/>
    <n v="9380000"/>
    <x v="51"/>
  </r>
  <r>
    <x v="2"/>
    <n v="2"/>
    <n v="11"/>
    <n v="151"/>
    <s v="2.1"/>
    <m/>
    <x v="1"/>
    <n v="30.299999999999997"/>
    <n v="59.7"/>
    <n v="63.1"/>
    <n v="63.1"/>
    <m/>
    <m/>
    <n v="6.1"/>
    <s v="ниша"/>
    <m/>
    <m/>
    <m/>
    <m/>
    <m/>
    <m/>
    <m/>
    <m/>
    <s v="Кухня-гостиная"/>
    <n v="16.600000000000001"/>
    <m/>
    <s v="Комната стандарт"/>
    <n v="16.2"/>
    <m/>
    <m/>
    <s v="Мастер-спальня"/>
    <n v="14.1"/>
    <s v="ниша"/>
    <m/>
    <m/>
    <m/>
    <m/>
    <m/>
    <m/>
    <m/>
    <m/>
    <m/>
    <m/>
    <m/>
    <m/>
    <m/>
    <n v="3.9"/>
    <n v="2.8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, коридор"/>
    <m/>
    <m/>
    <m/>
    <m/>
    <m/>
    <m/>
    <s v="Свой ЖК, Двор, Крыша др. строения ЖК, Частный сектор"/>
    <s v="З, В"/>
    <m/>
    <s v="Кухня-гостиная"/>
    <s v=""/>
    <s v="ниша"/>
    <s v=""/>
    <s v=""/>
    <n v="1"/>
    <s v=""/>
    <n v="1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да"/>
    <s v=""/>
    <s v=""/>
    <s v=""/>
    <m/>
    <n v="1.01"/>
    <n v="1"/>
    <n v="1.0049999999999999"/>
    <m/>
    <m/>
    <n v="1.0049999999999999"/>
    <n v="1"/>
    <n v="1.01"/>
    <n v="1"/>
    <n v="1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2"/>
    <s v="Кухня-гостиная, Мастер-спальня, ниша, Комната (ниша), 2 с/у, лодж., Распашонка, на 2 стор"/>
    <s v="Кухня-гостиная, Мастер-спальня"/>
    <n v="20"/>
    <n v="7"/>
    <s v="наличие студий"/>
    <n v="0.99250000000000005"/>
    <n v="0.995"/>
    <n v="0.998"/>
    <n v="1.0141176470588238"/>
    <s v="62-64"/>
    <n v="217500"/>
    <n v="1.0323097161327139"/>
    <n v="224527.36325886528"/>
    <n v="14170000"/>
    <x v="46"/>
  </r>
  <r>
    <x v="2"/>
    <n v="2"/>
    <n v="11"/>
    <n v="152"/>
    <s v="2.2"/>
    <m/>
    <x v="2"/>
    <n v="12.4"/>
    <n v="31.1"/>
    <n v="34.4"/>
    <n v="34.4"/>
    <m/>
    <m/>
    <n v="3.3"/>
    <s v="ниша"/>
    <m/>
    <m/>
    <m/>
    <m/>
    <m/>
    <m/>
    <m/>
    <m/>
    <s v="Кухня-столовая"/>
    <n v="11.5"/>
    <m/>
    <s v="Комната стандарт"/>
    <n v="12.4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3.3"/>
    <n v="3.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ниша"/>
    <s v=""/>
    <s v=""/>
    <n v="1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.0049999999999999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3"/>
    <s v="Кухня-столовая, ниша, Комната (ниша), 1 с/у, лодж., на 1 стор"/>
    <s v="Кухня-столовая"/>
    <n v="20"/>
    <n v="7"/>
    <s v="наличие студий"/>
    <n v="0.99250000000000005"/>
    <n v="0.995"/>
    <n v="0.998"/>
    <n v="1.0141176470588238"/>
    <s v="34-36"/>
    <n v="256666.66666666666"/>
    <n v="1.0145434768357382"/>
    <n v="260399.49238783945"/>
    <n v="8960000"/>
    <x v="47"/>
  </r>
  <r>
    <x v="2"/>
    <n v="2"/>
    <n v="11"/>
    <n v="153"/>
    <s v="2.3"/>
    <m/>
    <x v="2"/>
    <n v="15.5"/>
    <n v="34.299999999999997"/>
    <n v="34.299999999999997"/>
    <n v="34.299999999999997"/>
    <m/>
    <m/>
    <n v="3.4"/>
    <s v="ниша"/>
    <m/>
    <m/>
    <m/>
    <m/>
    <m/>
    <m/>
    <m/>
    <m/>
    <s v="Кухня-столовая"/>
    <n v="11.5"/>
    <m/>
    <s v="Комната стандарт"/>
    <n v="15.5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4"/>
    <s v="Кухня-столовая, ниша, Комната (ниша), 1 с/у, на 1 стор"/>
    <s v="Кухня-столовая"/>
    <n v="20"/>
    <n v="7"/>
    <s v="наличие студий"/>
    <n v="0.99250000000000005"/>
    <n v="0.995"/>
    <n v="0.998"/>
    <n v="1.0141176470588238"/>
    <s v="34-36"/>
    <n v="256666.66666666666"/>
    <n v="1.0094959968514809"/>
    <n v="259103.97252521344"/>
    <n v="8890000"/>
    <x v="23"/>
  </r>
  <r>
    <x v="2"/>
    <n v="2"/>
    <n v="11"/>
    <n v="154"/>
    <s v="2.4"/>
    <m/>
    <x v="3"/>
    <n v="12.4"/>
    <n v="28.5"/>
    <n v="28.5"/>
    <n v="28.5"/>
    <m/>
    <m/>
    <n v="5.8"/>
    <m/>
    <m/>
    <m/>
    <m/>
    <m/>
    <m/>
    <m/>
    <m/>
    <m/>
    <s v="Студия"/>
    <n v="5.4"/>
    <m/>
    <s v="Студия"/>
    <n v="12.4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s v="комната"/>
    <n v="1"/>
    <m/>
    <m/>
    <m/>
    <m/>
    <m/>
    <m/>
    <m/>
    <m/>
    <m/>
    <m/>
    <s v="Частный сектор"/>
    <s v="В"/>
    <m/>
    <s v="Студия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да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.0049999999999999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5"/>
    <s v="Студия, 1 с/у, 2 ок ком, на 1 стор"/>
    <s v="Студия"/>
    <n v="20"/>
    <n v="7"/>
    <s v="наличие студий"/>
    <n v="0.99250000000000005"/>
    <n v="0.995"/>
    <n v="0.998"/>
    <n v="1.0141176470588238"/>
    <s v="28-30"/>
    <n v="270000"/>
    <n v="1.0044736287079414"/>
    <n v="271207.87975114421"/>
    <n v="7730000"/>
    <x v="48"/>
  </r>
  <r>
    <x v="2"/>
    <n v="2"/>
    <n v="11"/>
    <n v="155"/>
    <s v="2.5"/>
    <m/>
    <x v="1"/>
    <n v="22"/>
    <n v="49"/>
    <n v="49"/>
    <n v="49"/>
    <m/>
    <m/>
    <n v="2.9"/>
    <s v="ниша"/>
    <n v="3.9"/>
    <m/>
    <m/>
    <m/>
    <m/>
    <m/>
    <m/>
    <m/>
    <s v="Кухня-столовая"/>
    <n v="13.8"/>
    <m/>
    <s v="Комната стандарт"/>
    <n v="11.9"/>
    <m/>
    <m/>
    <s v="Комната стандарт"/>
    <n v="10.1"/>
    <m/>
    <m/>
    <m/>
    <m/>
    <m/>
    <m/>
    <m/>
    <m/>
    <m/>
    <m/>
    <m/>
    <m/>
    <m/>
    <m/>
    <n v="4"/>
    <n v="2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Ю, В"/>
    <m/>
    <s v="Кухня-столовая"/>
    <s v=""/>
    <s v="ниш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да"/>
    <s v=""/>
    <s v=""/>
    <s v=""/>
    <m/>
    <n v="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6"/>
    <s v="Кухня-столовая, ниша, 2 с/у, Угловая, на 2 стор"/>
    <s v="Кухня-столовая"/>
    <n v="20"/>
    <n v="7"/>
    <s v="наличие студий"/>
    <n v="0.99250000000000005"/>
    <n v="0.995"/>
    <n v="0.998"/>
    <n v="1.0141176470588238"/>
    <s v="48-50"/>
    <n v="230000"/>
    <n v="1.0019498887158125"/>
    <n v="230448.47440463686"/>
    <n v="11290000"/>
    <x v="49"/>
  </r>
  <r>
    <x v="2"/>
    <n v="2"/>
    <n v="11"/>
    <n v="156"/>
    <s v="2.6"/>
    <m/>
    <x v="2"/>
    <n v="10.6"/>
    <n v="39.099999999999994"/>
    <n v="39.099999999999994"/>
    <n v="39.099999999999994"/>
    <m/>
    <m/>
    <n v="3.4"/>
    <s v="ниша"/>
    <n v="3.3"/>
    <m/>
    <m/>
    <m/>
    <m/>
    <m/>
    <m/>
    <m/>
    <s v="Кухня-гостиная"/>
    <n v="18.5"/>
    <m/>
    <s v="Комната стандарт"/>
    <n v="10.6"/>
    <m/>
    <m/>
    <m/>
    <m/>
    <m/>
    <m/>
    <m/>
    <m/>
    <m/>
    <m/>
    <m/>
    <m/>
    <m/>
    <m/>
    <m/>
    <m/>
    <m/>
    <m/>
    <n v="3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s v="кухня"/>
    <n v="2"/>
    <m/>
    <m/>
    <m/>
    <m/>
    <m/>
    <m/>
    <m/>
    <m/>
    <m/>
    <m/>
    <s v="Свой ЖК, Двор, Крыша др. строения ЖК"/>
    <s v="Ю, З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д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.0049999999999999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7"/>
    <s v="Кухня-гостиная, ниша, 1 с/у, Угловая, 2 ок кух, на 2 стор"/>
    <s v="Кухня-гостиная"/>
    <n v="20"/>
    <n v="7"/>
    <s v="наличие студий"/>
    <n v="0.99250000000000005"/>
    <n v="0.995"/>
    <n v="0.998"/>
    <n v="1.0141176470588238"/>
    <s v="38-40"/>
    <n v="240000"/>
    <n v="1.0170292345409859"/>
    <n v="244087.01628983661"/>
    <n v="9540000"/>
    <x v="50"/>
  </r>
  <r>
    <x v="2"/>
    <n v="2"/>
    <n v="11"/>
    <n v="157"/>
    <s v="2.7"/>
    <m/>
    <x v="2"/>
    <n v="14.4"/>
    <n v="37.599999999999994"/>
    <n v="37.599999999999994"/>
    <n v="37.599999999999994"/>
    <m/>
    <m/>
    <n v="6"/>
    <s v="ниша"/>
    <m/>
    <m/>
    <m/>
    <m/>
    <m/>
    <m/>
    <m/>
    <m/>
    <s v="Кухня-столовая"/>
    <n v="13.4"/>
    <m/>
    <s v="Комната стандарт"/>
    <n v="14.4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, Крыша др. строения ЖК"/>
    <s v="З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да"/>
    <s v=""/>
    <s v=""/>
    <s v=""/>
    <s v=""/>
    <s v=""/>
    <s v="да"/>
    <s v="да"/>
    <s v=""/>
    <s v=""/>
    <s v="да"/>
    <s v="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0.995"/>
    <n v="1"/>
    <n v="1"/>
    <n v="1"/>
    <n v="1"/>
    <n v="1"/>
    <m/>
    <m/>
    <m/>
    <m/>
    <m/>
    <m/>
    <m/>
    <m/>
    <m/>
    <m/>
    <m/>
    <m/>
    <m/>
    <m/>
    <m/>
    <m/>
    <m/>
    <m/>
    <x v="58"/>
    <s v="Кухня-столовая, ниша, Комната (ниша), 1 с/у, на 1 стор"/>
    <s v="Кухня-столовая"/>
    <n v="20"/>
    <n v="7"/>
    <s v="наличие студий"/>
    <n v="0.99250000000000005"/>
    <n v="0.995"/>
    <n v="0.998"/>
    <n v="1.0141176470588238"/>
    <s v="36-38"/>
    <n v="250000"/>
    <n v="0.99942627428288744"/>
    <n v="249856.56857072187"/>
    <n v="9390000"/>
    <x v="51"/>
  </r>
  <r>
    <x v="2"/>
    <n v="2"/>
    <n v="12"/>
    <n v="158"/>
    <s v="2.1"/>
    <m/>
    <x v="1"/>
    <n v="30.299999999999997"/>
    <n v="59.7"/>
    <n v="63.1"/>
    <n v="63.1"/>
    <m/>
    <m/>
    <n v="6.1"/>
    <s v="ниша"/>
    <m/>
    <m/>
    <m/>
    <m/>
    <m/>
    <m/>
    <m/>
    <m/>
    <s v="Кухня-гостиная"/>
    <n v="16.600000000000001"/>
    <m/>
    <s v="Комната стандарт"/>
    <n v="16.2"/>
    <m/>
    <m/>
    <s v="Мастер-спальня"/>
    <n v="14.1"/>
    <s v="ниша"/>
    <m/>
    <m/>
    <m/>
    <m/>
    <m/>
    <m/>
    <m/>
    <m/>
    <m/>
    <m/>
    <m/>
    <m/>
    <m/>
    <n v="3.9"/>
    <n v="2.8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, коридор"/>
    <m/>
    <m/>
    <m/>
    <m/>
    <m/>
    <m/>
    <s v="Свой ЖК, Двор, Крыша др. строения ЖК, Частный сектор"/>
    <s v="З, В"/>
    <m/>
    <s v="Кухня-гостиная"/>
    <s v=""/>
    <s v="ниша"/>
    <s v=""/>
    <s v=""/>
    <n v="1"/>
    <s v=""/>
    <n v="1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да"/>
    <s v=""/>
    <s v=""/>
    <s v=""/>
    <m/>
    <n v="1.01"/>
    <n v="1"/>
    <n v="1.0049999999999999"/>
    <m/>
    <m/>
    <n v="1.0049999999999999"/>
    <n v="1"/>
    <n v="1.01"/>
    <n v="1"/>
    <n v="1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2"/>
    <s v="Кухня-гостиная, Мастер-спальня, ниша, Комната (ниша), 2 с/у, лодж., Распашонка, на 2 стор"/>
    <s v="Кухня-гостиная, Мастер-спальня"/>
    <n v="20"/>
    <n v="7"/>
    <s v="наличие студий"/>
    <n v="0.99250000000000005"/>
    <n v="0.995"/>
    <n v="0.998"/>
    <n v="1.0158823529411767"/>
    <s v="62-64"/>
    <n v="217500"/>
    <n v="1.034106078747794"/>
    <n v="224918.07212764519"/>
    <n v="14190000"/>
    <x v="46"/>
  </r>
  <r>
    <x v="2"/>
    <n v="2"/>
    <n v="12"/>
    <n v="159"/>
    <s v="2.2"/>
    <m/>
    <x v="2"/>
    <n v="12.4"/>
    <n v="31.1"/>
    <n v="34.4"/>
    <n v="34.4"/>
    <m/>
    <m/>
    <n v="3.3"/>
    <s v="ниша"/>
    <m/>
    <m/>
    <m/>
    <m/>
    <m/>
    <m/>
    <m/>
    <m/>
    <s v="Кухня-столовая"/>
    <n v="11.5"/>
    <m/>
    <s v="Комната стандарт"/>
    <n v="12.4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3.3"/>
    <n v="3.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ниша"/>
    <s v=""/>
    <s v=""/>
    <n v="1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.0049999999999999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3"/>
    <s v="Кухня-столовая, ниша, Комната (ниша), 1 с/у, лодж., на 1 стор"/>
    <s v="Кухня-столовая"/>
    <n v="20"/>
    <n v="7"/>
    <s v="наличие студий"/>
    <n v="0.99250000000000005"/>
    <n v="0.995"/>
    <n v="0.998"/>
    <n v="1.0158823529411767"/>
    <s v="34-36"/>
    <n v="256666.66666666666"/>
    <n v="1.0163089237211831"/>
    <n v="260852.62375510365"/>
    <n v="8970000"/>
    <x v="47"/>
  </r>
  <r>
    <x v="2"/>
    <n v="2"/>
    <n v="12"/>
    <n v="160"/>
    <s v="2.3"/>
    <m/>
    <x v="2"/>
    <n v="15.5"/>
    <n v="34.299999999999997"/>
    <n v="34.299999999999997"/>
    <n v="34.299999999999997"/>
    <m/>
    <m/>
    <n v="3.4"/>
    <s v="ниша"/>
    <m/>
    <m/>
    <m/>
    <m/>
    <m/>
    <m/>
    <m/>
    <m/>
    <s v="Кухня-столовая"/>
    <n v="11.5"/>
    <m/>
    <s v="Комната стандарт"/>
    <n v="15.5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4"/>
    <s v="Кухня-столовая, ниша, Комната (ниша), 1 с/у, на 1 стор"/>
    <s v="Кухня-столовая"/>
    <n v="20"/>
    <n v="7"/>
    <s v="наличие студий"/>
    <n v="0.99250000000000005"/>
    <n v="0.995"/>
    <n v="0.998"/>
    <n v="1.0158823529411767"/>
    <s v="34-36"/>
    <n v="256666.66666666666"/>
    <n v="1.0112526604190879"/>
    <n v="259554.84950756587"/>
    <n v="8900000"/>
    <x v="23"/>
  </r>
  <r>
    <x v="2"/>
    <n v="2"/>
    <n v="12"/>
    <n v="161"/>
    <s v="2.4"/>
    <m/>
    <x v="3"/>
    <n v="12.4"/>
    <n v="28.5"/>
    <n v="28.5"/>
    <n v="28.5"/>
    <m/>
    <m/>
    <n v="5.8"/>
    <m/>
    <m/>
    <m/>
    <m/>
    <m/>
    <m/>
    <m/>
    <m/>
    <m/>
    <s v="Студия"/>
    <n v="5.4"/>
    <m/>
    <s v="Студия"/>
    <n v="12.4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s v="комната"/>
    <n v="1"/>
    <m/>
    <m/>
    <m/>
    <m/>
    <m/>
    <m/>
    <m/>
    <m/>
    <m/>
    <m/>
    <s v="Частный сектор"/>
    <s v="В"/>
    <m/>
    <s v="Студия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да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.0049999999999999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5"/>
    <s v="Студия, 1 с/у, 2 ок ком, на 1 стор"/>
    <s v="Студия"/>
    <n v="20"/>
    <n v="7"/>
    <s v="наличие студий"/>
    <n v="0.99250000000000005"/>
    <n v="0.995"/>
    <n v="0.998"/>
    <n v="1.0158823529411767"/>
    <s v="28-30"/>
    <n v="270000"/>
    <n v="1.0062215526558089"/>
    <n v="271679.81921706843"/>
    <n v="7740000"/>
    <x v="48"/>
  </r>
  <r>
    <x v="2"/>
    <n v="2"/>
    <n v="12"/>
    <n v="162"/>
    <s v="2.5"/>
    <m/>
    <x v="1"/>
    <n v="22"/>
    <n v="49"/>
    <n v="49"/>
    <n v="49"/>
    <m/>
    <m/>
    <n v="2.9"/>
    <s v="ниша"/>
    <n v="3.9"/>
    <m/>
    <m/>
    <m/>
    <m/>
    <m/>
    <m/>
    <m/>
    <s v="Кухня-столовая"/>
    <n v="13.8"/>
    <m/>
    <s v="Комната стандарт"/>
    <n v="11.9"/>
    <m/>
    <m/>
    <s v="Комната стандарт"/>
    <n v="10.1"/>
    <m/>
    <m/>
    <m/>
    <m/>
    <m/>
    <m/>
    <m/>
    <m/>
    <m/>
    <m/>
    <m/>
    <m/>
    <m/>
    <m/>
    <n v="4"/>
    <n v="2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Ю, В"/>
    <m/>
    <s v="Кухня-столовая"/>
    <s v=""/>
    <s v="ниш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да"/>
    <s v=""/>
    <s v=""/>
    <s v=""/>
    <m/>
    <n v="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6"/>
    <s v="Кухня-столовая, ниша, 2 с/у, Угловая, на 2 стор"/>
    <s v="Кухня-столовая"/>
    <n v="20"/>
    <n v="7"/>
    <s v="наличие студий"/>
    <n v="0.99250000000000005"/>
    <n v="0.995"/>
    <n v="0.998"/>
    <n v="1.0158823529411767"/>
    <s v="48-50"/>
    <n v="230000"/>
    <n v="1.003693421004761"/>
    <n v="230849.48683109504"/>
    <n v="11310000"/>
    <x v="49"/>
  </r>
  <r>
    <x v="2"/>
    <n v="2"/>
    <n v="12"/>
    <n v="163"/>
    <s v="2.6"/>
    <m/>
    <x v="2"/>
    <n v="10.6"/>
    <n v="39.099999999999994"/>
    <n v="39.099999999999994"/>
    <n v="39.099999999999994"/>
    <m/>
    <m/>
    <n v="3.4"/>
    <s v="ниша"/>
    <n v="3.3"/>
    <m/>
    <m/>
    <m/>
    <m/>
    <m/>
    <m/>
    <m/>
    <s v="Кухня-гостиная"/>
    <n v="18.5"/>
    <m/>
    <s v="Комната стандарт"/>
    <n v="10.6"/>
    <m/>
    <m/>
    <m/>
    <m/>
    <m/>
    <m/>
    <m/>
    <m/>
    <m/>
    <m/>
    <m/>
    <m/>
    <m/>
    <m/>
    <m/>
    <m/>
    <m/>
    <m/>
    <n v="3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s v="кухня"/>
    <n v="2"/>
    <m/>
    <m/>
    <m/>
    <m/>
    <m/>
    <m/>
    <m/>
    <m/>
    <m/>
    <m/>
    <s v="Свой ЖК, Двор, Крыша др. строения ЖК"/>
    <s v="Ю, З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д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.0049999999999999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7"/>
    <s v="Кухня-гостиная, ниша, 1 с/у, Угловая, 2 ок кух, на 2 стор"/>
    <s v="Кухня-гостиная"/>
    <n v="20"/>
    <n v="7"/>
    <s v="наличие студий"/>
    <n v="0.99250000000000005"/>
    <n v="0.995"/>
    <n v="0.998"/>
    <n v="1.0158823529411767"/>
    <s v="38-40"/>
    <n v="240000"/>
    <n v="1.0187990069908832"/>
    <n v="244511.76167781197"/>
    <n v="9560000"/>
    <x v="50"/>
  </r>
  <r>
    <x v="2"/>
    <n v="2"/>
    <n v="12"/>
    <n v="164"/>
    <s v="2.7"/>
    <m/>
    <x v="2"/>
    <n v="14.4"/>
    <n v="37.599999999999994"/>
    <n v="37.599999999999994"/>
    <n v="37.599999999999994"/>
    <m/>
    <m/>
    <n v="6"/>
    <s v="ниша"/>
    <m/>
    <m/>
    <m/>
    <m/>
    <m/>
    <m/>
    <m/>
    <m/>
    <s v="Кухня-столовая"/>
    <n v="13.4"/>
    <m/>
    <s v="Комната стандарт"/>
    <n v="14.4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, Крыша др. строения ЖК"/>
    <s v="З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да"/>
    <s v=""/>
    <s v=""/>
    <s v=""/>
    <s v=""/>
    <s v=""/>
    <s v="да"/>
    <s v="да"/>
    <s v=""/>
    <s v=""/>
    <s v="да"/>
    <s v="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0.995"/>
    <n v="1"/>
    <n v="1"/>
    <n v="1"/>
    <n v="1"/>
    <n v="1"/>
    <m/>
    <m/>
    <m/>
    <m/>
    <m/>
    <m/>
    <m/>
    <m/>
    <m/>
    <m/>
    <m/>
    <m/>
    <m/>
    <m/>
    <m/>
    <m/>
    <m/>
    <m/>
    <x v="58"/>
    <s v="Кухня-столовая, ниша, Комната (ниша), 1 с/у, на 1 стор"/>
    <s v="Кухня-столовая"/>
    <n v="20"/>
    <n v="7"/>
    <s v="наличие студий"/>
    <n v="0.99250000000000005"/>
    <n v="0.995"/>
    <n v="0.998"/>
    <n v="1.0158823529411767"/>
    <s v="36-38"/>
    <n v="250000"/>
    <n v="1.0011654151314076"/>
    <n v="250291.35378285189"/>
    <n v="9410000"/>
    <x v="51"/>
  </r>
  <r>
    <x v="2"/>
    <n v="2"/>
    <n v="13"/>
    <n v="165"/>
    <s v="2.1"/>
    <m/>
    <x v="1"/>
    <n v="30.299999999999997"/>
    <n v="59.599999999999994"/>
    <n v="62.999999999999993"/>
    <n v="62.999999999999993"/>
    <m/>
    <m/>
    <n v="6.1"/>
    <s v="ниша"/>
    <m/>
    <m/>
    <m/>
    <m/>
    <m/>
    <m/>
    <m/>
    <m/>
    <s v="Кухня-гостиная"/>
    <n v="16.5"/>
    <m/>
    <s v="Комната стандарт"/>
    <n v="16.2"/>
    <m/>
    <m/>
    <s v="Мастер-спальня"/>
    <n v="14.1"/>
    <s v="ниша"/>
    <m/>
    <m/>
    <m/>
    <m/>
    <m/>
    <m/>
    <m/>
    <m/>
    <m/>
    <m/>
    <m/>
    <m/>
    <m/>
    <n v="3.9"/>
    <n v="2.8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, коридор"/>
    <m/>
    <m/>
    <m/>
    <m/>
    <m/>
    <m/>
    <s v="Свой ЖК, Двор, Крыша др. строения ЖК, Частный сектор"/>
    <s v="З, В"/>
    <m/>
    <s v="Кухня-гостиная"/>
    <s v=""/>
    <s v="ниша"/>
    <s v=""/>
    <s v=""/>
    <n v="1"/>
    <s v=""/>
    <n v="1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да"/>
    <s v=""/>
    <s v=""/>
    <s v=""/>
    <m/>
    <n v="1.01"/>
    <n v="1"/>
    <n v="1.0049999999999999"/>
    <m/>
    <m/>
    <n v="1.0049999999999999"/>
    <n v="1"/>
    <n v="1.01"/>
    <n v="1"/>
    <n v="1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2"/>
    <s v="Кухня-гостиная, Мастер-спальня, ниша, Комната (ниша), 2 с/у, лодж., Распашонка, на 2 стор"/>
    <s v="Кухня-гостиная, Мастер-спальня"/>
    <n v="20"/>
    <n v="7"/>
    <s v="наличие студий"/>
    <n v="0.99250000000000005"/>
    <n v="0.995"/>
    <n v="0.998"/>
    <n v="1.0176470588235296"/>
    <s v="62-64"/>
    <n v="217500"/>
    <n v="1.0359024413628741"/>
    <n v="225308.78099642514"/>
    <n v="14190000"/>
    <x v="46"/>
  </r>
  <r>
    <x v="2"/>
    <n v="2"/>
    <n v="13"/>
    <n v="166"/>
    <s v="2.2"/>
    <m/>
    <x v="2"/>
    <n v="12.4"/>
    <n v="31.1"/>
    <n v="34.4"/>
    <n v="34.4"/>
    <m/>
    <m/>
    <n v="3.3"/>
    <s v="ниша"/>
    <m/>
    <m/>
    <m/>
    <m/>
    <m/>
    <m/>
    <m/>
    <m/>
    <s v="Кухня-столовая"/>
    <n v="11.5"/>
    <m/>
    <s v="Комната стандарт"/>
    <n v="12.4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3.3"/>
    <n v="3.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ниша"/>
    <s v=""/>
    <s v=""/>
    <n v="1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.0049999999999999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3"/>
    <s v="Кухня-столовая, ниша, Комната (ниша), 1 с/у, лодж., на 1 стор"/>
    <s v="Кухня-столовая"/>
    <n v="20"/>
    <n v="7"/>
    <s v="наличие студий"/>
    <n v="0.99250000000000005"/>
    <n v="0.995"/>
    <n v="0.998"/>
    <n v="1.0176470588235296"/>
    <s v="34-36"/>
    <n v="256666.66666666666"/>
    <n v="1.0180743706066282"/>
    <n v="261305.7551223679"/>
    <n v="8990000"/>
    <x v="47"/>
  </r>
  <r>
    <x v="2"/>
    <n v="2"/>
    <n v="13"/>
    <n v="167"/>
    <s v="2.3"/>
    <m/>
    <x v="2"/>
    <n v="15.5"/>
    <n v="34.299999999999997"/>
    <n v="34.299999999999997"/>
    <n v="34.299999999999997"/>
    <m/>
    <m/>
    <n v="3.4"/>
    <s v="ниша"/>
    <m/>
    <m/>
    <m/>
    <m/>
    <m/>
    <m/>
    <m/>
    <m/>
    <s v="Кухня-столовая"/>
    <n v="11.5"/>
    <m/>
    <s v="Комната стандарт"/>
    <n v="15.5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4"/>
    <s v="Кухня-столовая, ниша, Комната (ниша), 1 с/у, на 1 стор"/>
    <s v="Кухня-столовая"/>
    <n v="20"/>
    <n v="7"/>
    <s v="наличие студий"/>
    <n v="0.99250000000000005"/>
    <n v="0.995"/>
    <n v="0.998"/>
    <n v="1.0176470588235296"/>
    <s v="34-36"/>
    <n v="256666.66666666666"/>
    <n v="1.0130093239866949"/>
    <n v="260005.72648991834"/>
    <n v="8920000"/>
    <x v="23"/>
  </r>
  <r>
    <x v="2"/>
    <n v="2"/>
    <n v="13"/>
    <n v="168"/>
    <s v="2.4"/>
    <m/>
    <x v="3"/>
    <n v="12.4"/>
    <n v="28.5"/>
    <n v="28.5"/>
    <n v="28.5"/>
    <m/>
    <m/>
    <n v="5.8"/>
    <m/>
    <m/>
    <m/>
    <m/>
    <m/>
    <m/>
    <m/>
    <m/>
    <m/>
    <s v="Студия"/>
    <n v="5.4"/>
    <m/>
    <s v="Студия"/>
    <n v="12.4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s v="комната"/>
    <n v="1"/>
    <m/>
    <m/>
    <m/>
    <m/>
    <m/>
    <m/>
    <m/>
    <m/>
    <m/>
    <m/>
    <s v="Частный сектор"/>
    <s v="В"/>
    <m/>
    <s v="Студия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да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.0049999999999999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5"/>
    <s v="Студия, 1 с/у, 2 ок ком, на 1 стор"/>
    <s v="Студия"/>
    <n v="20"/>
    <n v="7"/>
    <s v="наличие студий"/>
    <n v="0.99250000000000005"/>
    <n v="0.995"/>
    <n v="0.998"/>
    <n v="1.0176470588235296"/>
    <s v="28-30"/>
    <n v="270000"/>
    <n v="1.0079694766036766"/>
    <n v="272151.75868299272"/>
    <n v="7760000"/>
    <x v="48"/>
  </r>
  <r>
    <x v="2"/>
    <n v="2"/>
    <n v="13"/>
    <n v="169"/>
    <s v="2.5"/>
    <m/>
    <x v="1"/>
    <n v="22"/>
    <n v="48.9"/>
    <n v="48.9"/>
    <n v="48.9"/>
    <m/>
    <m/>
    <n v="2.9"/>
    <s v="ниша"/>
    <n v="3.9"/>
    <m/>
    <m/>
    <m/>
    <m/>
    <m/>
    <m/>
    <m/>
    <s v="Кухня-столовая"/>
    <n v="13.8"/>
    <m/>
    <s v="Комната стандарт"/>
    <n v="11.9"/>
    <m/>
    <m/>
    <s v="Комната стандарт"/>
    <n v="10.1"/>
    <m/>
    <m/>
    <m/>
    <m/>
    <m/>
    <m/>
    <m/>
    <m/>
    <m/>
    <m/>
    <m/>
    <m/>
    <m/>
    <m/>
    <n v="4"/>
    <n v="2.299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Ю, В"/>
    <m/>
    <s v="Кухня-столовая"/>
    <s v=""/>
    <s v="ниш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да"/>
    <s v=""/>
    <s v=""/>
    <s v=""/>
    <m/>
    <n v="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6"/>
    <s v="Кухня-столовая, ниша, 2 с/у, Угловая, на 2 стор"/>
    <s v="Кухня-столовая"/>
    <n v="20"/>
    <n v="7"/>
    <s v="наличие студий"/>
    <n v="0.99250000000000005"/>
    <n v="0.995"/>
    <n v="0.998"/>
    <n v="1.0176470588235296"/>
    <s v="48-50"/>
    <n v="230000"/>
    <n v="1.0054369532937095"/>
    <n v="231250.49925755319"/>
    <n v="11310000"/>
    <x v="49"/>
  </r>
  <r>
    <x v="2"/>
    <n v="2"/>
    <n v="13"/>
    <n v="170"/>
    <s v="2.6"/>
    <m/>
    <x v="2"/>
    <n v="10.6"/>
    <n v="39.099999999999994"/>
    <n v="39.099999999999994"/>
    <n v="39.099999999999994"/>
    <m/>
    <m/>
    <n v="3.4"/>
    <s v="ниша"/>
    <n v="3.3"/>
    <m/>
    <m/>
    <m/>
    <m/>
    <m/>
    <m/>
    <m/>
    <s v="Кухня-гостиная"/>
    <n v="18.5"/>
    <m/>
    <s v="Комната стандарт"/>
    <n v="10.6"/>
    <m/>
    <m/>
    <m/>
    <m/>
    <m/>
    <m/>
    <m/>
    <m/>
    <m/>
    <m/>
    <m/>
    <m/>
    <m/>
    <m/>
    <m/>
    <m/>
    <m/>
    <m/>
    <n v="3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s v="кухня"/>
    <n v="2"/>
    <m/>
    <m/>
    <m/>
    <m/>
    <m/>
    <m/>
    <m/>
    <m/>
    <m/>
    <m/>
    <s v="Свой ЖК, Двор, Крыша др. строения ЖК"/>
    <s v="Ю, З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д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.0049999999999999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7"/>
    <s v="Кухня-гостиная, ниша, 1 с/у, Угловая, 2 ок кух, на 2 стор"/>
    <s v="Кухня-гостиная"/>
    <n v="20"/>
    <n v="7"/>
    <s v="наличие студий"/>
    <n v="0.99250000000000005"/>
    <n v="0.995"/>
    <n v="0.998"/>
    <n v="1.0176470588235296"/>
    <s v="38-40"/>
    <n v="240000"/>
    <n v="1.0205687794407805"/>
    <n v="244936.50706578733"/>
    <n v="9580000"/>
    <x v="50"/>
  </r>
  <r>
    <x v="2"/>
    <n v="2"/>
    <n v="13"/>
    <n v="171"/>
    <s v="2.7"/>
    <m/>
    <x v="2"/>
    <n v="14.4"/>
    <n v="37.599999999999994"/>
    <n v="37.599999999999994"/>
    <n v="37.599999999999994"/>
    <m/>
    <m/>
    <n v="6"/>
    <s v="ниша"/>
    <m/>
    <m/>
    <m/>
    <m/>
    <m/>
    <m/>
    <m/>
    <m/>
    <s v="Кухня-столовая"/>
    <n v="13.4"/>
    <m/>
    <s v="Комната стандарт"/>
    <n v="14.4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, Крыша др. строения ЖК"/>
    <s v="З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да"/>
    <s v=""/>
    <s v=""/>
    <s v=""/>
    <s v=""/>
    <s v=""/>
    <s v="да"/>
    <s v="да"/>
    <s v=""/>
    <s v=""/>
    <s v="да"/>
    <s v="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0.995"/>
    <n v="1"/>
    <n v="1"/>
    <n v="1"/>
    <n v="1"/>
    <n v="1"/>
    <m/>
    <m/>
    <m/>
    <m/>
    <m/>
    <m/>
    <m/>
    <m/>
    <m/>
    <m/>
    <m/>
    <m/>
    <m/>
    <m/>
    <m/>
    <m/>
    <m/>
    <m/>
    <x v="58"/>
    <s v="Кухня-столовая, ниша, Комната (ниша), 1 с/у, на 1 стор"/>
    <s v="Кухня-столовая"/>
    <n v="20"/>
    <n v="7"/>
    <s v="наличие студий"/>
    <n v="0.99250000000000005"/>
    <n v="0.995"/>
    <n v="0.998"/>
    <n v="1.0176470588235296"/>
    <s v="36-38"/>
    <n v="250000"/>
    <n v="1.0029045559799274"/>
    <n v="250726.13899498185"/>
    <n v="9430000"/>
    <x v="51"/>
  </r>
  <r>
    <x v="2"/>
    <n v="2"/>
    <n v="14"/>
    <n v="172"/>
    <s v="2.1"/>
    <m/>
    <x v="1"/>
    <n v="30.299999999999997"/>
    <n v="59.599999999999994"/>
    <n v="62.999999999999993"/>
    <n v="62.999999999999993"/>
    <m/>
    <m/>
    <n v="6.1"/>
    <s v="ниша"/>
    <m/>
    <m/>
    <m/>
    <m/>
    <m/>
    <m/>
    <m/>
    <m/>
    <s v="Кухня-гостиная"/>
    <n v="16.5"/>
    <m/>
    <s v="Комната стандарт"/>
    <n v="16.2"/>
    <m/>
    <m/>
    <s v="Мастер-спальня"/>
    <n v="14.1"/>
    <s v="ниша"/>
    <m/>
    <m/>
    <m/>
    <m/>
    <m/>
    <m/>
    <m/>
    <m/>
    <m/>
    <m/>
    <m/>
    <m/>
    <m/>
    <n v="3.9"/>
    <n v="2.8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, коридор"/>
    <m/>
    <m/>
    <m/>
    <m/>
    <m/>
    <m/>
    <s v="Свой ЖК, Двор, Крыша др. строения ЖК, Частный сектор"/>
    <s v="З, В"/>
    <m/>
    <s v="Кухня-гостиная"/>
    <s v=""/>
    <s v="ниша"/>
    <s v=""/>
    <s v=""/>
    <n v="1"/>
    <s v=""/>
    <n v="1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да"/>
    <s v=""/>
    <s v=""/>
    <s v=""/>
    <m/>
    <n v="1.01"/>
    <n v="1"/>
    <n v="1.0049999999999999"/>
    <m/>
    <m/>
    <n v="1.0049999999999999"/>
    <n v="1"/>
    <n v="1.01"/>
    <n v="1"/>
    <n v="1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2"/>
    <s v="Кухня-гостиная, Мастер-спальня, ниша, Комната (ниша), 2 с/у, лодж., Распашонка, на 2 стор"/>
    <s v="Кухня-гостиная, Мастер-спальня"/>
    <n v="20"/>
    <n v="7"/>
    <s v="наличие студий"/>
    <n v="0.99250000000000005"/>
    <n v="0.995"/>
    <n v="0.998"/>
    <n v="1.0194117647058825"/>
    <s v="62-64"/>
    <n v="217500"/>
    <n v="1.0376988039779542"/>
    <n v="225699.48986520505"/>
    <n v="14220000"/>
    <x v="46"/>
  </r>
  <r>
    <x v="2"/>
    <n v="2"/>
    <n v="14"/>
    <n v="173"/>
    <s v="2.2"/>
    <m/>
    <x v="2"/>
    <n v="12.4"/>
    <n v="31"/>
    <n v="34.299999999999997"/>
    <n v="34.299999999999997"/>
    <m/>
    <m/>
    <n v="3.4"/>
    <s v="ниша"/>
    <m/>
    <m/>
    <m/>
    <m/>
    <m/>
    <m/>
    <m/>
    <m/>
    <s v="Кухня-столовая"/>
    <n v="11.3"/>
    <m/>
    <s v="Комната стандарт"/>
    <n v="12.4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3.3"/>
    <n v="3.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ниша"/>
    <s v=""/>
    <s v=""/>
    <n v="1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.0049999999999999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3"/>
    <s v="Кухня-столовая, ниша, Комната (ниша), 1 с/у, лодж., на 1 стор"/>
    <s v="Кухня-столовая"/>
    <n v="20"/>
    <n v="7"/>
    <s v="наличие студий"/>
    <n v="0.99250000000000005"/>
    <n v="0.995"/>
    <n v="0.998"/>
    <n v="1.0194117647058825"/>
    <s v="34-36"/>
    <n v="256666.66666666666"/>
    <n v="1.0198398174920731"/>
    <n v="261758.88648963207"/>
    <n v="8980000"/>
    <x v="47"/>
  </r>
  <r>
    <x v="2"/>
    <n v="2"/>
    <n v="14"/>
    <n v="174"/>
    <s v="2.3"/>
    <m/>
    <x v="2"/>
    <n v="15.5"/>
    <n v="34.1"/>
    <n v="34.1"/>
    <n v="34.1"/>
    <m/>
    <m/>
    <n v="3.4"/>
    <s v="ниша"/>
    <m/>
    <m/>
    <m/>
    <m/>
    <m/>
    <m/>
    <m/>
    <m/>
    <s v="Кухня-столовая"/>
    <n v="11.3"/>
    <m/>
    <s v="Комната стандарт"/>
    <n v="15.5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4"/>
    <s v="Кухня-столовая, ниша, Комната (ниша), 1 с/у, на 1 стор"/>
    <s v="Кухня-столовая"/>
    <n v="20"/>
    <n v="7"/>
    <s v="наличие студий"/>
    <n v="0.99250000000000005"/>
    <n v="0.995"/>
    <n v="0.998"/>
    <n v="1.0194117647058825"/>
    <s v="34-36"/>
    <n v="256666.66666666666"/>
    <n v="1.0147659875543018"/>
    <n v="260456.6034722708"/>
    <n v="8880000"/>
    <x v="23"/>
  </r>
  <r>
    <x v="2"/>
    <n v="2"/>
    <n v="14"/>
    <n v="175"/>
    <s v="2.4"/>
    <m/>
    <x v="3"/>
    <n v="12.4"/>
    <n v="28.5"/>
    <n v="28.5"/>
    <n v="28.5"/>
    <m/>
    <m/>
    <n v="5.8"/>
    <m/>
    <m/>
    <m/>
    <m/>
    <m/>
    <m/>
    <m/>
    <m/>
    <m/>
    <s v="Студия"/>
    <n v="5.4"/>
    <m/>
    <s v="Студия"/>
    <n v="12.4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s v="комната"/>
    <n v="1"/>
    <m/>
    <m/>
    <m/>
    <m/>
    <m/>
    <m/>
    <m/>
    <m/>
    <m/>
    <m/>
    <s v="Частный сектор"/>
    <s v="В"/>
    <m/>
    <s v="Студия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да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.0049999999999999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5"/>
    <s v="Студия, 1 с/у, 2 ок ком, на 1 стор"/>
    <s v="Студия"/>
    <n v="20"/>
    <n v="7"/>
    <s v="наличие студий"/>
    <n v="0.99250000000000005"/>
    <n v="0.995"/>
    <n v="0.998"/>
    <n v="1.0194117647058825"/>
    <s v="28-30"/>
    <n v="270000"/>
    <n v="1.0097174005515441"/>
    <n v="272623.69814891694"/>
    <n v="7770000"/>
    <x v="48"/>
  </r>
  <r>
    <x v="2"/>
    <n v="2"/>
    <n v="14"/>
    <n v="176"/>
    <s v="2.5"/>
    <m/>
    <x v="1"/>
    <n v="22"/>
    <n v="48.9"/>
    <n v="48.9"/>
    <n v="48.9"/>
    <m/>
    <m/>
    <n v="2.9"/>
    <s v="ниша"/>
    <n v="3.9"/>
    <m/>
    <m/>
    <m/>
    <m/>
    <m/>
    <m/>
    <m/>
    <s v="Кухня-столовая"/>
    <n v="13.8"/>
    <m/>
    <s v="Комната стандарт"/>
    <n v="11.9"/>
    <m/>
    <m/>
    <s v="Комната стандарт"/>
    <n v="10.1"/>
    <m/>
    <m/>
    <m/>
    <m/>
    <m/>
    <m/>
    <m/>
    <m/>
    <m/>
    <m/>
    <m/>
    <m/>
    <m/>
    <m/>
    <n v="4"/>
    <n v="2.299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Ю, В"/>
    <m/>
    <s v="Кухня-столовая"/>
    <s v=""/>
    <s v="ниш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да"/>
    <s v=""/>
    <s v=""/>
    <s v=""/>
    <m/>
    <n v="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6"/>
    <s v="Кухня-столовая, ниша, 2 с/у, Угловая, на 2 стор"/>
    <s v="Кухня-столовая"/>
    <n v="20"/>
    <n v="7"/>
    <s v="наличие студий"/>
    <n v="0.99250000000000005"/>
    <n v="0.995"/>
    <n v="0.998"/>
    <n v="1.0194117647058825"/>
    <s v="48-50"/>
    <n v="230000"/>
    <n v="1.0071804855826583"/>
    <n v="231651.51168401141"/>
    <n v="11330000"/>
    <x v="49"/>
  </r>
  <r>
    <x v="2"/>
    <n v="2"/>
    <n v="14"/>
    <n v="177"/>
    <s v="2.6"/>
    <m/>
    <x v="2"/>
    <n v="10.6"/>
    <n v="39.099999999999994"/>
    <n v="39.099999999999994"/>
    <n v="39.099999999999994"/>
    <m/>
    <m/>
    <n v="3.4"/>
    <s v="ниша"/>
    <n v="3.3"/>
    <m/>
    <m/>
    <m/>
    <m/>
    <m/>
    <m/>
    <m/>
    <s v="Кухня-гостиная"/>
    <n v="18.5"/>
    <m/>
    <s v="Комната стандарт"/>
    <n v="10.6"/>
    <m/>
    <m/>
    <m/>
    <m/>
    <m/>
    <m/>
    <m/>
    <m/>
    <m/>
    <m/>
    <m/>
    <m/>
    <m/>
    <m/>
    <m/>
    <m/>
    <m/>
    <m/>
    <n v="3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s v="кухня"/>
    <n v="2"/>
    <m/>
    <m/>
    <m/>
    <m/>
    <m/>
    <m/>
    <m/>
    <m/>
    <m/>
    <m/>
    <s v="Свой ЖК, Двор, Крыша др. строения ЖК"/>
    <s v="Ю, З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д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.0049999999999999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7"/>
    <s v="Кухня-гостиная, ниша, 1 с/у, Угловая, 2 ок кух, на 2 стор"/>
    <s v="Кухня-гостиная"/>
    <n v="20"/>
    <n v="7"/>
    <s v="наличие студий"/>
    <n v="0.99250000000000005"/>
    <n v="0.995"/>
    <n v="0.998"/>
    <n v="1.0194117647058825"/>
    <s v="38-40"/>
    <n v="240000"/>
    <n v="1.0223385518906776"/>
    <n v="245361.25245376263"/>
    <n v="9590000"/>
    <x v="50"/>
  </r>
  <r>
    <x v="2"/>
    <n v="2"/>
    <n v="14"/>
    <n v="178"/>
    <s v="2.7"/>
    <m/>
    <x v="2"/>
    <n v="14.4"/>
    <n v="37.599999999999994"/>
    <n v="37.599999999999994"/>
    <n v="37.599999999999994"/>
    <m/>
    <m/>
    <n v="6"/>
    <s v="ниша"/>
    <m/>
    <m/>
    <m/>
    <m/>
    <m/>
    <m/>
    <m/>
    <m/>
    <s v="Кухня-столовая"/>
    <n v="13.4"/>
    <m/>
    <s v="Комната стандарт"/>
    <n v="14.4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, Крыша др. строения ЖК"/>
    <s v="З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да"/>
    <s v=""/>
    <s v=""/>
    <s v=""/>
    <s v=""/>
    <s v=""/>
    <s v="да"/>
    <s v="да"/>
    <s v=""/>
    <s v=""/>
    <s v="да"/>
    <s v="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0.995"/>
    <n v="1"/>
    <n v="1"/>
    <n v="1"/>
    <n v="1"/>
    <n v="1"/>
    <m/>
    <m/>
    <m/>
    <m/>
    <m/>
    <m/>
    <m/>
    <m/>
    <m/>
    <m/>
    <m/>
    <m/>
    <m/>
    <m/>
    <m/>
    <m/>
    <m/>
    <m/>
    <x v="58"/>
    <s v="Кухня-столовая, ниша, Комната (ниша), 1 с/у, на 1 стор"/>
    <s v="Кухня-столовая"/>
    <n v="20"/>
    <n v="7"/>
    <s v="наличие студий"/>
    <n v="0.99250000000000005"/>
    <n v="0.995"/>
    <n v="0.998"/>
    <n v="1.0194117647058825"/>
    <s v="36-38"/>
    <n v="250000"/>
    <n v="1.0046436968284476"/>
    <n v="251160.92420711188"/>
    <n v="9440000"/>
    <x v="51"/>
  </r>
  <r>
    <x v="2"/>
    <n v="2"/>
    <n v="15"/>
    <n v="179"/>
    <s v="2.1"/>
    <m/>
    <x v="1"/>
    <n v="30.299999999999997"/>
    <n v="59.599999999999994"/>
    <n v="62.999999999999993"/>
    <n v="62.999999999999993"/>
    <m/>
    <m/>
    <n v="6.1"/>
    <s v="ниша"/>
    <m/>
    <m/>
    <m/>
    <m/>
    <m/>
    <m/>
    <m/>
    <m/>
    <s v="Кухня-гостиная"/>
    <n v="16.5"/>
    <m/>
    <s v="Комната стандарт"/>
    <n v="16.2"/>
    <m/>
    <m/>
    <s v="Мастер-спальня"/>
    <n v="14.1"/>
    <s v="ниша"/>
    <m/>
    <m/>
    <m/>
    <m/>
    <m/>
    <m/>
    <m/>
    <m/>
    <m/>
    <m/>
    <m/>
    <m/>
    <m/>
    <n v="3.9"/>
    <n v="2.8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, коридор"/>
    <m/>
    <m/>
    <m/>
    <m/>
    <m/>
    <m/>
    <s v="Свой ЖК, Двор, Крыша др. строения ЖК, Частный сектор"/>
    <s v="З, В"/>
    <m/>
    <s v="Кухня-гостиная"/>
    <s v=""/>
    <s v="ниша"/>
    <s v=""/>
    <s v=""/>
    <n v="1"/>
    <s v=""/>
    <n v="1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да"/>
    <s v=""/>
    <s v=""/>
    <s v=""/>
    <m/>
    <n v="1.01"/>
    <n v="1"/>
    <n v="1.0049999999999999"/>
    <m/>
    <m/>
    <n v="1.0049999999999999"/>
    <n v="1"/>
    <n v="1.01"/>
    <n v="1"/>
    <n v="1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2"/>
    <s v="Кухня-гостиная, Мастер-спальня, ниша, Комната (ниша), 2 с/у, лодж., Распашонка, на 2 стор"/>
    <s v="Кухня-гостиная, Мастер-спальня"/>
    <n v="20"/>
    <n v="7"/>
    <s v="наличие студий"/>
    <n v="0.99250000000000005"/>
    <n v="0.995"/>
    <n v="0.998"/>
    <n v="1.0211764705882356"/>
    <s v="62-64"/>
    <n v="217500"/>
    <n v="1.0394951665930345"/>
    <n v="226090.19873398502"/>
    <n v="14240000"/>
    <x v="46"/>
  </r>
  <r>
    <x v="2"/>
    <n v="2"/>
    <n v="15"/>
    <n v="180"/>
    <s v="2.2"/>
    <m/>
    <x v="2"/>
    <n v="12.4"/>
    <n v="31"/>
    <n v="34.299999999999997"/>
    <n v="34.299999999999997"/>
    <m/>
    <m/>
    <n v="3.4"/>
    <s v="ниша"/>
    <m/>
    <m/>
    <m/>
    <m/>
    <m/>
    <m/>
    <m/>
    <m/>
    <s v="Кухня-столовая"/>
    <n v="11.3"/>
    <m/>
    <s v="Комната стандарт"/>
    <n v="12.4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3.3"/>
    <n v="3.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ниша"/>
    <s v=""/>
    <s v=""/>
    <n v="1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.0049999999999999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3"/>
    <s v="Кухня-столовая, ниша, Комната (ниша), 1 с/у, лодж., на 1 стор"/>
    <s v="Кухня-столовая"/>
    <n v="20"/>
    <n v="7"/>
    <s v="наличие студий"/>
    <n v="0.99250000000000005"/>
    <n v="0.995"/>
    <n v="0.998"/>
    <n v="1.0211764705882356"/>
    <s v="34-36"/>
    <n v="256666.66666666666"/>
    <n v="1.0216052643775182"/>
    <n v="262212.01785689633"/>
    <n v="8990000"/>
    <x v="47"/>
  </r>
  <r>
    <x v="2"/>
    <n v="2"/>
    <n v="15"/>
    <n v="181"/>
    <s v="2.3"/>
    <m/>
    <x v="2"/>
    <n v="15.5"/>
    <n v="34.1"/>
    <n v="34.1"/>
    <n v="34.1"/>
    <m/>
    <m/>
    <n v="3.4"/>
    <s v="ниша"/>
    <m/>
    <m/>
    <m/>
    <m/>
    <m/>
    <m/>
    <m/>
    <m/>
    <s v="Кухня-столовая"/>
    <n v="11.3"/>
    <m/>
    <s v="Комната стандарт"/>
    <n v="15.5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4"/>
    <s v="Кухня-столовая, ниша, Комната (ниша), 1 с/у, на 1 стор"/>
    <s v="Кухня-столовая"/>
    <n v="20"/>
    <n v="7"/>
    <s v="наличие студий"/>
    <n v="0.99250000000000005"/>
    <n v="0.995"/>
    <n v="0.998"/>
    <n v="1.0211764705882356"/>
    <s v="34-36"/>
    <n v="256666.66666666666"/>
    <n v="1.016522651121909"/>
    <n v="260907.48045462329"/>
    <n v="8900000"/>
    <x v="23"/>
  </r>
  <r>
    <x v="2"/>
    <n v="2"/>
    <n v="15"/>
    <n v="182"/>
    <s v="2.4"/>
    <m/>
    <x v="3"/>
    <n v="12.4"/>
    <n v="28.5"/>
    <n v="28.5"/>
    <n v="28.5"/>
    <m/>
    <m/>
    <n v="5.8"/>
    <m/>
    <m/>
    <m/>
    <m/>
    <m/>
    <m/>
    <m/>
    <m/>
    <m/>
    <s v="Студия"/>
    <n v="5.4"/>
    <m/>
    <s v="Студия"/>
    <n v="12.4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s v="комната"/>
    <n v="1"/>
    <m/>
    <m/>
    <m/>
    <m/>
    <m/>
    <m/>
    <m/>
    <m/>
    <m/>
    <m/>
    <s v="Частный сектор"/>
    <s v="В"/>
    <m/>
    <s v="Студия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да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.0049999999999999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5"/>
    <s v="Студия, 1 с/у, 2 ок ком, на 1 стор"/>
    <s v="Студия"/>
    <n v="20"/>
    <n v="7"/>
    <s v="наличие студий"/>
    <n v="0.99250000000000005"/>
    <n v="0.995"/>
    <n v="0.998"/>
    <n v="1.0211764705882356"/>
    <s v="28-30"/>
    <n v="270000"/>
    <n v="1.0114653244994121"/>
    <n v="273095.63761484128"/>
    <n v="7780000"/>
    <x v="48"/>
  </r>
  <r>
    <x v="2"/>
    <n v="2"/>
    <n v="15"/>
    <n v="183"/>
    <s v="2.5"/>
    <m/>
    <x v="1"/>
    <n v="22"/>
    <n v="48.9"/>
    <n v="48.9"/>
    <n v="48.9"/>
    <m/>
    <m/>
    <n v="2.9"/>
    <s v="ниша"/>
    <n v="3.9"/>
    <m/>
    <m/>
    <m/>
    <m/>
    <m/>
    <m/>
    <m/>
    <s v="Кухня-столовая"/>
    <n v="13.8"/>
    <m/>
    <s v="Комната стандарт"/>
    <n v="11.9"/>
    <m/>
    <m/>
    <s v="Комната стандарт"/>
    <n v="10.1"/>
    <m/>
    <m/>
    <m/>
    <m/>
    <m/>
    <m/>
    <m/>
    <m/>
    <m/>
    <m/>
    <m/>
    <m/>
    <m/>
    <m/>
    <n v="4"/>
    <n v="2.299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Ю, В"/>
    <m/>
    <s v="Кухня-столовая"/>
    <s v=""/>
    <s v="ниш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да"/>
    <s v=""/>
    <s v=""/>
    <s v=""/>
    <m/>
    <n v="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6"/>
    <s v="Кухня-столовая, ниша, 2 с/у, Угловая, на 2 стор"/>
    <s v="Кухня-столовая"/>
    <n v="20"/>
    <n v="7"/>
    <s v="наличие студий"/>
    <n v="0.99250000000000005"/>
    <n v="0.995"/>
    <n v="0.998"/>
    <n v="1.0211764705882356"/>
    <s v="48-50"/>
    <n v="230000"/>
    <n v="1.008924017871607"/>
    <n v="232052.52411046962"/>
    <n v="11350000"/>
    <x v="49"/>
  </r>
  <r>
    <x v="2"/>
    <n v="2"/>
    <n v="15"/>
    <n v="184"/>
    <s v="2.6"/>
    <m/>
    <x v="2"/>
    <n v="10.6"/>
    <n v="39.099999999999994"/>
    <n v="39.099999999999994"/>
    <n v="39.099999999999994"/>
    <m/>
    <m/>
    <n v="3.4"/>
    <s v="ниша"/>
    <n v="3.3"/>
    <m/>
    <m/>
    <m/>
    <m/>
    <m/>
    <m/>
    <m/>
    <s v="Кухня-гостиная"/>
    <n v="18.5"/>
    <m/>
    <s v="Комната стандарт"/>
    <n v="10.6"/>
    <m/>
    <m/>
    <m/>
    <m/>
    <m/>
    <m/>
    <m/>
    <m/>
    <m/>
    <m/>
    <m/>
    <m/>
    <m/>
    <m/>
    <m/>
    <m/>
    <m/>
    <m/>
    <n v="3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s v="кухня"/>
    <n v="2"/>
    <m/>
    <m/>
    <m/>
    <m/>
    <m/>
    <m/>
    <m/>
    <m/>
    <m/>
    <m/>
    <s v="Свой ЖК, Двор, Крыша др. строения ЖК"/>
    <s v="Ю, З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д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.0049999999999999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7"/>
    <s v="Кухня-гостиная, ниша, 1 с/у, Угловая, 2 ок кух, на 2 стор"/>
    <s v="Кухня-гостиная"/>
    <n v="20"/>
    <n v="7"/>
    <s v="наличие студий"/>
    <n v="0.99250000000000005"/>
    <n v="0.995"/>
    <n v="0.998"/>
    <n v="1.0211764705882356"/>
    <s v="38-40"/>
    <n v="240000"/>
    <n v="1.0241083243405751"/>
    <n v="245785.99784173802"/>
    <n v="9610000"/>
    <x v="50"/>
  </r>
  <r>
    <x v="2"/>
    <n v="2"/>
    <n v="15"/>
    <n v="185"/>
    <s v="2.7"/>
    <m/>
    <x v="2"/>
    <n v="14.4"/>
    <n v="37.599999999999994"/>
    <n v="37.599999999999994"/>
    <n v="37.599999999999994"/>
    <m/>
    <m/>
    <n v="6"/>
    <s v="ниша"/>
    <m/>
    <m/>
    <m/>
    <m/>
    <m/>
    <m/>
    <m/>
    <m/>
    <s v="Кухня-столовая"/>
    <n v="13.4"/>
    <m/>
    <s v="Комната стандарт"/>
    <n v="14.4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, Крыша др. строения ЖК"/>
    <s v="З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да"/>
    <s v=""/>
    <s v=""/>
    <s v=""/>
    <s v=""/>
    <s v=""/>
    <s v="да"/>
    <s v="да"/>
    <s v=""/>
    <s v=""/>
    <s v="да"/>
    <s v="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0.995"/>
    <n v="1"/>
    <n v="1"/>
    <n v="1"/>
    <n v="1"/>
    <n v="1"/>
    <m/>
    <m/>
    <m/>
    <m/>
    <m/>
    <m/>
    <m/>
    <m/>
    <m/>
    <m/>
    <m/>
    <m/>
    <m/>
    <m/>
    <m/>
    <m/>
    <m/>
    <m/>
    <x v="58"/>
    <s v="Кухня-столовая, ниша, Комната (ниша), 1 с/у, на 1 стор"/>
    <s v="Кухня-столовая"/>
    <n v="20"/>
    <n v="7"/>
    <s v="наличие студий"/>
    <n v="0.99250000000000005"/>
    <n v="0.995"/>
    <n v="0.998"/>
    <n v="1.0211764705882356"/>
    <s v="36-38"/>
    <n v="250000"/>
    <n v="1.0063828376769679"/>
    <n v="251595.70941924196"/>
    <n v="9460000"/>
    <x v="51"/>
  </r>
  <r>
    <x v="2"/>
    <n v="2"/>
    <n v="16"/>
    <n v="186"/>
    <s v="2.1"/>
    <m/>
    <x v="1"/>
    <n v="30.299999999999997"/>
    <n v="59.599999999999994"/>
    <n v="62.999999999999993"/>
    <n v="62.999999999999993"/>
    <m/>
    <m/>
    <n v="6.1"/>
    <s v="ниша"/>
    <m/>
    <m/>
    <m/>
    <m/>
    <m/>
    <m/>
    <m/>
    <m/>
    <s v="Кухня-гостиная"/>
    <n v="16.5"/>
    <m/>
    <s v="Комната стандарт"/>
    <n v="16.2"/>
    <m/>
    <m/>
    <s v="Мастер-спальня"/>
    <n v="14.1"/>
    <s v="ниша"/>
    <m/>
    <m/>
    <m/>
    <m/>
    <m/>
    <m/>
    <m/>
    <m/>
    <m/>
    <m/>
    <m/>
    <m/>
    <m/>
    <n v="3.9"/>
    <n v="2.8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, коридор"/>
    <m/>
    <m/>
    <m/>
    <m/>
    <m/>
    <m/>
    <s v="Свой ЖК, Двор, Крыша др. строения ЖК, Частный сектор"/>
    <s v="З, В"/>
    <m/>
    <s v="Кухня-гостиная"/>
    <s v=""/>
    <s v="ниша"/>
    <s v=""/>
    <s v=""/>
    <n v="1"/>
    <s v=""/>
    <n v="1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да"/>
    <s v=""/>
    <s v=""/>
    <s v=""/>
    <m/>
    <n v="1.01"/>
    <n v="1"/>
    <n v="1.0049999999999999"/>
    <m/>
    <m/>
    <n v="1.0049999999999999"/>
    <n v="1"/>
    <n v="1.01"/>
    <n v="1"/>
    <n v="1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2"/>
    <s v="Кухня-гостиная, Мастер-спальня, ниша, Комната (ниша), 2 с/у, лодж., Распашонка, на 2 стор"/>
    <s v="Кухня-гостиная, Мастер-спальня"/>
    <n v="20"/>
    <n v="7"/>
    <s v="наличие студий"/>
    <n v="0.99250000000000005"/>
    <n v="0.995"/>
    <n v="0.998"/>
    <n v="1.0229411764705885"/>
    <s v="62-64"/>
    <n v="217500"/>
    <n v="1.0412915292081146"/>
    <n v="226480.90760276493"/>
    <n v="14270000"/>
    <x v="46"/>
  </r>
  <r>
    <x v="2"/>
    <n v="2"/>
    <n v="16"/>
    <n v="187"/>
    <s v="2.2"/>
    <m/>
    <x v="2"/>
    <n v="12.4"/>
    <n v="31"/>
    <n v="34.299999999999997"/>
    <n v="34.299999999999997"/>
    <m/>
    <m/>
    <n v="3.4"/>
    <s v="ниша"/>
    <m/>
    <m/>
    <m/>
    <m/>
    <m/>
    <m/>
    <m/>
    <m/>
    <s v="Кухня-столовая"/>
    <n v="11.3"/>
    <m/>
    <s v="Комната стандарт"/>
    <n v="12.4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3.3"/>
    <n v="3.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ниша"/>
    <s v=""/>
    <s v=""/>
    <n v="1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.0049999999999999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3"/>
    <s v="Кухня-столовая, ниша, Комната (ниша), 1 с/у, лодж., на 1 стор"/>
    <s v="Кухня-столовая"/>
    <n v="20"/>
    <n v="7"/>
    <s v="наличие студий"/>
    <n v="0.99250000000000005"/>
    <n v="0.995"/>
    <n v="0.998"/>
    <n v="1.0229411764705885"/>
    <s v="34-36"/>
    <n v="256666.66666666666"/>
    <n v="1.0233707112629633"/>
    <n v="262665.14922416059"/>
    <n v="9010000"/>
    <x v="47"/>
  </r>
  <r>
    <x v="2"/>
    <n v="2"/>
    <n v="16"/>
    <n v="188"/>
    <s v="2.3"/>
    <m/>
    <x v="2"/>
    <n v="15.5"/>
    <n v="34.1"/>
    <n v="34.1"/>
    <n v="34.1"/>
    <m/>
    <m/>
    <n v="3.4"/>
    <s v="ниша"/>
    <m/>
    <m/>
    <m/>
    <m/>
    <m/>
    <m/>
    <m/>
    <m/>
    <s v="Кухня-столовая"/>
    <n v="11.3"/>
    <m/>
    <s v="Комната стандарт"/>
    <n v="15.5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4"/>
    <s v="Кухня-столовая, ниша, Комната (ниша), 1 с/у, на 1 стор"/>
    <s v="Кухня-столовая"/>
    <n v="20"/>
    <n v="7"/>
    <s v="наличие студий"/>
    <n v="0.99250000000000005"/>
    <n v="0.995"/>
    <n v="0.998"/>
    <n v="1.0229411764705885"/>
    <s v="34-36"/>
    <n v="256666.66666666666"/>
    <n v="1.0182793146895159"/>
    <n v="261358.35743697576"/>
    <n v="8910000"/>
    <x v="23"/>
  </r>
  <r>
    <x v="2"/>
    <n v="2"/>
    <n v="16"/>
    <n v="189"/>
    <s v="2.4"/>
    <m/>
    <x v="3"/>
    <n v="12.4"/>
    <n v="28.5"/>
    <n v="28.5"/>
    <n v="28.5"/>
    <m/>
    <m/>
    <n v="5.8"/>
    <m/>
    <m/>
    <m/>
    <m/>
    <m/>
    <m/>
    <m/>
    <m/>
    <m/>
    <s v="Студия"/>
    <n v="5.4"/>
    <m/>
    <s v="Студия"/>
    <n v="12.4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s v="комната"/>
    <n v="1"/>
    <m/>
    <m/>
    <m/>
    <m/>
    <m/>
    <m/>
    <m/>
    <m/>
    <m/>
    <m/>
    <s v="Частный сектор"/>
    <s v="В"/>
    <m/>
    <s v="Студия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да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.0049999999999999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5"/>
    <s v="Студия, 1 с/у, 2 ок ком, на 1 стор"/>
    <s v="Студия"/>
    <n v="20"/>
    <n v="7"/>
    <s v="наличие студий"/>
    <n v="0.99250000000000005"/>
    <n v="0.995"/>
    <n v="0.998"/>
    <n v="1.0229411764705885"/>
    <s v="28-30"/>
    <n v="270000"/>
    <n v="1.0132132484472796"/>
    <n v="273567.57708076551"/>
    <n v="7800000"/>
    <x v="48"/>
  </r>
  <r>
    <x v="2"/>
    <n v="2"/>
    <n v="16"/>
    <n v="190"/>
    <s v="2.5"/>
    <m/>
    <x v="1"/>
    <n v="22"/>
    <n v="48.9"/>
    <n v="48.9"/>
    <n v="48.9"/>
    <m/>
    <m/>
    <n v="2.9"/>
    <s v="ниша"/>
    <n v="3.9"/>
    <m/>
    <m/>
    <m/>
    <m/>
    <m/>
    <m/>
    <m/>
    <s v="Кухня-столовая"/>
    <n v="13.8"/>
    <m/>
    <s v="Комната стандарт"/>
    <n v="11.9"/>
    <m/>
    <m/>
    <s v="Комната стандарт"/>
    <n v="10.1"/>
    <m/>
    <m/>
    <m/>
    <m/>
    <m/>
    <m/>
    <m/>
    <m/>
    <m/>
    <m/>
    <m/>
    <m/>
    <m/>
    <m/>
    <n v="4"/>
    <n v="2.299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Ю, В"/>
    <m/>
    <s v="Кухня-столовая"/>
    <s v=""/>
    <s v="ниш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да"/>
    <s v=""/>
    <s v=""/>
    <s v=""/>
    <m/>
    <n v="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6"/>
    <s v="Кухня-столовая, ниша, 2 с/у, Угловая, на 2 стор"/>
    <s v="Кухня-столовая"/>
    <n v="20"/>
    <n v="7"/>
    <s v="наличие студий"/>
    <n v="0.99250000000000005"/>
    <n v="0.995"/>
    <n v="0.998"/>
    <n v="1.0229411764705885"/>
    <s v="48-50"/>
    <n v="230000"/>
    <n v="1.0106675501605555"/>
    <n v="232453.53653692777"/>
    <n v="11370000"/>
    <x v="49"/>
  </r>
  <r>
    <x v="2"/>
    <n v="2"/>
    <n v="16"/>
    <n v="191"/>
    <s v="2.6"/>
    <m/>
    <x v="2"/>
    <n v="10.6"/>
    <n v="39.099999999999994"/>
    <n v="39.099999999999994"/>
    <n v="39.099999999999994"/>
    <m/>
    <m/>
    <n v="3.4"/>
    <s v="ниша"/>
    <n v="3.3"/>
    <m/>
    <m/>
    <m/>
    <m/>
    <m/>
    <m/>
    <m/>
    <s v="Кухня-гостиная"/>
    <n v="18.5"/>
    <m/>
    <s v="Комната стандарт"/>
    <n v="10.6"/>
    <m/>
    <m/>
    <m/>
    <m/>
    <m/>
    <m/>
    <m/>
    <m/>
    <m/>
    <m/>
    <m/>
    <m/>
    <m/>
    <m/>
    <m/>
    <m/>
    <m/>
    <m/>
    <n v="3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s v="кухня"/>
    <n v="2"/>
    <m/>
    <m/>
    <m/>
    <m/>
    <m/>
    <m/>
    <m/>
    <m/>
    <m/>
    <m/>
    <s v="Свой ЖК, Двор, Крыша др. строения ЖК"/>
    <s v="Ю, З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д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.0049999999999999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7"/>
    <s v="Кухня-гостиная, ниша, 1 с/у, Угловая, 2 ок кух, на 2 стор"/>
    <s v="Кухня-гостиная"/>
    <n v="20"/>
    <n v="7"/>
    <s v="наличие студий"/>
    <n v="0.99250000000000005"/>
    <n v="0.995"/>
    <n v="0.998"/>
    <n v="1.0229411764705885"/>
    <s v="38-40"/>
    <n v="240000"/>
    <n v="1.0258780967904724"/>
    <n v="246210.74322971338"/>
    <n v="9630000"/>
    <x v="50"/>
  </r>
  <r>
    <x v="2"/>
    <n v="2"/>
    <n v="16"/>
    <n v="192"/>
    <s v="2.7"/>
    <m/>
    <x v="2"/>
    <n v="14.4"/>
    <n v="37.599999999999994"/>
    <n v="37.599999999999994"/>
    <n v="37.599999999999994"/>
    <m/>
    <m/>
    <n v="6"/>
    <s v="ниша"/>
    <m/>
    <m/>
    <m/>
    <m/>
    <m/>
    <m/>
    <m/>
    <m/>
    <s v="Кухня-столовая"/>
    <n v="13.4"/>
    <m/>
    <s v="Комната стандарт"/>
    <n v="14.4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, Крыша др. строения ЖК"/>
    <s v="З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да"/>
    <s v=""/>
    <s v=""/>
    <s v=""/>
    <s v=""/>
    <s v=""/>
    <s v="да"/>
    <s v="да"/>
    <s v=""/>
    <s v=""/>
    <s v="да"/>
    <s v="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0.995"/>
    <n v="1"/>
    <n v="1"/>
    <n v="1"/>
    <n v="1"/>
    <n v="1"/>
    <m/>
    <m/>
    <m/>
    <m/>
    <m/>
    <m/>
    <m/>
    <m/>
    <m/>
    <m/>
    <m/>
    <m/>
    <m/>
    <m/>
    <m/>
    <m/>
    <m/>
    <m/>
    <x v="58"/>
    <s v="Кухня-столовая, ниша, Комната (ниша), 1 с/у, на 1 стор"/>
    <s v="Кухня-столовая"/>
    <n v="20"/>
    <n v="7"/>
    <s v="наличие студий"/>
    <n v="0.99250000000000005"/>
    <n v="0.995"/>
    <n v="0.998"/>
    <n v="1.0229411764705885"/>
    <s v="36-38"/>
    <n v="250000"/>
    <n v="1.0081219785254878"/>
    <n v="252030.49463137196"/>
    <n v="9480000"/>
    <x v="51"/>
  </r>
  <r>
    <x v="2"/>
    <n v="2"/>
    <n v="17"/>
    <n v="193"/>
    <s v="2.1"/>
    <m/>
    <x v="1"/>
    <n v="30.299999999999997"/>
    <n v="59.599999999999994"/>
    <n v="62.999999999999993"/>
    <n v="62.999999999999993"/>
    <m/>
    <m/>
    <n v="6.1"/>
    <s v="ниша"/>
    <m/>
    <m/>
    <m/>
    <m/>
    <m/>
    <m/>
    <m/>
    <m/>
    <s v="Кухня-гостиная"/>
    <n v="16.5"/>
    <m/>
    <s v="Комната стандарт"/>
    <n v="16.2"/>
    <m/>
    <m/>
    <s v="Мастер-спальня"/>
    <n v="14.1"/>
    <s v="ниша"/>
    <m/>
    <m/>
    <m/>
    <m/>
    <m/>
    <m/>
    <m/>
    <m/>
    <m/>
    <m/>
    <m/>
    <m/>
    <m/>
    <n v="3.9"/>
    <n v="2.8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, коридор"/>
    <m/>
    <m/>
    <m/>
    <m/>
    <m/>
    <m/>
    <s v="Свой ЖК, Двор, Крыша др. строения ЖК, Частный сектор"/>
    <s v="З, В"/>
    <m/>
    <s v="Кухня-гостиная"/>
    <s v=""/>
    <s v="ниша"/>
    <s v=""/>
    <s v=""/>
    <n v="1"/>
    <s v=""/>
    <n v="1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да"/>
    <s v=""/>
    <s v=""/>
    <s v=""/>
    <m/>
    <n v="1.01"/>
    <n v="1"/>
    <n v="1.0049999999999999"/>
    <m/>
    <m/>
    <n v="1.0049999999999999"/>
    <n v="1"/>
    <n v="1.01"/>
    <n v="1"/>
    <n v="1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2"/>
    <s v="Кухня-гостиная, Мастер-спальня, ниша, Комната (ниша), 2 с/у, лодж., Распашонка, на 2 стор"/>
    <s v="Кухня-гостиная, Мастер-спальня"/>
    <n v="20"/>
    <n v="7"/>
    <s v="наличие студий"/>
    <n v="0.99250000000000005"/>
    <n v="0.995"/>
    <n v="0.998"/>
    <n v="1.0247058823529414"/>
    <s v="62-64"/>
    <n v="217500"/>
    <n v="1.0430878918231947"/>
    <n v="226871.61647154484"/>
    <n v="14290000"/>
    <x v="46"/>
  </r>
  <r>
    <x v="2"/>
    <n v="2"/>
    <n v="17"/>
    <n v="194"/>
    <s v="2.2"/>
    <m/>
    <x v="2"/>
    <n v="12.4"/>
    <n v="31"/>
    <n v="34.299999999999997"/>
    <n v="34.299999999999997"/>
    <m/>
    <m/>
    <n v="3.4"/>
    <s v="ниша"/>
    <m/>
    <m/>
    <m/>
    <m/>
    <m/>
    <m/>
    <m/>
    <m/>
    <s v="Кухня-столовая"/>
    <n v="11.3"/>
    <m/>
    <s v="Комната стандарт"/>
    <n v="12.4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3.3"/>
    <n v="3.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ниша"/>
    <s v=""/>
    <s v=""/>
    <n v="1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.0049999999999999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3"/>
    <s v="Кухня-столовая, ниша, Комната (ниша), 1 с/у, лодж., на 1 стор"/>
    <s v="Кухня-столовая"/>
    <n v="20"/>
    <n v="7"/>
    <s v="наличие студий"/>
    <n v="0.99250000000000005"/>
    <n v="0.995"/>
    <n v="0.998"/>
    <n v="1.0247058823529414"/>
    <s v="34-36"/>
    <n v="256666.66666666666"/>
    <n v="1.0251361581484082"/>
    <n v="263118.28059142479"/>
    <n v="9020000"/>
    <x v="47"/>
  </r>
  <r>
    <x v="2"/>
    <n v="2"/>
    <n v="17"/>
    <n v="195"/>
    <s v="2.3"/>
    <m/>
    <x v="2"/>
    <n v="15.5"/>
    <n v="34.1"/>
    <n v="34.1"/>
    <n v="34.1"/>
    <m/>
    <m/>
    <n v="3.4"/>
    <s v="ниша"/>
    <m/>
    <m/>
    <m/>
    <m/>
    <m/>
    <m/>
    <m/>
    <m/>
    <s v="Кухня-столовая"/>
    <n v="11.3"/>
    <m/>
    <s v="Комната стандарт"/>
    <n v="15.5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4"/>
    <s v="Кухня-столовая, ниша, Комната (ниша), 1 с/у, на 1 стор"/>
    <s v="Кухня-столовая"/>
    <n v="20"/>
    <n v="7"/>
    <s v="наличие студий"/>
    <n v="0.99250000000000005"/>
    <n v="0.995"/>
    <n v="0.998"/>
    <n v="1.0247058823529414"/>
    <s v="34-36"/>
    <n v="256666.66666666666"/>
    <n v="1.0200359782571229"/>
    <n v="261809.23441932819"/>
    <n v="8930000"/>
    <x v="23"/>
  </r>
  <r>
    <x v="2"/>
    <n v="2"/>
    <n v="17"/>
    <n v="196"/>
    <s v="2.4"/>
    <m/>
    <x v="3"/>
    <n v="12.4"/>
    <n v="28.5"/>
    <n v="28.5"/>
    <n v="28.5"/>
    <m/>
    <m/>
    <n v="5.8"/>
    <m/>
    <m/>
    <m/>
    <m/>
    <m/>
    <m/>
    <m/>
    <m/>
    <m/>
    <s v="Студия"/>
    <n v="5.4"/>
    <m/>
    <s v="Студия"/>
    <n v="12.4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s v="комната"/>
    <n v="1"/>
    <m/>
    <m/>
    <m/>
    <m/>
    <m/>
    <m/>
    <m/>
    <m/>
    <m/>
    <m/>
    <s v="Частный сектор"/>
    <s v="В"/>
    <m/>
    <s v="Студия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да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.0049999999999999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5"/>
    <s v="Студия, 1 с/у, 2 ок ком, на 1 стор"/>
    <s v="Студия"/>
    <n v="20"/>
    <n v="7"/>
    <s v="наличие студий"/>
    <n v="0.99250000000000005"/>
    <n v="0.995"/>
    <n v="0.998"/>
    <n v="1.0247058823529414"/>
    <s v="28-30"/>
    <n v="270000"/>
    <n v="1.0149611723951473"/>
    <n v="274039.51654668979"/>
    <n v="7810000"/>
    <x v="48"/>
  </r>
  <r>
    <x v="2"/>
    <n v="2"/>
    <n v="17"/>
    <n v="197"/>
    <s v="2.5"/>
    <m/>
    <x v="1"/>
    <n v="22"/>
    <n v="48.9"/>
    <n v="48.9"/>
    <n v="48.9"/>
    <m/>
    <m/>
    <n v="2.9"/>
    <s v="ниша"/>
    <n v="3.9"/>
    <m/>
    <m/>
    <m/>
    <m/>
    <m/>
    <m/>
    <m/>
    <s v="Кухня-столовая"/>
    <n v="13.8"/>
    <m/>
    <s v="Комната стандарт"/>
    <n v="11.9"/>
    <m/>
    <m/>
    <s v="Комната стандарт"/>
    <n v="10.1"/>
    <m/>
    <m/>
    <m/>
    <m/>
    <m/>
    <m/>
    <m/>
    <m/>
    <m/>
    <m/>
    <m/>
    <m/>
    <m/>
    <m/>
    <n v="4"/>
    <n v="2.299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Ю, В"/>
    <m/>
    <s v="Кухня-столовая"/>
    <s v=""/>
    <s v="ниш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да"/>
    <s v=""/>
    <s v=""/>
    <s v=""/>
    <m/>
    <n v="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6"/>
    <s v="Кухня-столовая, ниша, 2 с/у, Угловая, на 2 стор"/>
    <s v="Кухня-столовая"/>
    <n v="20"/>
    <n v="7"/>
    <s v="наличие студий"/>
    <n v="0.99250000000000005"/>
    <n v="0.995"/>
    <n v="0.998"/>
    <n v="1.0247058823529414"/>
    <s v="48-50"/>
    <n v="230000"/>
    <n v="1.0124110824495041"/>
    <n v="232854.54896338593"/>
    <n v="11390000"/>
    <x v="49"/>
  </r>
  <r>
    <x v="2"/>
    <n v="2"/>
    <n v="17"/>
    <n v="198"/>
    <s v="2.6"/>
    <m/>
    <x v="2"/>
    <n v="10.6"/>
    <n v="39.099999999999994"/>
    <n v="39.099999999999994"/>
    <n v="39.099999999999994"/>
    <m/>
    <m/>
    <n v="3.4"/>
    <s v="ниша"/>
    <n v="3.3"/>
    <m/>
    <m/>
    <m/>
    <m/>
    <m/>
    <m/>
    <m/>
    <s v="Кухня-гостиная"/>
    <n v="18.5"/>
    <m/>
    <s v="Комната стандарт"/>
    <n v="10.6"/>
    <m/>
    <m/>
    <m/>
    <m/>
    <m/>
    <m/>
    <m/>
    <m/>
    <m/>
    <m/>
    <m/>
    <m/>
    <m/>
    <m/>
    <m/>
    <m/>
    <m/>
    <m/>
    <n v="3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s v="кухня"/>
    <n v="2"/>
    <m/>
    <m/>
    <m/>
    <m/>
    <m/>
    <m/>
    <m/>
    <m/>
    <m/>
    <m/>
    <s v="Свой ЖК, Двор, Крыша др. строения ЖК"/>
    <s v="Ю, З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д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.0049999999999999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7"/>
    <s v="Кухня-гостиная, ниша, 1 с/у, Угловая, 2 ок кух, на 2 стор"/>
    <s v="Кухня-гостиная"/>
    <n v="20"/>
    <n v="7"/>
    <s v="наличие студий"/>
    <n v="0.99250000000000005"/>
    <n v="0.995"/>
    <n v="0.998"/>
    <n v="1.0247058823529414"/>
    <s v="38-40"/>
    <n v="240000"/>
    <n v="1.0276478692403697"/>
    <n v="246635.48861768871"/>
    <n v="9640000"/>
    <x v="50"/>
  </r>
  <r>
    <x v="2"/>
    <n v="2"/>
    <n v="17"/>
    <n v="199"/>
    <s v="2.7"/>
    <m/>
    <x v="2"/>
    <n v="14.4"/>
    <n v="37.5"/>
    <n v="37.5"/>
    <n v="37.5"/>
    <m/>
    <m/>
    <n v="6"/>
    <s v="ниша"/>
    <m/>
    <m/>
    <m/>
    <m/>
    <m/>
    <m/>
    <m/>
    <m/>
    <s v="Кухня-столовая"/>
    <n v="13.3"/>
    <m/>
    <s v="Комната стандарт"/>
    <n v="14.4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, Крыша др. строения ЖК"/>
    <s v="З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да"/>
    <s v=""/>
    <s v=""/>
    <s v=""/>
    <s v=""/>
    <s v=""/>
    <s v="да"/>
    <s v="да"/>
    <s v=""/>
    <s v=""/>
    <s v="да"/>
    <s v="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0.995"/>
    <n v="1"/>
    <n v="1"/>
    <n v="1"/>
    <n v="1"/>
    <n v="1"/>
    <m/>
    <m/>
    <m/>
    <m/>
    <m/>
    <m/>
    <m/>
    <m/>
    <m/>
    <m/>
    <m/>
    <m/>
    <m/>
    <m/>
    <m/>
    <m/>
    <m/>
    <m/>
    <x v="58"/>
    <s v="Кухня-столовая, ниша, Комната (ниша), 1 с/у, на 1 стор"/>
    <s v="Кухня-столовая"/>
    <n v="20"/>
    <n v="7"/>
    <s v="наличие студий"/>
    <n v="0.99250000000000005"/>
    <n v="0.995"/>
    <n v="0.998"/>
    <n v="1.0247058823529414"/>
    <s v="36-38"/>
    <n v="250000"/>
    <n v="1.0098611193740079"/>
    <n v="252465.27984350198"/>
    <n v="9470000"/>
    <x v="51"/>
  </r>
  <r>
    <x v="2"/>
    <n v="2"/>
    <n v="18"/>
    <n v="200"/>
    <s v="2.1"/>
    <m/>
    <x v="1"/>
    <n v="30.299999999999997"/>
    <n v="59.599999999999994"/>
    <n v="62.999999999999993"/>
    <n v="62.999999999999993"/>
    <m/>
    <m/>
    <n v="6.1"/>
    <s v="ниша"/>
    <m/>
    <m/>
    <m/>
    <m/>
    <m/>
    <m/>
    <m/>
    <m/>
    <s v="Кухня-гостиная"/>
    <n v="16.5"/>
    <m/>
    <s v="Комната стандарт"/>
    <n v="16.2"/>
    <m/>
    <m/>
    <s v="Мастер-спальня"/>
    <n v="14.1"/>
    <s v="ниша"/>
    <m/>
    <m/>
    <m/>
    <m/>
    <m/>
    <m/>
    <m/>
    <m/>
    <m/>
    <m/>
    <m/>
    <m/>
    <m/>
    <n v="3.9"/>
    <n v="2.8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, коридор"/>
    <m/>
    <m/>
    <m/>
    <m/>
    <m/>
    <m/>
    <s v="Свой ЖК, Двор, Крыша др. строения ЖК, Частный сектор"/>
    <s v="З, В"/>
    <m/>
    <s v="Кухня-гостиная"/>
    <s v=""/>
    <s v="ниша"/>
    <s v=""/>
    <s v=""/>
    <n v="1"/>
    <s v=""/>
    <n v="1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да"/>
    <s v=""/>
    <s v=""/>
    <s v=""/>
    <m/>
    <n v="1.01"/>
    <n v="1"/>
    <n v="1.0049999999999999"/>
    <m/>
    <m/>
    <n v="1.0049999999999999"/>
    <n v="1"/>
    <n v="1.01"/>
    <n v="1"/>
    <n v="1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2"/>
    <s v="Кухня-гостиная, Мастер-спальня, ниша, Комната (ниша), 2 с/у, лодж., Распашонка, на 2 стор"/>
    <s v="Кухня-гостиная, Мастер-спальня"/>
    <n v="20"/>
    <n v="7"/>
    <s v="наличие студий"/>
    <n v="0.99250000000000005"/>
    <n v="0.995"/>
    <n v="0.998"/>
    <n v="1.0264705882352942"/>
    <s v="62-64"/>
    <n v="217500"/>
    <n v="1.0448842544382748"/>
    <n v="227262.32534032478"/>
    <n v="14320000"/>
    <x v="46"/>
  </r>
  <r>
    <x v="2"/>
    <n v="2"/>
    <n v="18"/>
    <n v="201"/>
    <s v="2.2"/>
    <m/>
    <x v="2"/>
    <n v="12.4"/>
    <n v="31"/>
    <n v="34.299999999999997"/>
    <n v="34.299999999999997"/>
    <m/>
    <m/>
    <n v="3.4"/>
    <s v="ниша"/>
    <m/>
    <m/>
    <m/>
    <m/>
    <m/>
    <m/>
    <m/>
    <m/>
    <s v="Кухня-столовая"/>
    <n v="11.3"/>
    <m/>
    <s v="Комната стандарт"/>
    <n v="12.4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3.3"/>
    <n v="3.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ниша"/>
    <s v=""/>
    <s v=""/>
    <n v="1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.0049999999999999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3"/>
    <s v="Кухня-столовая, ниша, Комната (ниша), 1 с/у, лодж., на 1 стор"/>
    <s v="Кухня-столовая"/>
    <n v="20"/>
    <n v="7"/>
    <s v="наличие студий"/>
    <n v="0.99250000000000005"/>
    <n v="0.995"/>
    <n v="0.998"/>
    <n v="1.0264705882352942"/>
    <s v="34-36"/>
    <n v="256666.66666666666"/>
    <n v="1.0269016050338531"/>
    <n v="263571.41195868893"/>
    <n v="9040000"/>
    <x v="47"/>
  </r>
  <r>
    <x v="2"/>
    <n v="2"/>
    <n v="18"/>
    <n v="202"/>
    <s v="2.3"/>
    <m/>
    <x v="2"/>
    <n v="15.5"/>
    <n v="34.1"/>
    <n v="34.1"/>
    <n v="34.1"/>
    <m/>
    <m/>
    <n v="3.4"/>
    <s v="ниша"/>
    <m/>
    <m/>
    <m/>
    <m/>
    <m/>
    <m/>
    <m/>
    <m/>
    <s v="Кухня-столовая"/>
    <n v="11.3"/>
    <m/>
    <s v="Комната стандарт"/>
    <n v="15.5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4"/>
    <s v="Кухня-столовая, ниша, Комната (ниша), 1 с/у, на 1 стор"/>
    <s v="Кухня-столовая"/>
    <n v="20"/>
    <n v="7"/>
    <s v="наличие студий"/>
    <n v="0.99250000000000005"/>
    <n v="0.995"/>
    <n v="0.998"/>
    <n v="1.0264705882352942"/>
    <s v="34-36"/>
    <n v="256666.66666666666"/>
    <n v="1.0217926418247298"/>
    <n v="262260.11140168062"/>
    <n v="8940000"/>
    <x v="23"/>
  </r>
  <r>
    <x v="2"/>
    <n v="2"/>
    <n v="18"/>
    <n v="203"/>
    <s v="2.4"/>
    <m/>
    <x v="3"/>
    <n v="12.4"/>
    <n v="28.5"/>
    <n v="28.5"/>
    <n v="28.5"/>
    <m/>
    <m/>
    <n v="5.8"/>
    <m/>
    <m/>
    <m/>
    <m/>
    <m/>
    <m/>
    <m/>
    <m/>
    <m/>
    <s v="Студия"/>
    <n v="5.4"/>
    <m/>
    <s v="Студия"/>
    <n v="12.4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s v="комната"/>
    <n v="1"/>
    <m/>
    <m/>
    <m/>
    <m/>
    <m/>
    <m/>
    <m/>
    <m/>
    <m/>
    <m/>
    <s v="Частный сектор"/>
    <s v="В"/>
    <m/>
    <s v="Студия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да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.0049999999999999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5"/>
    <s v="Студия, 1 с/у, 2 ок ком, на 1 стор"/>
    <s v="Студия"/>
    <n v="20"/>
    <n v="7"/>
    <s v="наличие студий"/>
    <n v="0.99250000000000005"/>
    <n v="0.995"/>
    <n v="0.998"/>
    <n v="1.0264705882352942"/>
    <s v="28-30"/>
    <n v="270000"/>
    <n v="1.0167090963430148"/>
    <n v="274511.45601261401"/>
    <n v="7820000"/>
    <x v="48"/>
  </r>
  <r>
    <x v="2"/>
    <n v="2"/>
    <n v="18"/>
    <n v="204"/>
    <s v="2.5"/>
    <m/>
    <x v="1"/>
    <n v="22"/>
    <n v="48.9"/>
    <n v="48.9"/>
    <n v="48.9"/>
    <m/>
    <m/>
    <n v="2.9"/>
    <s v="ниша"/>
    <n v="3.9"/>
    <m/>
    <m/>
    <m/>
    <m/>
    <m/>
    <m/>
    <m/>
    <s v="Кухня-столовая"/>
    <n v="13.8"/>
    <m/>
    <s v="Комната стандарт"/>
    <n v="11.9"/>
    <m/>
    <m/>
    <s v="Комната стандарт"/>
    <n v="10.1"/>
    <m/>
    <m/>
    <m/>
    <m/>
    <m/>
    <m/>
    <m/>
    <m/>
    <m/>
    <m/>
    <m/>
    <m/>
    <m/>
    <m/>
    <n v="4"/>
    <n v="2.299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Ю, В"/>
    <m/>
    <s v="Кухня-столовая"/>
    <s v=""/>
    <s v="ниш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да"/>
    <s v=""/>
    <s v=""/>
    <s v=""/>
    <m/>
    <n v="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6"/>
    <s v="Кухня-столовая, ниша, 2 с/у, Угловая, на 2 стор"/>
    <s v="Кухня-столовая"/>
    <n v="20"/>
    <n v="7"/>
    <s v="наличие студий"/>
    <n v="0.99250000000000005"/>
    <n v="0.995"/>
    <n v="0.998"/>
    <n v="1.0264705882352942"/>
    <s v="48-50"/>
    <n v="230000"/>
    <n v="1.0141546147384528"/>
    <n v="233255.56138984414"/>
    <n v="11410000"/>
    <x v="49"/>
  </r>
  <r>
    <x v="2"/>
    <n v="2"/>
    <n v="18"/>
    <n v="205"/>
    <s v="2.6"/>
    <m/>
    <x v="2"/>
    <n v="10.6"/>
    <n v="39.099999999999994"/>
    <n v="39.099999999999994"/>
    <n v="39.099999999999994"/>
    <m/>
    <m/>
    <n v="3.4"/>
    <s v="ниша"/>
    <n v="3.3"/>
    <m/>
    <m/>
    <m/>
    <m/>
    <m/>
    <m/>
    <m/>
    <s v="Кухня-гостиная"/>
    <n v="18.5"/>
    <m/>
    <s v="Комната стандарт"/>
    <n v="10.6"/>
    <m/>
    <m/>
    <m/>
    <m/>
    <m/>
    <m/>
    <m/>
    <m/>
    <m/>
    <m/>
    <m/>
    <m/>
    <m/>
    <m/>
    <m/>
    <m/>
    <m/>
    <m/>
    <n v="3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s v="кухня"/>
    <n v="2"/>
    <m/>
    <m/>
    <m/>
    <m/>
    <m/>
    <m/>
    <m/>
    <m/>
    <m/>
    <m/>
    <s v="Свой ЖК, Двор, Крыша др. строения ЖК"/>
    <s v="Ю, З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д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.0049999999999999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7"/>
    <s v="Кухня-гостиная, ниша, 1 с/у, Угловая, 2 ок кух, на 2 стор"/>
    <s v="Кухня-гостиная"/>
    <n v="20"/>
    <n v="7"/>
    <s v="наличие студий"/>
    <n v="0.99250000000000005"/>
    <n v="0.995"/>
    <n v="0.998"/>
    <n v="1.0264705882352942"/>
    <s v="38-40"/>
    <n v="240000"/>
    <n v="1.0294176416902669"/>
    <n v="247060.23400566407"/>
    <n v="9660000"/>
    <x v="50"/>
  </r>
  <r>
    <x v="2"/>
    <n v="2"/>
    <n v="18"/>
    <n v="206"/>
    <s v="2.7"/>
    <m/>
    <x v="2"/>
    <n v="14.4"/>
    <n v="37.5"/>
    <n v="37.5"/>
    <n v="37.5"/>
    <m/>
    <m/>
    <n v="6"/>
    <s v="ниша"/>
    <m/>
    <m/>
    <m/>
    <m/>
    <m/>
    <m/>
    <m/>
    <m/>
    <s v="Кухня-столовая"/>
    <n v="13.3"/>
    <m/>
    <s v="Комната стандарт"/>
    <n v="14.4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, Крыша др. строения ЖК"/>
    <s v="З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да"/>
    <s v=""/>
    <s v=""/>
    <s v=""/>
    <s v=""/>
    <s v=""/>
    <s v="да"/>
    <s v="да"/>
    <s v=""/>
    <s v=""/>
    <s v="да"/>
    <s v="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0.995"/>
    <n v="1"/>
    <n v="1"/>
    <n v="1"/>
    <n v="1"/>
    <n v="1"/>
    <m/>
    <m/>
    <m/>
    <m/>
    <m/>
    <m/>
    <m/>
    <m/>
    <m/>
    <m/>
    <m/>
    <m/>
    <m/>
    <m/>
    <m/>
    <m/>
    <m/>
    <m/>
    <x v="58"/>
    <s v="Кухня-столовая, ниша, Комната (ниша), 1 с/у, на 1 стор"/>
    <s v="Кухня-столовая"/>
    <n v="20"/>
    <n v="7"/>
    <s v="наличие студий"/>
    <n v="0.99250000000000005"/>
    <n v="0.995"/>
    <n v="0.998"/>
    <n v="1.0264705882352942"/>
    <s v="36-38"/>
    <n v="250000"/>
    <n v="1.011600260222528"/>
    <n v="252900.065055632"/>
    <n v="9480000"/>
    <x v="51"/>
  </r>
  <r>
    <x v="2"/>
    <n v="2"/>
    <n v="19"/>
    <n v="207"/>
    <s v="2.1"/>
    <m/>
    <x v="1"/>
    <n v="30.299999999999997"/>
    <n v="59.599999999999994"/>
    <n v="62.999999999999993"/>
    <n v="62.999999999999993"/>
    <m/>
    <m/>
    <n v="6.1"/>
    <s v="ниша"/>
    <m/>
    <m/>
    <m/>
    <m/>
    <m/>
    <m/>
    <m/>
    <m/>
    <s v="Кухня-гостиная"/>
    <n v="16.5"/>
    <m/>
    <s v="Комната стандарт"/>
    <n v="16.2"/>
    <m/>
    <m/>
    <s v="Мастер-спальня"/>
    <n v="14.1"/>
    <s v="ниша"/>
    <m/>
    <m/>
    <m/>
    <m/>
    <m/>
    <m/>
    <m/>
    <m/>
    <m/>
    <m/>
    <m/>
    <m/>
    <m/>
    <n v="3.9"/>
    <n v="2.8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s v="да"/>
    <m/>
    <m/>
    <n v="2"/>
    <m/>
    <m/>
    <m/>
    <s v="кухня, коридор"/>
    <m/>
    <m/>
    <m/>
    <m/>
    <m/>
    <m/>
    <s v="Свой ЖК, Двор, Крыша др. строения ЖК, Частный сектор"/>
    <s v="З, В"/>
    <m/>
    <s v="Кухня-гостиная"/>
    <s v=""/>
    <s v="ниша"/>
    <s v=""/>
    <s v=""/>
    <n v="1"/>
    <s v=""/>
    <n v="1"/>
    <n v="2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да"/>
    <s v=""/>
    <s v=""/>
    <s v=""/>
    <m/>
    <n v="1.01"/>
    <n v="1"/>
    <n v="1.0049999999999999"/>
    <m/>
    <m/>
    <n v="1.0049999999999999"/>
    <n v="1"/>
    <n v="1.01"/>
    <n v="1"/>
    <n v="1"/>
    <n v="1"/>
    <n v="1"/>
    <m/>
    <m/>
    <m/>
    <n v="1.0049999999999999"/>
    <m/>
    <m/>
    <m/>
    <m/>
    <m/>
    <m/>
    <m/>
    <m/>
    <m/>
    <n v="1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2"/>
    <s v="Кухня-гостиная, Мастер-спальня, ниша, Комната (ниша), 2 с/у, лодж., Распашонка, на 2 стор"/>
    <s v="Кухня-гостиная, Мастер-спальня"/>
    <n v="20"/>
    <n v="7"/>
    <s v="наличие студий"/>
    <n v="0.99250000000000005"/>
    <n v="0.995"/>
    <n v="0.998"/>
    <n v="1.0282352941176474"/>
    <s v="62-64"/>
    <n v="217500"/>
    <n v="1.0466806170533551"/>
    <n v="227653.03420910475"/>
    <n v="14340000"/>
    <x v="46"/>
  </r>
  <r>
    <x v="2"/>
    <n v="2"/>
    <n v="19"/>
    <n v="208"/>
    <s v="2.2"/>
    <m/>
    <x v="2"/>
    <n v="12.4"/>
    <n v="31"/>
    <n v="34.299999999999997"/>
    <n v="34.299999999999997"/>
    <m/>
    <m/>
    <n v="3.4"/>
    <s v="ниша"/>
    <m/>
    <m/>
    <m/>
    <m/>
    <m/>
    <m/>
    <m/>
    <m/>
    <s v="Кухня-столовая"/>
    <n v="11.3"/>
    <m/>
    <s v="Комната стандарт"/>
    <n v="12.4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3.3"/>
    <n v="3.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ниша"/>
    <s v=""/>
    <s v=""/>
    <n v="1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.0049999999999999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3"/>
    <s v="Кухня-столовая, ниша, Комната (ниша), 1 с/у, лодж., на 1 стор"/>
    <s v="Кухня-столовая"/>
    <n v="20"/>
    <n v="7"/>
    <s v="наличие студий"/>
    <n v="0.99250000000000005"/>
    <n v="0.995"/>
    <n v="0.998"/>
    <n v="1.0282352941176474"/>
    <s v="34-36"/>
    <n v="256666.66666666666"/>
    <n v="1.0286670519192984"/>
    <n v="264024.54332595324"/>
    <n v="9060000"/>
    <x v="47"/>
  </r>
  <r>
    <x v="2"/>
    <n v="2"/>
    <n v="19"/>
    <n v="209"/>
    <s v="2.3"/>
    <m/>
    <x v="2"/>
    <n v="15.5"/>
    <n v="34.1"/>
    <n v="34.1"/>
    <n v="34.1"/>
    <m/>
    <m/>
    <n v="3.4"/>
    <s v="ниша"/>
    <m/>
    <m/>
    <m/>
    <m/>
    <m/>
    <m/>
    <m/>
    <m/>
    <s v="Кухня-столовая"/>
    <n v="11.3"/>
    <m/>
    <s v="Комната стандарт"/>
    <n v="15.5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4"/>
    <s v="Кухня-столовая, ниша, Комната (ниша), 1 с/у, на 1 стор"/>
    <s v="Кухня-столовая"/>
    <n v="20"/>
    <n v="7"/>
    <s v="наличие студий"/>
    <n v="0.99250000000000005"/>
    <n v="0.995"/>
    <n v="0.998"/>
    <n v="1.0282352941176474"/>
    <s v="34-36"/>
    <n v="256666.66666666666"/>
    <n v="1.023549305392337"/>
    <n v="262710.98838403315"/>
    <n v="8960000"/>
    <x v="23"/>
  </r>
  <r>
    <x v="2"/>
    <n v="2"/>
    <n v="19"/>
    <n v="210"/>
    <s v="2.4"/>
    <m/>
    <x v="3"/>
    <n v="12.4"/>
    <n v="28.5"/>
    <n v="28.5"/>
    <n v="28.5"/>
    <m/>
    <m/>
    <n v="5.8"/>
    <m/>
    <m/>
    <m/>
    <m/>
    <m/>
    <m/>
    <m/>
    <m/>
    <m/>
    <s v="Студия"/>
    <n v="5.4"/>
    <m/>
    <s v="Студия"/>
    <n v="12.4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s v="комната"/>
    <n v="1"/>
    <m/>
    <m/>
    <m/>
    <m/>
    <m/>
    <m/>
    <m/>
    <m/>
    <m/>
    <m/>
    <s v="Частный сектор"/>
    <s v="В"/>
    <m/>
    <s v="Студия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да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.0049999999999999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5"/>
    <s v="Студия, 1 с/у, 2 ок ком, на 1 стор"/>
    <s v="Студия"/>
    <n v="20"/>
    <n v="7"/>
    <s v="наличие студий"/>
    <n v="0.99250000000000005"/>
    <n v="0.995"/>
    <n v="0.998"/>
    <n v="1.0282352941176474"/>
    <s v="28-30"/>
    <n v="270000"/>
    <n v="1.0184570202908827"/>
    <n v="274983.39547853835"/>
    <n v="7840000"/>
    <x v="48"/>
  </r>
  <r>
    <x v="2"/>
    <n v="2"/>
    <n v="19"/>
    <n v="211"/>
    <s v="2.5"/>
    <m/>
    <x v="1"/>
    <n v="22"/>
    <n v="48.9"/>
    <n v="48.9"/>
    <n v="48.9"/>
    <m/>
    <m/>
    <n v="2.9"/>
    <s v="ниша"/>
    <n v="3.9"/>
    <m/>
    <m/>
    <m/>
    <m/>
    <m/>
    <m/>
    <m/>
    <s v="Кухня-столовая"/>
    <n v="13.8"/>
    <m/>
    <s v="Комната стандарт"/>
    <n v="11.9"/>
    <m/>
    <m/>
    <s v="Комната стандарт"/>
    <n v="10.1"/>
    <m/>
    <m/>
    <m/>
    <m/>
    <m/>
    <m/>
    <m/>
    <m/>
    <m/>
    <m/>
    <m/>
    <m/>
    <m/>
    <m/>
    <n v="4"/>
    <n v="2.299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m/>
    <n v="2"/>
    <m/>
    <m/>
    <m/>
    <m/>
    <m/>
    <m/>
    <m/>
    <m/>
    <m/>
    <m/>
    <s v="Свой ЖК, Частный сектор"/>
    <s v="Ю, В"/>
    <m/>
    <s v="Кухня-столовая"/>
    <s v=""/>
    <s v="ниш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да"/>
    <s v=""/>
    <s v=""/>
    <s v=""/>
    <m/>
    <n v="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6"/>
    <s v="Кухня-столовая, ниша, 2 с/у, Угловая, на 2 стор"/>
    <s v="Кухня-столовая"/>
    <n v="20"/>
    <n v="7"/>
    <s v="наличие студий"/>
    <n v="0.99250000000000005"/>
    <n v="0.995"/>
    <n v="0.998"/>
    <n v="1.0282352941176474"/>
    <s v="48-50"/>
    <n v="230000"/>
    <n v="1.0158981470274016"/>
    <n v="233656.57381630235"/>
    <n v="11430000"/>
    <x v="49"/>
  </r>
  <r>
    <x v="2"/>
    <n v="2"/>
    <n v="19"/>
    <n v="212"/>
    <s v="2.6"/>
    <m/>
    <x v="2"/>
    <n v="10.6"/>
    <n v="39.099999999999994"/>
    <n v="39.099999999999994"/>
    <n v="39.099999999999994"/>
    <m/>
    <m/>
    <n v="3.4"/>
    <s v="ниша"/>
    <n v="3.3"/>
    <m/>
    <m/>
    <m/>
    <m/>
    <m/>
    <m/>
    <m/>
    <s v="Кухня-гостиная"/>
    <n v="18.5"/>
    <m/>
    <s v="Комната стандарт"/>
    <n v="10.6"/>
    <m/>
    <m/>
    <m/>
    <m/>
    <m/>
    <m/>
    <m/>
    <m/>
    <m/>
    <m/>
    <m/>
    <m/>
    <m/>
    <m/>
    <m/>
    <m/>
    <m/>
    <m/>
    <n v="3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s v="да"/>
    <m/>
    <m/>
    <s v="кухня"/>
    <n v="2"/>
    <m/>
    <m/>
    <m/>
    <m/>
    <m/>
    <m/>
    <m/>
    <m/>
    <m/>
    <m/>
    <s v="Свой ЖК, Двор, Крыша др. строения ЖК"/>
    <s v="Ю, З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да"/>
    <s v=""/>
    <s v=""/>
    <s v="д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"/>
    <m/>
    <m/>
    <n v="0.995"/>
    <n v="1"/>
    <n v="1"/>
    <n v="1.0049999999999999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7"/>
    <s v="Кухня-гостиная, ниша, 1 с/у, Угловая, 2 ок кух, на 2 стор"/>
    <s v="Кухня-гостиная"/>
    <n v="20"/>
    <n v="7"/>
    <s v="наличие студий"/>
    <n v="0.99250000000000005"/>
    <n v="0.995"/>
    <n v="0.998"/>
    <n v="1.0282352941176474"/>
    <s v="38-40"/>
    <n v="240000"/>
    <n v="1.0311874141401645"/>
    <n v="247484.97939363946"/>
    <n v="9680000"/>
    <x v="50"/>
  </r>
  <r>
    <x v="2"/>
    <n v="2"/>
    <n v="19"/>
    <n v="213"/>
    <s v="2.7"/>
    <m/>
    <x v="2"/>
    <n v="14.4"/>
    <n v="37.5"/>
    <n v="37.5"/>
    <n v="37.5"/>
    <m/>
    <m/>
    <n v="6"/>
    <s v="ниша"/>
    <m/>
    <m/>
    <m/>
    <m/>
    <m/>
    <m/>
    <m/>
    <m/>
    <s v="Кухня-столовая"/>
    <n v="13.3"/>
    <m/>
    <s v="Комната стандарт"/>
    <n v="14.4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2"/>
    <m/>
    <m/>
    <m/>
    <m/>
    <m/>
    <m/>
    <n v="1"/>
    <m/>
    <m/>
    <m/>
    <m/>
    <m/>
    <m/>
    <m/>
    <s v="сбоку"/>
    <s v="коридор, комната"/>
    <m/>
    <s v="Свой ЖК, Двор, Крыша др. строения ЖК"/>
    <s v="З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2.72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да"/>
    <s v=""/>
    <s v=""/>
    <s v=""/>
    <s v=""/>
    <s v=""/>
    <s v="да"/>
    <s v="да"/>
    <s v=""/>
    <s v=""/>
    <s v="да"/>
    <s v="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0.995"/>
    <n v="1"/>
    <n v="1"/>
    <n v="1"/>
    <n v="1"/>
    <n v="1"/>
    <m/>
    <m/>
    <m/>
    <m/>
    <m/>
    <m/>
    <m/>
    <m/>
    <m/>
    <m/>
    <m/>
    <m/>
    <m/>
    <m/>
    <m/>
    <m/>
    <m/>
    <m/>
    <x v="58"/>
    <s v="Кухня-столовая, ниша, Комната (ниша), 1 с/у, на 1 стор"/>
    <s v="Кухня-столовая"/>
    <n v="20"/>
    <n v="7"/>
    <s v="наличие студий"/>
    <n v="0.99250000000000005"/>
    <n v="0.995"/>
    <n v="0.998"/>
    <n v="1.0282352941176474"/>
    <s v="36-38"/>
    <n v="250000"/>
    <n v="1.0133394010710484"/>
    <n v="253334.85026776209"/>
    <n v="9500000"/>
    <x v="51"/>
  </r>
  <r>
    <x v="2"/>
    <n v="2"/>
    <n v="20"/>
    <n v="214"/>
    <s v="2.1"/>
    <m/>
    <x v="1"/>
    <n v="30.299999999999997"/>
    <n v="59.599999999999994"/>
    <n v="62.999999999999993"/>
    <n v="62.999999999999993"/>
    <m/>
    <m/>
    <n v="6.1"/>
    <s v="ниша"/>
    <m/>
    <m/>
    <m/>
    <m/>
    <m/>
    <m/>
    <m/>
    <m/>
    <s v="Кухня-гостиная"/>
    <n v="16.5"/>
    <m/>
    <s v="Комната стандарт"/>
    <n v="16.2"/>
    <m/>
    <m/>
    <s v="Мастер-спальня"/>
    <n v="14.1"/>
    <s v="ниша"/>
    <m/>
    <m/>
    <m/>
    <m/>
    <m/>
    <m/>
    <m/>
    <m/>
    <m/>
    <m/>
    <m/>
    <m/>
    <m/>
    <n v="3.9"/>
    <n v="2.8"/>
    <m/>
    <m/>
    <m/>
    <m/>
    <m/>
    <m/>
    <m/>
    <m/>
    <m/>
    <m/>
    <m/>
    <m/>
    <m/>
    <m/>
    <m/>
    <m/>
    <m/>
    <n v="3.4"/>
    <n v="3.4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3"/>
    <m/>
    <m/>
    <m/>
    <s v="да"/>
    <m/>
    <m/>
    <n v="2"/>
    <m/>
    <m/>
    <m/>
    <s v="кухня, коридор"/>
    <m/>
    <m/>
    <m/>
    <m/>
    <m/>
    <m/>
    <s v="Свой ЖК, Двор, Крыша др. строения ЖК, Частный сектор"/>
    <s v="З, В"/>
    <m/>
    <s v="Кухня-гостиная"/>
    <s v=""/>
    <s v="ниша"/>
    <s v=""/>
    <s v=""/>
    <n v="1"/>
    <s v=""/>
    <n v="1"/>
    <n v="2"/>
    <s v=""/>
    <s v=""/>
    <s v=""/>
    <s v=""/>
    <s v=""/>
    <s v=""/>
    <n v="1"/>
    <s v=""/>
    <n v="1"/>
    <s v=""/>
    <s v=""/>
    <s v=""/>
    <n v="1"/>
    <s v=""/>
    <s v=""/>
    <s v=""/>
    <n v="3"/>
    <s v=""/>
    <s v=""/>
    <s v=""/>
    <s v="да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да"/>
    <s v="да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да"/>
    <s v=""/>
    <s v=""/>
    <s v=""/>
    <m/>
    <n v="1.01"/>
    <n v="1"/>
    <n v="1.0049999999999999"/>
    <m/>
    <m/>
    <n v="1.0049999999999999"/>
    <n v="1"/>
    <n v="1.01"/>
    <n v="1"/>
    <n v="1"/>
    <n v="1"/>
    <n v="1"/>
    <m/>
    <m/>
    <m/>
    <n v="1.0049999999999999"/>
    <m/>
    <m/>
    <m/>
    <m/>
    <m/>
    <m/>
    <m/>
    <m/>
    <m/>
    <n v="1.0024999999999999"/>
    <m/>
    <m/>
    <n v="1"/>
    <n v="1.0049999999999999"/>
    <n v="1"/>
    <n v="1"/>
    <n v="1"/>
    <m/>
    <m/>
    <m/>
    <m/>
    <n v="1.0024999999999999"/>
    <m/>
    <m/>
    <m/>
    <m/>
    <m/>
    <m/>
    <m/>
    <m/>
    <m/>
    <m/>
    <m/>
    <m/>
    <n v="0.995"/>
    <n v="0.99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2"/>
    <s v="Кухня-гостиная, Мастер-спальня, ниша, Комната (ниша), 2 с/у, лодж., Распашонка, на 2 стор"/>
    <s v="Кухня-гостиная, Мастер-спальня"/>
    <n v="20"/>
    <n v="7"/>
    <s v="наличие студий"/>
    <n v="0.99250000000000005"/>
    <n v="0.995"/>
    <n v="0.998"/>
    <n v="1.0300000000000002"/>
    <s v="62-64"/>
    <n v="217500"/>
    <n v="1.0510981721176063"/>
    <n v="228613.85243557935"/>
    <n v="14400000"/>
    <x v="46"/>
  </r>
  <r>
    <x v="2"/>
    <n v="2"/>
    <n v="20"/>
    <n v="215"/>
    <s v="2.2"/>
    <m/>
    <x v="2"/>
    <n v="12.4"/>
    <n v="31"/>
    <n v="34.299999999999997"/>
    <n v="34.299999999999997"/>
    <m/>
    <m/>
    <n v="3.4"/>
    <s v="ниша"/>
    <m/>
    <m/>
    <m/>
    <m/>
    <m/>
    <m/>
    <m/>
    <m/>
    <s v="Кухня-столовая"/>
    <n v="11.3"/>
    <m/>
    <s v="Комната стандарт"/>
    <n v="12.4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n v="3.3"/>
    <n v="3.3"/>
    <s v="теплая"/>
    <s v="стандартное"/>
    <s v="комната"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ниша"/>
    <s v=""/>
    <s v=""/>
    <n v="1"/>
    <s v=""/>
    <s v=""/>
    <n v="1"/>
    <s v=""/>
    <s v=""/>
    <s v=""/>
    <s v=""/>
    <s v=""/>
    <s v=""/>
    <n v="1"/>
    <s v=""/>
    <n v="1"/>
    <s v=""/>
    <s v=""/>
    <s v=""/>
    <n v="1"/>
    <s v=""/>
    <s v=""/>
    <s v=""/>
    <n v="3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.0049999999999999"/>
    <m/>
    <m/>
    <m/>
    <m/>
    <m/>
    <m/>
    <m/>
    <m/>
    <m/>
    <n v="1.0024999999999999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3"/>
    <s v="Кухня-столовая, ниша, Комната (ниша), 1 с/у, лодж., на 1 стор"/>
    <s v="Кухня-столовая"/>
    <n v="20"/>
    <n v="7"/>
    <s v="наличие студий"/>
    <n v="0.99250000000000005"/>
    <n v="0.995"/>
    <n v="0.998"/>
    <n v="1.0300000000000002"/>
    <s v="34-36"/>
    <n v="256666.66666666666"/>
    <n v="1.0330085800517552"/>
    <n v="265138.86887995049"/>
    <n v="9090000"/>
    <x v="47"/>
  </r>
  <r>
    <x v="2"/>
    <n v="2"/>
    <n v="20"/>
    <n v="216"/>
    <s v="2.3"/>
    <m/>
    <x v="2"/>
    <n v="15.5"/>
    <n v="34.1"/>
    <n v="34.1"/>
    <n v="34.1"/>
    <m/>
    <m/>
    <n v="3.4"/>
    <s v="ниша"/>
    <m/>
    <m/>
    <m/>
    <m/>
    <m/>
    <m/>
    <m/>
    <m/>
    <s v="Кухня-столовая"/>
    <n v="11.3"/>
    <m/>
    <s v="Комната стандарт"/>
    <n v="15.5"/>
    <s v="ниша"/>
    <m/>
    <m/>
    <m/>
    <m/>
    <m/>
    <m/>
    <m/>
    <m/>
    <m/>
    <m/>
    <m/>
    <m/>
    <m/>
    <m/>
    <m/>
    <m/>
    <m/>
    <n v="3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Частный сектор"/>
    <s v="В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3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.0024999999999999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4"/>
    <s v="Кухня-столовая, ниша, Комната (ниша), 1 с/у, на 1 стор"/>
    <s v="Кухня-столовая"/>
    <n v="20"/>
    <n v="7"/>
    <s v="наличие студий"/>
    <n v="0.99250000000000005"/>
    <n v="0.995"/>
    <n v="0.998"/>
    <n v="1.0300000000000002"/>
    <s v="34-36"/>
    <n v="256666.66666666666"/>
    <n v="1.0278692338823436"/>
    <n v="263819.77002980153"/>
    <n v="9000000"/>
    <x v="23"/>
  </r>
  <r>
    <x v="2"/>
    <n v="2"/>
    <n v="20"/>
    <n v="217"/>
    <s v="2.4"/>
    <m/>
    <x v="3"/>
    <n v="12.4"/>
    <n v="28.5"/>
    <n v="28.5"/>
    <n v="28.5"/>
    <m/>
    <m/>
    <n v="5.8"/>
    <m/>
    <m/>
    <m/>
    <m/>
    <m/>
    <m/>
    <m/>
    <m/>
    <m/>
    <s v="Студия"/>
    <n v="5.4"/>
    <m/>
    <s v="Студия"/>
    <n v="12.4"/>
    <m/>
    <m/>
    <m/>
    <m/>
    <m/>
    <m/>
    <m/>
    <m/>
    <m/>
    <m/>
    <m/>
    <m/>
    <m/>
    <m/>
    <m/>
    <m/>
    <m/>
    <m/>
    <n v="4.9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s v="комната"/>
    <n v="1"/>
    <m/>
    <m/>
    <m/>
    <m/>
    <m/>
    <m/>
    <m/>
    <m/>
    <m/>
    <m/>
    <s v="Частный сектор"/>
    <s v="В"/>
    <m/>
    <s v="Студия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3"/>
    <s v=""/>
    <s v=""/>
    <s v=""/>
    <s v=""/>
    <s v=""/>
    <s v=""/>
    <s v="да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m/>
    <n v="1"/>
    <n v="1"/>
    <n v="1"/>
    <m/>
    <m/>
    <n v="1"/>
    <n v="1"/>
    <n v="1"/>
    <n v="1"/>
    <n v="1"/>
    <n v="1"/>
    <n v="1"/>
    <m/>
    <m/>
    <m/>
    <n v="1"/>
    <m/>
    <m/>
    <m/>
    <m/>
    <m/>
    <m/>
    <m/>
    <m/>
    <m/>
    <n v="1.0024999999999999"/>
    <m/>
    <m/>
    <n v="1"/>
    <n v="1"/>
    <n v="1"/>
    <n v="1"/>
    <n v="1.0049999999999999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5"/>
    <s v="Студия, 1 с/у, 2 ок ком, на 1 стор"/>
    <s v="Студия"/>
    <n v="20"/>
    <n v="7"/>
    <s v="наличие студий"/>
    <n v="0.99250000000000005"/>
    <n v="0.995"/>
    <n v="0.998"/>
    <n v="1.0300000000000002"/>
    <s v="28-30"/>
    <n v="270000"/>
    <n v="1.0227554565993471"/>
    <n v="276143.97328182374"/>
    <n v="7870000"/>
    <x v="48"/>
  </r>
  <r>
    <x v="2"/>
    <n v="2"/>
    <n v="20"/>
    <n v="218"/>
    <s v="2.5"/>
    <m/>
    <x v="1"/>
    <n v="22"/>
    <n v="48.9"/>
    <n v="48.9"/>
    <n v="48.9"/>
    <m/>
    <m/>
    <n v="2.9"/>
    <s v="ниша"/>
    <n v="3.9"/>
    <m/>
    <m/>
    <m/>
    <m/>
    <m/>
    <m/>
    <m/>
    <s v="Кухня-столовая"/>
    <n v="13.8"/>
    <m/>
    <s v="Комната стандарт"/>
    <n v="11.9"/>
    <m/>
    <m/>
    <s v="Комната стандарт"/>
    <n v="10.1"/>
    <m/>
    <m/>
    <m/>
    <m/>
    <m/>
    <m/>
    <m/>
    <m/>
    <m/>
    <m/>
    <m/>
    <m/>
    <m/>
    <m/>
    <n v="4"/>
    <n v="2.299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m/>
    <n v="2"/>
    <m/>
    <m/>
    <m/>
    <m/>
    <m/>
    <m/>
    <m/>
    <m/>
    <m/>
    <m/>
    <s v="Свой ЖК, Частный сектор"/>
    <s v="Ю, В"/>
    <m/>
    <s v="Кухня-столовая"/>
    <s v=""/>
    <s v="ниш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n v="3"/>
    <s v=""/>
    <s v=""/>
    <s v="да"/>
    <s v=""/>
    <s v=""/>
    <s v="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"/>
    <s v=""/>
    <s v=""/>
    <s v="да"/>
    <s v=""/>
    <s v=""/>
    <s v=""/>
    <m/>
    <n v="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.0024999999999999"/>
    <m/>
    <m/>
    <n v="0.995"/>
    <n v="1"/>
    <n v="1"/>
    <n v="1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6"/>
    <s v="Кухня-столовая, ниша, 2 с/у, Угловая, на 2 стор"/>
    <s v="Кухня-столовая"/>
    <n v="20"/>
    <n v="7"/>
    <s v="наличие студий"/>
    <n v="0.99250000000000005"/>
    <n v="0.995"/>
    <n v="0.998"/>
    <n v="1.0300000000000002"/>
    <s v="48-50"/>
    <n v="230000"/>
    <n v="1.0201857835146408"/>
    <n v="234642.7302083674"/>
    <n v="11470000"/>
    <x v="49"/>
  </r>
  <r>
    <x v="2"/>
    <n v="2"/>
    <n v="20"/>
    <n v="219"/>
    <s v="2.6"/>
    <m/>
    <x v="2"/>
    <n v="10.6"/>
    <n v="39.099999999999994"/>
    <n v="39.099999999999994"/>
    <n v="39.099999999999994"/>
    <m/>
    <m/>
    <n v="3.4"/>
    <s v="ниша"/>
    <n v="3.3"/>
    <m/>
    <m/>
    <m/>
    <m/>
    <m/>
    <m/>
    <m/>
    <s v="Кухня-гостиная"/>
    <n v="18.5"/>
    <m/>
    <s v="Комната стандарт"/>
    <n v="10.6"/>
    <m/>
    <m/>
    <m/>
    <m/>
    <m/>
    <m/>
    <m/>
    <m/>
    <m/>
    <m/>
    <m/>
    <m/>
    <m/>
    <m/>
    <m/>
    <m/>
    <m/>
    <m/>
    <n v="3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s v="кухня"/>
    <n v="2"/>
    <m/>
    <m/>
    <m/>
    <m/>
    <m/>
    <m/>
    <m/>
    <m/>
    <m/>
    <m/>
    <s v="Свой ЖК, Двор, Крыша др. строения ЖК"/>
    <s v="Ю, З"/>
    <m/>
    <s v="Кухня-гостиная"/>
    <s v=""/>
    <s v="ниша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3"/>
    <s v=""/>
    <s v=""/>
    <s v="да"/>
    <s v=""/>
    <s v=""/>
    <s v="да"/>
    <s v=""/>
    <s v=""/>
    <s v=""/>
    <s v=""/>
    <s v=""/>
    <n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да"/>
    <s v=""/>
    <s v=""/>
    <s v="да"/>
    <s v=""/>
    <s v=""/>
    <s v=""/>
    <s v=""/>
    <m/>
    <n v="1.01"/>
    <n v="1"/>
    <n v="1.0049999999999999"/>
    <m/>
    <m/>
    <n v="1"/>
    <n v="1"/>
    <n v="1"/>
    <n v="1"/>
    <n v="1"/>
    <n v="1"/>
    <n v="1"/>
    <m/>
    <m/>
    <m/>
    <n v="1"/>
    <m/>
    <m/>
    <m/>
    <m/>
    <m/>
    <m/>
    <m/>
    <m/>
    <m/>
    <n v="1.0024999999999999"/>
    <m/>
    <m/>
    <n v="0.995"/>
    <n v="1"/>
    <n v="1"/>
    <n v="1.0049999999999999"/>
    <n v="1"/>
    <m/>
    <m/>
    <m/>
    <m/>
    <n v="1.0024999999999999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m/>
    <m/>
    <m/>
    <m/>
    <m/>
    <m/>
    <m/>
    <m/>
    <m/>
    <m/>
    <m/>
    <m/>
    <m/>
    <m/>
    <m/>
    <m/>
    <m/>
    <x v="57"/>
    <s v="Кухня-гостиная, ниша, 1 с/у, Угловая, 2 ок кух, на 2 стор"/>
    <s v="Кухня-гостиная"/>
    <n v="20"/>
    <n v="7"/>
    <s v="наличие студий"/>
    <n v="0.99250000000000005"/>
    <n v="0.995"/>
    <n v="0.998"/>
    <n v="1.0300000000000002"/>
    <s v="38-40"/>
    <n v="240000"/>
    <n v="1.0355395795565365"/>
    <n v="248529.49909356877"/>
    <n v="9720000"/>
    <x v="50"/>
  </r>
  <r>
    <x v="2"/>
    <n v="2"/>
    <n v="20"/>
    <n v="220"/>
    <s v="2.7"/>
    <m/>
    <x v="2"/>
    <n v="14.4"/>
    <n v="37.5"/>
    <n v="37.5"/>
    <n v="37.5"/>
    <m/>
    <m/>
    <n v="6"/>
    <s v="ниша"/>
    <m/>
    <m/>
    <m/>
    <m/>
    <m/>
    <m/>
    <m/>
    <m/>
    <s v="Кухня-столовая"/>
    <n v="13.3"/>
    <m/>
    <s v="Комната стандарт"/>
    <n v="14.4"/>
    <s v="ниша"/>
    <m/>
    <m/>
    <m/>
    <m/>
    <m/>
    <m/>
    <m/>
    <m/>
    <m/>
    <m/>
    <m/>
    <m/>
    <m/>
    <m/>
    <m/>
    <m/>
    <m/>
    <n v="3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s v="сбоку"/>
    <s v="коридор, комната"/>
    <m/>
    <s v="Свой ЖК, Двор, Крыша др. строения ЖК"/>
    <s v="З"/>
    <m/>
    <s v="Кухня-столовая"/>
    <s v=""/>
    <s v="ниша"/>
    <s v=""/>
    <s v=""/>
    <n v="1"/>
    <s v=""/>
    <s v=""/>
    <n v="1"/>
    <s v=""/>
    <s v=""/>
    <s v=""/>
    <s v=""/>
    <s v=""/>
    <s v=""/>
    <s v=""/>
    <s v=""/>
    <s v=""/>
    <s v=""/>
    <s v=""/>
    <s v=""/>
    <s v=""/>
    <s v=""/>
    <s v=""/>
    <s v=""/>
    <n v="3"/>
    <s v=""/>
    <s v=""/>
    <s v=""/>
    <s v=""/>
    <s v=""/>
    <s v=""/>
    <s v=""/>
    <s v=""/>
    <s v=""/>
    <s v=""/>
    <s v=""/>
    <n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да"/>
    <s v=""/>
    <s v="да"/>
    <s v=""/>
    <s v=""/>
    <s v=""/>
    <s v=""/>
    <s v=""/>
    <s v=""/>
    <s v=""/>
    <s v="да"/>
    <s v=""/>
    <s v=""/>
    <s v=""/>
    <s v=""/>
    <s v=""/>
    <s v="да"/>
    <s v="да"/>
    <s v=""/>
    <s v=""/>
    <s v="да"/>
    <s v=""/>
    <s v=""/>
    <s v=""/>
    <s v=""/>
    <m/>
    <n v="1"/>
    <n v="1"/>
    <n v="1.0049999999999999"/>
    <m/>
    <m/>
    <n v="1.0049999999999999"/>
    <n v="1"/>
    <n v="1"/>
    <n v="1"/>
    <n v="1"/>
    <n v="1"/>
    <n v="1"/>
    <m/>
    <m/>
    <m/>
    <n v="1"/>
    <m/>
    <m/>
    <m/>
    <m/>
    <m/>
    <m/>
    <m/>
    <m/>
    <m/>
    <n v="1.0024999999999999"/>
    <m/>
    <m/>
    <n v="1"/>
    <n v="1"/>
    <n v="1"/>
    <n v="1"/>
    <n v="1"/>
    <m/>
    <m/>
    <m/>
    <m/>
    <n v="1"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995"/>
    <n v="1"/>
    <n v="0.995"/>
    <n v="1"/>
    <n v="1"/>
    <n v="1"/>
    <n v="1"/>
    <n v="1"/>
    <m/>
    <m/>
    <m/>
    <m/>
    <m/>
    <m/>
    <m/>
    <m/>
    <m/>
    <m/>
    <m/>
    <m/>
    <m/>
    <m/>
    <m/>
    <m/>
    <m/>
    <m/>
    <x v="58"/>
    <s v="Кухня-столовая, ниша, Комната (ниша), 1 с/у, на 1 стор"/>
    <s v="Кухня-столовая"/>
    <n v="20"/>
    <n v="7"/>
    <s v="наличие студий"/>
    <n v="0.99250000000000005"/>
    <n v="0.995"/>
    <n v="0.998"/>
    <n v="1.0300000000000002"/>
    <s v="36-38"/>
    <n v="250000"/>
    <n v="1.0176162382743672"/>
    <n v="254404.05956859179"/>
    <n v="9540000"/>
    <x v="5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">
  <r>
    <x v="0"/>
    <x v="0"/>
    <s v="1"/>
    <s v="3,92"/>
    <s v="ПОН 2.1.1"/>
    <n v="44.9"/>
    <n v="39.9"/>
    <n v="5"/>
  </r>
  <r>
    <x v="1"/>
    <x v="1"/>
    <m/>
    <m/>
    <m/>
    <n v="0"/>
    <m/>
    <m/>
  </r>
  <r>
    <x v="1"/>
    <x v="1"/>
    <m/>
    <m/>
    <m/>
    <n v="0"/>
    <m/>
    <m/>
  </r>
  <r>
    <x v="1"/>
    <x v="1"/>
    <m/>
    <m/>
    <m/>
    <n v="0"/>
    <m/>
    <m/>
  </r>
  <r>
    <x v="1"/>
    <x v="1"/>
    <m/>
    <m/>
    <m/>
    <n v="0"/>
    <m/>
    <m/>
  </r>
  <r>
    <x v="1"/>
    <x v="1"/>
    <m/>
    <m/>
    <m/>
    <n v="0"/>
    <m/>
    <m/>
  </r>
  <r>
    <x v="1"/>
    <x v="1"/>
    <m/>
    <m/>
    <m/>
    <n v="0"/>
    <m/>
    <m/>
  </r>
  <r>
    <x v="1"/>
    <x v="1"/>
    <m/>
    <m/>
    <m/>
    <n v="0"/>
    <m/>
    <m/>
  </r>
  <r>
    <x v="1"/>
    <x v="1"/>
    <m/>
    <m/>
    <m/>
    <n v="0"/>
    <m/>
    <m/>
  </r>
  <r>
    <x v="1"/>
    <x v="1"/>
    <m/>
    <m/>
    <m/>
    <n v="0"/>
    <m/>
    <m/>
  </r>
  <r>
    <x v="1"/>
    <x v="1"/>
    <m/>
    <m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3">
  <r>
    <n v="1"/>
    <n v="1"/>
    <n v="17.955000000000002"/>
  </r>
  <r>
    <n v="2"/>
    <n v="1"/>
    <n v="17.955000000000002"/>
  </r>
  <r>
    <n v="3"/>
    <n v="1"/>
    <n v="14.31"/>
  </r>
  <r>
    <n v="4"/>
    <n v="1"/>
    <n v="14.31"/>
  </r>
  <r>
    <n v="5"/>
    <n v="1"/>
    <n v="14.31"/>
  </r>
  <r>
    <n v="6"/>
    <n v="1"/>
    <n v="14.31"/>
  </r>
  <r>
    <n v="7"/>
    <n v="1"/>
    <n v="14.31"/>
  </r>
  <r>
    <n v="8"/>
    <n v="1"/>
    <n v="14.31"/>
  </r>
  <r>
    <n v="9"/>
    <n v="1"/>
    <n v="14.31"/>
  </r>
  <r>
    <n v="10"/>
    <n v="1"/>
    <n v="14.31"/>
  </r>
  <r>
    <n v="11"/>
    <n v="1"/>
    <n v="14.31"/>
  </r>
  <r>
    <n v="12"/>
    <n v="1"/>
    <n v="17.955000000000002"/>
  </r>
  <r>
    <n v="13"/>
    <n v="1"/>
    <n v="17.955000000000002"/>
  </r>
  <r>
    <n v="14"/>
    <n v="1"/>
    <n v="17.955000000000002"/>
  </r>
  <r>
    <n v="15"/>
    <n v="1"/>
    <n v="14.31"/>
  </r>
  <r>
    <n v="16"/>
    <n v="1"/>
    <n v="14.31"/>
  </r>
  <r>
    <n v="17"/>
    <n v="1"/>
    <n v="24.419999999999998"/>
  </r>
  <r>
    <n v="18"/>
    <n v="1"/>
    <n v="19.8"/>
  </r>
  <r>
    <n v="19"/>
    <n v="1"/>
    <n v="14.31"/>
  </r>
  <r>
    <n v="20"/>
    <n v="1"/>
    <n v="14.31"/>
  </r>
  <r>
    <n v="21"/>
    <n v="1"/>
    <n v="14.31"/>
  </r>
  <r>
    <n v="22"/>
    <n v="1"/>
    <n v="14.31"/>
  </r>
  <r>
    <n v="23"/>
    <n v="1"/>
    <n v="14.31"/>
  </r>
  <r>
    <n v="24"/>
    <n v="1"/>
    <n v="14.31"/>
  </r>
  <r>
    <n v="25"/>
    <n v="1"/>
    <n v="14.31"/>
  </r>
  <r>
    <n v="26"/>
    <n v="1"/>
    <n v="14.31"/>
  </r>
  <r>
    <n v="27"/>
    <n v="1"/>
    <n v="14.31"/>
  </r>
  <r>
    <n v="28"/>
    <n v="1"/>
    <n v="14.31"/>
  </r>
  <r>
    <n v="29"/>
    <n v="1"/>
    <n v="14.31"/>
  </r>
  <r>
    <n v="30"/>
    <n v="1"/>
    <n v="14.31"/>
  </r>
  <r>
    <n v="31"/>
    <n v="1"/>
    <n v="16.5"/>
  </r>
  <r>
    <n v="32"/>
    <n v="1"/>
    <n v="16.5"/>
  </r>
  <r>
    <n v="33"/>
    <n v="1"/>
    <n v="16.5"/>
  </r>
  <r>
    <n v="34"/>
    <n v="1"/>
    <n v="14.31"/>
  </r>
  <r>
    <n v="35"/>
    <n v="1"/>
    <n v="14.31"/>
  </r>
  <r>
    <n v="36"/>
    <n v="1"/>
    <n v="14.31"/>
  </r>
  <r>
    <n v="37"/>
    <n v="1"/>
    <n v="14.31"/>
  </r>
  <r>
    <n v="38"/>
    <n v="1"/>
    <n v="14.31"/>
  </r>
  <r>
    <n v="39"/>
    <n v="1"/>
    <n v="14.31"/>
  </r>
  <r>
    <n v="40"/>
    <n v="1"/>
    <n v="14.31"/>
  </r>
  <r>
    <n v="41"/>
    <n v="1"/>
    <n v="14.31"/>
  </r>
  <r>
    <n v="42"/>
    <n v="1"/>
    <n v="14.31"/>
  </r>
  <r>
    <n v="43"/>
    <n v="1"/>
    <n v="14.31"/>
  </r>
  <r>
    <n v="44"/>
    <n v="1"/>
    <n v="14.31"/>
  </r>
  <r>
    <n v="45"/>
    <n v="1"/>
    <n v="14.31"/>
  </r>
  <r>
    <n v="46"/>
    <n v="1"/>
    <n v="14.31"/>
  </r>
  <r>
    <n v="47"/>
    <n v="1"/>
    <n v="14.31"/>
  </r>
  <r>
    <n v="48"/>
    <n v="1"/>
    <n v="14.31"/>
  </r>
  <r>
    <n v="49"/>
    <n v="1"/>
    <n v="14.31"/>
  </r>
  <r>
    <n v="50"/>
    <n v="1"/>
    <n v="14.31"/>
  </r>
  <r>
    <n v="51"/>
    <n v="1"/>
    <n v="14.31"/>
  </r>
  <r>
    <n v="52"/>
    <n v="1"/>
    <n v="18.900000000000002"/>
  </r>
  <r>
    <n v="53"/>
    <n v="1"/>
    <n v="18.900000000000002"/>
  </r>
  <r>
    <n v="54"/>
    <n v="1"/>
    <n v="14.31"/>
  </r>
  <r>
    <n v="55"/>
    <n v="1"/>
    <n v="14.31"/>
  </r>
  <r>
    <n v="56"/>
    <n v="1"/>
    <n v="14.31"/>
  </r>
  <r>
    <n v="57"/>
    <n v="1"/>
    <n v="14.31"/>
  </r>
  <r>
    <n v="58"/>
    <n v="1"/>
    <n v="17.955000000000002"/>
  </r>
  <r>
    <n v="59"/>
    <n v="1"/>
    <n v="17.955000000000002"/>
  </r>
  <r>
    <n v="60"/>
    <n v="1"/>
    <n v="17.955000000000002"/>
  </r>
  <r>
    <n v="61"/>
    <n v="1"/>
    <n v="14.31"/>
  </r>
  <r>
    <n v="62"/>
    <n v="1"/>
    <n v="14.31"/>
  </r>
  <r>
    <n v="63"/>
    <n v="1"/>
    <n v="14.31"/>
  </r>
  <r>
    <n v="64"/>
    <n v="1"/>
    <n v="14.31"/>
  </r>
  <r>
    <n v="65"/>
    <n v="1"/>
    <n v="14.31"/>
  </r>
  <r>
    <n v="66"/>
    <n v="1"/>
    <n v="14.31"/>
  </r>
  <r>
    <n v="67"/>
    <n v="1"/>
    <n v="14.31"/>
  </r>
  <r>
    <n v="68"/>
    <n v="1"/>
    <n v="14.31"/>
  </r>
  <r>
    <n v="69"/>
    <n v="1"/>
    <n v="14.31"/>
  </r>
  <r>
    <n v="70"/>
    <n v="1"/>
    <n v="14.31"/>
  </r>
  <r>
    <n v="71"/>
    <n v="1"/>
    <n v="14.31"/>
  </r>
  <r>
    <n v="72"/>
    <n v="1"/>
    <n v="14.31"/>
  </r>
  <r>
    <n v="73"/>
    <n v="1"/>
    <n v="14.31"/>
  </r>
  <r>
    <n v="74"/>
    <n v="1"/>
    <n v="14.31"/>
  </r>
  <r>
    <n v="75"/>
    <n v="1"/>
    <n v="14.31"/>
  </r>
  <r>
    <n v="76"/>
    <n v="1"/>
    <n v="14.31"/>
  </r>
  <r>
    <n v="77"/>
    <n v="1"/>
    <n v="14.31"/>
  </r>
  <r>
    <n v="78"/>
    <n v="1"/>
    <n v="14.31"/>
  </r>
  <r>
    <n v="79"/>
    <n v="1"/>
    <n v="14.31"/>
  </r>
  <r>
    <n v="80"/>
    <n v="1"/>
    <n v="14.31"/>
  </r>
  <r>
    <n v="81"/>
    <n v="1"/>
    <n v="14.31"/>
  </r>
  <r>
    <n v="82"/>
    <n v="1"/>
    <n v="14.31"/>
  </r>
  <r>
    <n v="83"/>
    <n v="1"/>
    <n v="14.31"/>
  </r>
  <r>
    <n v="84"/>
    <n v="1"/>
    <n v="14.31"/>
  </r>
  <r>
    <n v="85"/>
    <n v="1"/>
    <n v="14.31"/>
  </r>
  <r>
    <n v="86"/>
    <n v="1"/>
    <n v="14.31"/>
  </r>
  <r>
    <n v="87"/>
    <n v="1"/>
    <n v="14.31"/>
  </r>
  <r>
    <n v="88"/>
    <n v="1"/>
    <n v="14.31"/>
  </r>
  <r>
    <n v="89"/>
    <n v="1"/>
    <n v="14.31"/>
  </r>
  <r>
    <n v="90"/>
    <n v="1"/>
    <n v="14.31"/>
  </r>
  <r>
    <n v="91"/>
    <n v="1"/>
    <n v="14.31"/>
  </r>
  <r>
    <n v="92"/>
    <n v="1"/>
    <n v="14.31"/>
  </r>
  <r>
    <n v="93"/>
    <n v="1"/>
    <n v="14.31"/>
  </r>
  <r>
    <n v="94"/>
    <n v="1"/>
    <n v="14.31"/>
  </r>
  <r>
    <n v="95"/>
    <n v="1"/>
    <n v="14.31"/>
  </r>
  <r>
    <n v="96"/>
    <n v="1"/>
    <n v="16.5"/>
  </r>
  <r>
    <n v="97"/>
    <n v="1"/>
    <n v="16.5"/>
  </r>
  <r>
    <n v="98"/>
    <n v="1"/>
    <n v="19.079999999999998"/>
  </r>
  <r>
    <n v="99"/>
    <n v="1"/>
    <n v="19.079999999999998"/>
  </r>
  <r>
    <n v="100"/>
    <n v="1"/>
    <n v="19.079999999999998"/>
  </r>
  <r>
    <n v="101"/>
    <n v="1"/>
    <n v="14.31"/>
  </r>
  <r>
    <n v="102"/>
    <n v="1"/>
    <n v="14.31"/>
  </r>
  <r>
    <n v="103"/>
    <n v="1"/>
    <n v="14.31"/>
  </r>
  <r>
    <n v="104"/>
    <n v="1"/>
    <n v="14.31"/>
  </r>
  <r>
    <n v="105"/>
    <n v="1"/>
    <n v="14.31"/>
  </r>
  <r>
    <n v="106"/>
    <n v="1"/>
    <n v="14.31"/>
  </r>
  <r>
    <n v="107"/>
    <n v="1"/>
    <n v="14.31"/>
  </r>
  <r>
    <n v="108"/>
    <n v="1"/>
    <n v="14.31"/>
  </r>
  <r>
    <n v="109"/>
    <n v="1"/>
    <n v="14.31"/>
  </r>
  <r>
    <n v="110"/>
    <n v="1"/>
    <n v="14.31"/>
  </r>
  <r>
    <n v="111"/>
    <n v="1"/>
    <n v="14.31"/>
  </r>
  <r>
    <n v="112"/>
    <n v="1"/>
    <n v="14.31"/>
  </r>
  <r>
    <n v="113"/>
    <n v="1"/>
    <n v="14.31"/>
  </r>
  <r>
    <n v="114"/>
    <n v="1"/>
    <n v="14.31"/>
  </r>
  <r>
    <n v="115"/>
    <n v="1"/>
    <n v="14.31"/>
  </r>
  <r>
    <n v="116"/>
    <n v="1"/>
    <n v="14.31"/>
  </r>
  <r>
    <n v="117"/>
    <n v="1"/>
    <n v="14.31"/>
  </r>
  <r>
    <n v="118"/>
    <n v="1"/>
    <n v="15.899999999999999"/>
  </r>
  <r>
    <n v="119"/>
    <n v="1"/>
    <n v="14.31"/>
  </r>
  <r>
    <n v="120"/>
    <n v="1"/>
    <n v="14.31"/>
  </r>
  <r>
    <n v="121"/>
    <n v="1"/>
    <n v="14.31"/>
  </r>
  <r>
    <n v="122"/>
    <n v="1"/>
    <n v="14.31"/>
  </r>
  <r>
    <n v="123"/>
    <n v="1"/>
    <n v="14.31"/>
  </r>
  <r>
    <n v="124"/>
    <n v="1"/>
    <n v="14.31"/>
  </r>
  <r>
    <n v="125"/>
    <n v="1"/>
    <n v="14.31"/>
  </r>
  <r>
    <n v="126"/>
    <n v="1"/>
    <n v="14.31"/>
  </r>
  <r>
    <n v="127"/>
    <n v="1"/>
    <n v="14.31"/>
  </r>
  <r>
    <n v="128"/>
    <n v="1"/>
    <n v="14.31"/>
  </r>
  <r>
    <n v="129"/>
    <n v="1"/>
    <n v="14.31"/>
  </r>
  <r>
    <n v="130"/>
    <n v="1"/>
    <n v="14.31"/>
  </r>
  <r>
    <n v="131"/>
    <n v="1"/>
    <n v="14.31"/>
  </r>
  <r>
    <n v="132"/>
    <n v="1"/>
    <n v="14.31"/>
  </r>
  <r>
    <n v="133"/>
    <n v="1"/>
    <n v="14.31"/>
  </r>
  <r>
    <n v="134"/>
    <n v="1"/>
    <n v="14.31"/>
  </r>
  <r>
    <n v="135"/>
    <n v="1"/>
    <n v="14.31"/>
  </r>
  <r>
    <n v="136"/>
    <n v="1"/>
    <n v="14.31"/>
  </r>
  <r>
    <n v="137"/>
    <n v="1"/>
    <n v="14.31"/>
  </r>
  <r>
    <n v="138"/>
    <n v="1"/>
    <n v="14.31"/>
  </r>
  <r>
    <n v="139"/>
    <n v="1"/>
    <n v="14.31"/>
  </r>
  <r>
    <n v="140"/>
    <n v="1"/>
    <n v="14.31"/>
  </r>
  <r>
    <n v="141"/>
    <n v="1"/>
    <n v="14.31"/>
  </r>
  <r>
    <n v="142"/>
    <n v="1"/>
    <n v="14.31"/>
  </r>
  <r>
    <n v="143"/>
    <n v="1"/>
    <n v="14.31"/>
  </r>
  <r>
    <n v="144"/>
    <n v="1"/>
    <n v="14.31"/>
  </r>
  <r>
    <n v="145"/>
    <n v="1"/>
    <n v="15.899999999999999"/>
  </r>
  <r>
    <n v="146"/>
    <n v="1"/>
    <n v="14.31"/>
  </r>
  <r>
    <n v="147"/>
    <n v="1"/>
    <n v="14.31"/>
  </r>
  <r>
    <n v="148"/>
    <n v="1"/>
    <n v="14.31"/>
  </r>
  <r>
    <n v="149"/>
    <n v="1"/>
    <n v="14.31"/>
  </r>
  <r>
    <n v="150"/>
    <n v="1"/>
    <n v="14.31"/>
  </r>
  <r>
    <n v="151"/>
    <n v="1"/>
    <n v="14.31"/>
  </r>
  <r>
    <n v="152"/>
    <n v="1"/>
    <n v="14.31"/>
  </r>
  <r>
    <n v="153"/>
    <n v="1"/>
    <n v="14.31"/>
  </r>
  <r>
    <n v="154"/>
    <n v="1"/>
    <n v="14.31"/>
  </r>
  <r>
    <n v="155"/>
    <n v="1"/>
    <n v="14.31"/>
  </r>
  <r>
    <n v="156"/>
    <n v="1"/>
    <n v="16.200000000000003"/>
  </r>
  <r>
    <n v="157"/>
    <n v="1"/>
    <n v="14.31"/>
  </r>
  <r>
    <n v="158"/>
    <n v="1"/>
    <n v="16.200000000000003"/>
  </r>
  <r>
    <n v="159"/>
    <n v="1"/>
    <n v="14.31"/>
  </r>
  <r>
    <n v="160"/>
    <n v="1"/>
    <n v="16.200000000000003"/>
  </r>
  <r>
    <n v="161"/>
    <n v="1"/>
    <n v="14.31"/>
  </r>
  <r>
    <n v="162"/>
    <n v="1"/>
    <n v="16.200000000000003"/>
  </r>
  <r>
    <n v="163"/>
    <n v="1"/>
    <n v="14.31"/>
  </r>
  <r>
    <n v="164"/>
    <n v="1"/>
    <n v="16.200000000000003"/>
  </r>
  <r>
    <n v="165"/>
    <n v="1"/>
    <n v="14.31"/>
  </r>
  <r>
    <n v="166"/>
    <n v="1"/>
    <n v="16.200000000000003"/>
  </r>
  <r>
    <n v="167"/>
    <n v="1"/>
    <n v="14.31"/>
  </r>
  <r>
    <n v="168"/>
    <n v="1"/>
    <n v="14.31"/>
  </r>
  <r>
    <n v="169"/>
    <n v="1"/>
    <n v="14.31"/>
  </r>
  <r>
    <n v="170"/>
    <n v="1"/>
    <n v="14.31"/>
  </r>
  <r>
    <n v="171"/>
    <n v="1"/>
    <n v="14.31"/>
  </r>
  <r>
    <n v="172"/>
    <n v="1"/>
    <n v="14.31"/>
  </r>
  <r>
    <n v="173"/>
    <n v="1"/>
    <n v="15.899999999999999"/>
  </r>
  <r>
    <n v="174"/>
    <n v="1"/>
    <n v="14.31"/>
  </r>
  <r>
    <n v="175"/>
    <n v="1"/>
    <n v="14.31"/>
  </r>
  <r>
    <n v="176"/>
    <n v="1"/>
    <n v="14.31"/>
  </r>
  <r>
    <n v="177"/>
    <n v="1"/>
    <n v="14.31"/>
  </r>
  <r>
    <n v="178"/>
    <n v="1"/>
    <n v="14.31"/>
  </r>
  <r>
    <n v="179"/>
    <n v="1"/>
    <n v="14.31"/>
  </r>
  <r>
    <n v="180"/>
    <n v="1"/>
    <n v="14.31"/>
  </r>
  <r>
    <n v="181"/>
    <n v="1"/>
    <n v="14.31"/>
  </r>
  <r>
    <n v="182"/>
    <n v="1"/>
    <n v="14.31"/>
  </r>
  <r>
    <n v="183"/>
    <n v="1"/>
    <n v="14.31"/>
  </r>
  <r>
    <n v="184"/>
    <n v="1"/>
    <n v="14.31"/>
  </r>
  <r>
    <n v="185"/>
    <n v="1"/>
    <n v="14.31"/>
  </r>
  <r>
    <n v="186"/>
    <n v="1"/>
    <n v="14.31"/>
  </r>
  <r>
    <n v="187"/>
    <n v="1"/>
    <n v="14.31"/>
  </r>
  <r>
    <n v="188"/>
    <n v="1"/>
    <n v="14.31"/>
  </r>
  <r>
    <n v="189"/>
    <n v="1"/>
    <n v="14.31"/>
  </r>
  <r>
    <n v="190"/>
    <n v="1"/>
    <n v="14.31"/>
  </r>
  <r>
    <n v="191"/>
    <n v="1"/>
    <n v="14.31"/>
  </r>
  <r>
    <n v="192"/>
    <n v="1"/>
    <n v="14.31"/>
  </r>
  <r>
    <n v="193"/>
    <n v="1"/>
    <n v="14.31"/>
  </r>
  <r>
    <n v="194"/>
    <n v="1"/>
    <n v="14.31"/>
  </r>
  <r>
    <n v="195"/>
    <n v="1"/>
    <n v="15.899999999999999"/>
  </r>
  <r>
    <n v="196"/>
    <n v="1"/>
    <n v="14.31"/>
  </r>
  <r>
    <n v="197"/>
    <n v="1"/>
    <n v="14.31"/>
  </r>
  <r>
    <n v="198"/>
    <n v="1"/>
    <n v="14.31"/>
  </r>
  <r>
    <n v="199"/>
    <n v="1"/>
    <n v="14.31"/>
  </r>
  <r>
    <n v="200"/>
    <n v="1"/>
    <n v="14.31"/>
  </r>
  <r>
    <n v="201"/>
    <n v="1"/>
    <n v="14.31"/>
  </r>
  <r>
    <n v="202"/>
    <n v="1"/>
    <n v="14.31"/>
  </r>
  <r>
    <n v="203"/>
    <n v="1"/>
    <n v="14.31"/>
  </r>
  <r>
    <n v="204"/>
    <n v="1"/>
    <n v="14.31"/>
  </r>
  <r>
    <n v="205"/>
    <n v="1"/>
    <n v="14.31"/>
  </r>
  <r>
    <n v="206"/>
    <n v="1"/>
    <n v="14.31"/>
  </r>
  <r>
    <n v="207"/>
    <n v="1"/>
    <n v="14.31"/>
  </r>
  <r>
    <n v="208"/>
    <n v="1"/>
    <n v="14.31"/>
  </r>
  <r>
    <n v="209"/>
    <n v="1"/>
    <n v="14.31"/>
  </r>
  <r>
    <n v="210"/>
    <n v="1"/>
    <n v="14.31"/>
  </r>
  <r>
    <n v="211"/>
    <n v="1"/>
    <n v="14.31"/>
  </r>
  <r>
    <n v="212"/>
    <n v="1"/>
    <n v="14.31"/>
  </r>
  <r>
    <n v="213"/>
    <n v="1"/>
    <n v="14.31"/>
  </r>
  <r>
    <n v="214"/>
    <n v="1"/>
    <n v="14.31"/>
  </r>
  <r>
    <n v="215"/>
    <n v="1"/>
    <n v="14.31"/>
  </r>
  <r>
    <n v="216"/>
    <n v="1"/>
    <n v="14.31"/>
  </r>
  <r>
    <n v="217"/>
    <n v="1"/>
    <n v="14.31"/>
  </r>
  <r>
    <n v="218"/>
    <n v="1"/>
    <n v="16.5"/>
  </r>
  <r>
    <n v="219"/>
    <n v="1"/>
    <n v="14.31"/>
  </r>
  <r>
    <n v="220"/>
    <n v="1"/>
    <n v="14.31"/>
  </r>
  <r>
    <n v="221"/>
    <n v="1"/>
    <n v="14.31"/>
  </r>
  <r>
    <n v="222"/>
    <n v="1"/>
    <n v="14.31"/>
  </r>
  <r>
    <n v="223"/>
    <n v="1"/>
    <n v="14.31"/>
  </r>
  <r>
    <n v="224"/>
    <n v="1"/>
    <n v="14.31"/>
  </r>
  <r>
    <n v="225"/>
    <n v="1"/>
    <n v="17.955000000000002"/>
  </r>
  <r>
    <n v="226"/>
    <n v="1"/>
    <n v="17.955000000000002"/>
  </r>
  <r>
    <n v="227"/>
    <n v="1"/>
    <n v="17.955000000000002"/>
  </r>
  <r>
    <n v="228"/>
    <n v="1"/>
    <n v="17.955000000000002"/>
  </r>
  <r>
    <n v="229"/>
    <n v="1"/>
    <n v="23.355000000000004"/>
  </r>
  <r>
    <n v="230"/>
    <n v="1"/>
    <n v="23.355000000000004"/>
  </r>
  <r>
    <n v="231"/>
    <n v="1"/>
    <n v="26.055000000000003"/>
  </r>
  <r>
    <n v="232"/>
    <n v="1"/>
    <n v="14.31"/>
  </r>
  <r>
    <n v="233"/>
    <n v="1"/>
    <n v="14.31"/>
  </r>
  <r>
    <n v="234"/>
    <n v="1"/>
    <n v="14.31"/>
  </r>
  <r>
    <n v="235"/>
    <n v="1"/>
    <n v="14.31"/>
  </r>
  <r>
    <n v="236"/>
    <n v="1"/>
    <n v="19.079999999999998"/>
  </r>
  <r>
    <n v="237"/>
    <n v="1"/>
    <n v="14.31"/>
  </r>
  <r>
    <n v="238"/>
    <n v="1"/>
    <n v="18.55"/>
  </r>
  <r>
    <n v="239"/>
    <n v="1"/>
    <n v="18.55"/>
  </r>
  <r>
    <n v="240"/>
    <n v="1"/>
    <n v="14.31"/>
  </r>
  <r>
    <n v="241"/>
    <n v="1"/>
    <n v="14.31"/>
  </r>
  <r>
    <n v="242"/>
    <n v="1"/>
    <n v="14.31"/>
  </r>
  <r>
    <n v="243"/>
    <n v="1"/>
    <n v="14.31"/>
  </r>
  <r>
    <n v="244"/>
    <n v="1"/>
    <n v="14.31"/>
  </r>
  <r>
    <n v="245"/>
    <n v="1"/>
    <n v="14.31"/>
  </r>
  <r>
    <n v="246"/>
    <n v="1"/>
    <n v="14.31"/>
  </r>
  <r>
    <n v="247"/>
    <n v="1"/>
    <n v="14.31"/>
  </r>
  <r>
    <n v="248"/>
    <n v="1"/>
    <n v="14.31"/>
  </r>
  <r>
    <n v="249"/>
    <n v="1"/>
    <n v="14.31"/>
  </r>
  <r>
    <n v="250"/>
    <n v="1"/>
    <n v="14.31"/>
  </r>
  <r>
    <n v="251"/>
    <n v="1"/>
    <n v="14.31"/>
  </r>
  <r>
    <n v="252"/>
    <n v="1"/>
    <n v="14.31"/>
  </r>
  <r>
    <n v="253"/>
    <n v="1"/>
    <n v="14.31"/>
  </r>
  <r>
    <n v="254"/>
    <n v="1"/>
    <n v="24.475000000000001"/>
  </r>
  <r>
    <n v="255"/>
    <n v="1"/>
    <n v="21.995000000000001"/>
  </r>
  <r>
    <n v="256"/>
    <n v="1"/>
    <n v="26.145000000000003"/>
  </r>
  <r>
    <n v="257"/>
    <n v="1"/>
    <n v="21.995000000000001"/>
  </r>
  <r>
    <n v="258"/>
    <n v="1"/>
    <n v="26.145000000000003"/>
  </r>
  <r>
    <n v="259"/>
    <n v="1"/>
    <n v="23.849999999999998"/>
  </r>
  <r>
    <n v="260"/>
    <n v="1"/>
    <n v="17.489999999999998"/>
  </r>
  <r>
    <n v="261"/>
    <n v="1"/>
    <n v="17.489999999999998"/>
  </r>
  <r>
    <n v="262"/>
    <n v="1"/>
    <n v="14.31"/>
  </r>
  <r>
    <n v="263"/>
    <n v="1"/>
    <n v="14.31"/>
  </r>
  <r>
    <n v="264"/>
    <n v="1"/>
    <n v="14.31"/>
  </r>
  <r>
    <n v="265"/>
    <n v="1"/>
    <n v="14.31"/>
  </r>
  <r>
    <n v="267"/>
    <n v="-1"/>
    <n v="18.630000000000003"/>
  </r>
  <r>
    <n v="268"/>
    <n v="-1"/>
    <n v="18.630000000000003"/>
  </r>
  <r>
    <n v="269"/>
    <n v="-1"/>
    <n v="18.630000000000003"/>
  </r>
  <r>
    <n v="270"/>
    <n v="-1"/>
    <n v="18.630000000000003"/>
  </r>
  <r>
    <n v="271"/>
    <n v="-1"/>
    <n v="18.630000000000003"/>
  </r>
  <r>
    <n v="272"/>
    <n v="-1"/>
    <n v="18.630000000000003"/>
  </r>
  <r>
    <n v="273"/>
    <n v="-1"/>
    <n v="14.31"/>
  </r>
  <r>
    <n v="274"/>
    <n v="-1"/>
    <n v="16.200000000000003"/>
  </r>
  <r>
    <n v="275"/>
    <n v="-1"/>
    <n v="14.31"/>
  </r>
  <r>
    <n v="276"/>
    <n v="-1"/>
    <n v="16.200000000000003"/>
  </r>
  <r>
    <n v="277"/>
    <n v="-1"/>
    <n v="14.31"/>
  </r>
  <r>
    <n v="278"/>
    <n v="-1"/>
    <n v="16.200000000000003"/>
  </r>
  <r>
    <n v="279"/>
    <n v="-1"/>
    <n v="14.31"/>
  </r>
  <r>
    <n v="280"/>
    <n v="-1"/>
    <n v="16.200000000000003"/>
  </r>
  <r>
    <n v="281"/>
    <n v="-1"/>
    <n v="14.31"/>
  </r>
  <r>
    <n v="282"/>
    <n v="-1"/>
    <n v="16.200000000000003"/>
  </r>
  <r>
    <n v="283"/>
    <n v="-1"/>
    <n v="14.31"/>
  </r>
  <r>
    <n v="284"/>
    <n v="-1"/>
    <n v="16.200000000000003"/>
  </r>
  <r>
    <n v="285"/>
    <n v="-1"/>
    <n v="20.139999999999997"/>
  </r>
  <r>
    <n v="286"/>
    <n v="-1"/>
    <n v="22.799999999999997"/>
  </r>
  <r>
    <n v="287"/>
    <n v="-1"/>
    <n v="20.139999999999997"/>
  </r>
  <r>
    <n v="288"/>
    <n v="-1"/>
    <n v="38"/>
  </r>
  <r>
    <n v="289"/>
    <n v="-1"/>
    <n v="20.139999999999997"/>
  </r>
  <r>
    <n v="290"/>
    <n v="-1"/>
    <n v="38"/>
  </r>
  <r>
    <n v="291"/>
    <n v="-1"/>
    <n v="20.139999999999997"/>
  </r>
  <r>
    <n v="292"/>
    <n v="-1"/>
    <n v="38"/>
  </r>
  <r>
    <n v="293"/>
    <n v="-1"/>
    <n v="15.899999999999999"/>
  </r>
  <r>
    <n v="294"/>
    <n v="-1"/>
    <n v="30"/>
  </r>
  <r>
    <n v="295"/>
    <n v="-1"/>
    <n v="15.899999999999999"/>
  </r>
  <r>
    <n v="296"/>
    <n v="-1"/>
    <n v="18"/>
  </r>
  <r>
    <n v="297"/>
    <n v="-1"/>
    <n v="14.31"/>
  </r>
  <r>
    <n v="298"/>
    <n v="-1"/>
    <n v="16.200000000000003"/>
  </r>
  <r>
    <n v="299"/>
    <n v="-1"/>
    <n v="14.31"/>
  </r>
  <r>
    <n v="300"/>
    <n v="-1"/>
    <n v="16.200000000000003"/>
  </r>
  <r>
    <n v="301"/>
    <n v="-1"/>
    <n v="14.31"/>
  </r>
  <r>
    <n v="302"/>
    <n v="-1"/>
    <n v="16.200000000000003"/>
  </r>
  <r>
    <n v="303"/>
    <n v="-1"/>
    <n v="14.31"/>
  </r>
  <r>
    <n v="304"/>
    <n v="-1"/>
    <n v="16.200000000000003"/>
  </r>
  <r>
    <n v="305"/>
    <n v="-1"/>
    <n v="14.31"/>
  </r>
  <r>
    <n v="306"/>
    <n v="-1"/>
    <n v="16.200000000000003"/>
  </r>
  <r>
    <n v="307"/>
    <n v="-1"/>
    <n v="14.31"/>
  </r>
  <r>
    <n v="308"/>
    <n v="-1"/>
    <n v="16.200000000000003"/>
  </r>
  <r>
    <n v="309"/>
    <n v="-1"/>
    <n v="14.31"/>
  </r>
  <r>
    <n v="310"/>
    <n v="-1"/>
    <n v="16.200000000000003"/>
  </r>
  <r>
    <n v="311"/>
    <n v="-1"/>
    <n v="14.31"/>
  </r>
  <r>
    <n v="312"/>
    <n v="-1"/>
    <n v="14.31"/>
  </r>
  <r>
    <n v="313"/>
    <n v="-1"/>
    <n v="14.31"/>
  </r>
  <r>
    <n v="314"/>
    <n v="-1"/>
    <n v="14.31"/>
  </r>
  <r>
    <n v="315"/>
    <n v="-1"/>
    <n v="14.31"/>
  </r>
  <r>
    <n v="316"/>
    <n v="-1"/>
    <n v="14.31"/>
  </r>
  <r>
    <n v="317"/>
    <n v="-1"/>
    <n v="16.200000000000003"/>
  </r>
  <r>
    <n v="318"/>
    <n v="-1"/>
    <n v="16.200000000000003"/>
  </r>
  <r>
    <n v="319"/>
    <n v="-1"/>
    <n v="18.55"/>
  </r>
  <r>
    <n v="320"/>
    <n v="-1"/>
    <n v="31.27"/>
  </r>
  <r>
    <n v="321"/>
    <n v="-1"/>
    <n v="18.55"/>
  </r>
  <r>
    <n v="322"/>
    <n v="-1"/>
    <n v="18.55"/>
  </r>
  <r>
    <n v="323"/>
    <n v="-1"/>
    <n v="14.31"/>
  </r>
  <r>
    <n v="324"/>
    <n v="-1"/>
    <n v="14.31"/>
  </r>
  <r>
    <n v="325"/>
    <n v="-1"/>
    <n v="14.31"/>
  </r>
  <r>
    <n v="326"/>
    <n v="-1"/>
    <n v="14.31"/>
  </r>
  <r>
    <n v="327"/>
    <n v="-1"/>
    <n v="17.489999999999998"/>
  </r>
  <r>
    <n v="328"/>
    <n v="-1"/>
    <n v="17.489999999999998"/>
  </r>
  <r>
    <n v="329"/>
    <n v="-1"/>
    <n v="16.96"/>
  </r>
  <r>
    <n v="330"/>
    <n v="-1"/>
    <n v="16.96"/>
  </r>
  <r>
    <n v="331"/>
    <n v="-1"/>
    <n v="26.4"/>
  </r>
  <r>
    <n v="332"/>
    <n v="-1"/>
    <n v="26.4"/>
  </r>
  <r>
    <n v="333"/>
    <n v="-1"/>
    <n v="17.489999999999998"/>
  </r>
  <r>
    <n v="334"/>
    <n v="-1"/>
    <n v="14.31"/>
  </r>
  <r>
    <n v="335"/>
    <n v="-1"/>
    <n v="14.31"/>
  </r>
  <r>
    <n v="336"/>
    <n v="-1"/>
    <n v="14.31"/>
  </r>
  <r>
    <n v="337"/>
    <n v="-1"/>
    <n v="14.31"/>
  </r>
  <r>
    <n v="338"/>
    <n v="-1"/>
    <n v="14.31"/>
  </r>
  <r>
    <n v="339"/>
    <n v="-1"/>
    <n v="14.31"/>
  </r>
  <r>
    <n v="340"/>
    <n v="-1"/>
    <n v="14.31"/>
  </r>
  <r>
    <n v="341"/>
    <n v="-1"/>
    <n v="14.31"/>
  </r>
  <r>
    <n v="342"/>
    <n v="-1"/>
    <n v="14.31"/>
  </r>
  <r>
    <n v="343"/>
    <n v="-1"/>
    <n v="14.31"/>
  </r>
  <r>
    <n v="344"/>
    <n v="-1"/>
    <n v="14.31"/>
  </r>
  <r>
    <n v="345"/>
    <n v="-1"/>
    <n v="16.5"/>
  </r>
  <r>
    <n v="346"/>
    <n v="-1"/>
    <n v="14.31"/>
  </r>
  <r>
    <n v="347"/>
    <n v="-1"/>
    <n v="14.31"/>
  </r>
  <r>
    <n v="348"/>
    <n v="-1"/>
    <n v="14.31"/>
  </r>
  <r>
    <n v="349"/>
    <n v="-1"/>
    <n v="18.149999999999999"/>
  </r>
  <r>
    <n v="350"/>
    <n v="-1"/>
    <n v="18.149999999999999"/>
  </r>
  <r>
    <n v="351"/>
    <n v="-1"/>
    <n v="14.31"/>
  </r>
  <r>
    <n v="352"/>
    <n v="-1"/>
    <n v="14.31"/>
  </r>
  <r>
    <n v="353"/>
    <n v="-1"/>
    <n v="14.31"/>
  </r>
  <r>
    <n v="354"/>
    <n v="-1"/>
    <n v="14.31"/>
  </r>
  <r>
    <n v="355"/>
    <n v="-1"/>
    <n v="14.31"/>
  </r>
  <r>
    <n v="356"/>
    <n v="-1"/>
    <n v="14.31"/>
  </r>
  <r>
    <n v="357"/>
    <n v="-1"/>
    <n v="14.31"/>
  </r>
  <r>
    <n v="358"/>
    <n v="-1"/>
    <n v="14.31"/>
  </r>
  <r>
    <n v="359"/>
    <n v="-1"/>
    <n v="14.31"/>
  </r>
  <r>
    <n v="360"/>
    <n v="-1"/>
    <n v="14.31"/>
  </r>
  <r>
    <n v="361"/>
    <n v="-1"/>
    <n v="14.31"/>
  </r>
  <r>
    <n v="362"/>
    <n v="-1"/>
    <n v="14.31"/>
  </r>
  <r>
    <n v="363"/>
    <n v="-1"/>
    <n v="14.31"/>
  </r>
  <r>
    <n v="364"/>
    <n v="-1"/>
    <n v="14.31"/>
  </r>
  <r>
    <n v="365"/>
    <n v="-1"/>
    <n v="14.31"/>
  </r>
  <r>
    <n v="366"/>
    <n v="-1"/>
    <n v="14.31"/>
  </r>
  <r>
    <n v="367"/>
    <n v="-1"/>
    <n v="14.31"/>
  </r>
  <r>
    <n v="368"/>
    <n v="-1"/>
    <n v="14.31"/>
  </r>
  <r>
    <n v="369"/>
    <n v="-1"/>
    <n v="18.900000000000002"/>
  </r>
  <r>
    <n v="370"/>
    <n v="-1"/>
    <n v="18.900000000000002"/>
  </r>
  <r>
    <n v="371"/>
    <n v="-1"/>
    <n v="14.31"/>
  </r>
  <r>
    <n v="372"/>
    <n v="-1"/>
    <n v="14.31"/>
  </r>
  <r>
    <n v="373"/>
    <n v="-1"/>
    <n v="14.31"/>
  </r>
  <r>
    <n v="374"/>
    <n v="-1"/>
    <n v="14.31"/>
  </r>
  <r>
    <n v="375"/>
    <n v="-1"/>
    <n v="14.31"/>
  </r>
  <r>
    <n v="376"/>
    <n v="-1"/>
    <n v="14.31"/>
  </r>
  <r>
    <n v="377"/>
    <n v="-1"/>
    <n v="14.31"/>
  </r>
  <r>
    <n v="378"/>
    <n v="-1"/>
    <n v="14.31"/>
  </r>
  <r>
    <n v="379"/>
    <n v="-1"/>
    <n v="17.955000000000002"/>
  </r>
  <r>
    <n v="380"/>
    <n v="-1"/>
    <n v="17.955000000000002"/>
  </r>
  <r>
    <n v="381"/>
    <n v="-1"/>
    <n v="14.31"/>
  </r>
  <r>
    <n v="382"/>
    <n v="-1"/>
    <n v="14.31"/>
  </r>
  <r>
    <n v="383"/>
    <n v="-1"/>
    <n v="14.31"/>
  </r>
  <r>
    <n v="384"/>
    <n v="-1"/>
    <n v="14.31"/>
  </r>
  <r>
    <n v="385"/>
    <n v="-1"/>
    <n v="14.31"/>
  </r>
  <r>
    <n v="386"/>
    <n v="-1"/>
    <n v="14.31"/>
  </r>
  <r>
    <n v="387"/>
    <n v="-1"/>
    <n v="14.31"/>
  </r>
  <r>
    <n v="388"/>
    <n v="-1"/>
    <n v="14.31"/>
  </r>
  <r>
    <n v="389"/>
    <n v="-1"/>
    <n v="14.31"/>
  </r>
  <r>
    <n v="390"/>
    <n v="-1"/>
    <n v="14.31"/>
  </r>
  <r>
    <n v="391"/>
    <n v="-1"/>
    <n v="14.31"/>
  </r>
  <r>
    <n v="392"/>
    <n v="-1"/>
    <n v="14.31"/>
  </r>
  <r>
    <n v="393"/>
    <n v="-1"/>
    <n v="14.31"/>
  </r>
  <r>
    <n v="394"/>
    <n v="-1"/>
    <n v="14.31"/>
  </r>
  <r>
    <n v="395"/>
    <n v="-1"/>
    <n v="14.31"/>
  </r>
  <r>
    <n v="396"/>
    <n v="-1"/>
    <n v="14.31"/>
  </r>
  <r>
    <n v="397"/>
    <n v="-1"/>
    <n v="14.31"/>
  </r>
  <r>
    <n v="398"/>
    <n v="-1"/>
    <n v="14.31"/>
  </r>
  <r>
    <n v="399"/>
    <n v="-1"/>
    <n v="14.31"/>
  </r>
  <r>
    <n v="400"/>
    <n v="-1"/>
    <n v="14.31"/>
  </r>
  <r>
    <n v="401"/>
    <n v="-1"/>
    <n v="14.31"/>
  </r>
  <r>
    <n v="402"/>
    <n v="-1"/>
    <n v="14.31"/>
  </r>
  <r>
    <n v="403"/>
    <n v="-1"/>
    <n v="14.31"/>
  </r>
  <r>
    <n v="404"/>
    <n v="-1"/>
    <n v="14.31"/>
  </r>
  <r>
    <n v="405"/>
    <n v="-1"/>
    <n v="14.31"/>
  </r>
  <r>
    <n v="406"/>
    <n v="-1"/>
    <n v="14.31"/>
  </r>
  <r>
    <n v="407"/>
    <n v="-1"/>
    <n v="14.31"/>
  </r>
  <r>
    <n v="408"/>
    <n v="-1"/>
    <n v="17.955000000000002"/>
  </r>
  <r>
    <n v="409"/>
    <n v="-1"/>
    <n v="17.955000000000002"/>
  </r>
  <r>
    <n v="410"/>
    <n v="-1"/>
    <n v="14.31"/>
  </r>
  <r>
    <n v="411"/>
    <n v="-1"/>
    <n v="14.31"/>
  </r>
  <r>
    <n v="412"/>
    <n v="-1"/>
    <n v="14.31"/>
  </r>
  <r>
    <n v="413"/>
    <n v="-1"/>
    <n v="14.31"/>
  </r>
  <r>
    <n v="414"/>
    <n v="-1"/>
    <n v="14.31"/>
  </r>
  <r>
    <n v="415"/>
    <n v="-1"/>
    <n v="14.31"/>
  </r>
  <r>
    <n v="416"/>
    <n v="-1"/>
    <n v="14.31"/>
  </r>
  <r>
    <n v="417"/>
    <n v="-1"/>
    <n v="14.31"/>
  </r>
  <r>
    <n v="418"/>
    <n v="-1"/>
    <n v="14.31"/>
  </r>
  <r>
    <n v="419"/>
    <n v="-1"/>
    <n v="14.31"/>
  </r>
  <r>
    <n v="420"/>
    <n v="-1"/>
    <n v="14.31"/>
  </r>
  <r>
    <n v="421"/>
    <n v="-1"/>
    <n v="14.31"/>
  </r>
  <r>
    <n v="422"/>
    <n v="-1"/>
    <n v="14.31"/>
  </r>
  <r>
    <n v="423"/>
    <n v="-1"/>
    <n v="14.31"/>
  </r>
  <r>
    <n v="424"/>
    <n v="-1"/>
    <n v="14.31"/>
  </r>
  <r>
    <n v="425"/>
    <n v="-1"/>
    <n v="14.31"/>
  </r>
  <r>
    <n v="426"/>
    <n v="-1"/>
    <n v="14.31"/>
  </r>
  <r>
    <n v="427"/>
    <n v="-1"/>
    <n v="16.5"/>
  </r>
  <r>
    <n v="428"/>
    <n v="-1"/>
    <n v="14.31"/>
  </r>
  <r>
    <n v="429"/>
    <n v="-1"/>
    <n v="17.489999999999998"/>
  </r>
  <r>
    <n v="430"/>
    <n v="-1"/>
    <n v="21.45"/>
  </r>
  <r>
    <n v="431"/>
    <n v="-1"/>
    <n v="17.489999999999998"/>
  </r>
  <r>
    <n v="432"/>
    <n v="-1"/>
    <n v="21.45"/>
  </r>
  <r>
    <n v="433"/>
    <n v="-1"/>
    <n v="32.4"/>
  </r>
  <r>
    <n v="434"/>
    <n v="-1"/>
    <n v="14.31"/>
  </r>
  <r>
    <n v="435"/>
    <n v="-1"/>
    <n v="14.31"/>
  </r>
  <r>
    <n v="436"/>
    <n v="-1"/>
    <n v="14.31"/>
  </r>
  <r>
    <n v="437"/>
    <n v="-1"/>
    <n v="14.31"/>
  </r>
  <r>
    <n v="438"/>
    <n v="-1"/>
    <n v="14.31"/>
  </r>
  <r>
    <n v="439"/>
    <n v="-1"/>
    <n v="14.31"/>
  </r>
  <r>
    <n v="440"/>
    <n v="-1"/>
    <n v="14.31"/>
  </r>
  <r>
    <n v="441"/>
    <n v="-1"/>
    <n v="14.31"/>
  </r>
  <r>
    <n v="442"/>
    <n v="-1"/>
    <n v="14.31"/>
  </r>
  <r>
    <n v="443"/>
    <n v="-1"/>
    <n v="14.31"/>
  </r>
  <r>
    <n v="444"/>
    <n v="-1"/>
    <n v="14.31"/>
  </r>
  <r>
    <n v="445"/>
    <n v="-1"/>
    <n v="14.31"/>
  </r>
  <r>
    <n v="446"/>
    <n v="-1"/>
    <n v="14.31"/>
  </r>
  <r>
    <n v="447"/>
    <n v="-1"/>
    <n v="14.31"/>
  </r>
  <r>
    <n v="448"/>
    <n v="-1"/>
    <n v="14.31"/>
  </r>
  <r>
    <n v="449"/>
    <n v="-1"/>
    <n v="14.31"/>
  </r>
  <r>
    <n v="450"/>
    <n v="-1"/>
    <n v="14.31"/>
  </r>
  <r>
    <n v="451"/>
    <n v="-1"/>
    <n v="15.899999999999999"/>
  </r>
  <r>
    <n v="452"/>
    <n v="-1"/>
    <n v="14.31"/>
  </r>
  <r>
    <n v="453"/>
    <n v="-1"/>
    <n v="14.31"/>
  </r>
  <r>
    <n v="454"/>
    <n v="-1"/>
    <n v="14.31"/>
  </r>
  <r>
    <n v="455"/>
    <n v="-1"/>
    <n v="14.31"/>
  </r>
  <r>
    <n v="456"/>
    <n v="-1"/>
    <n v="14.31"/>
  </r>
  <r>
    <n v="457"/>
    <n v="-1"/>
    <n v="14.31"/>
  </r>
  <r>
    <n v="458"/>
    <n v="-1"/>
    <n v="14.31"/>
  </r>
  <r>
    <n v="459"/>
    <n v="-1"/>
    <n v="14.31"/>
  </r>
  <r>
    <n v="460"/>
    <n v="-1"/>
    <n v="14.31"/>
  </r>
  <r>
    <n v="461"/>
    <n v="-1"/>
    <n v="14.31"/>
  </r>
  <r>
    <n v="462"/>
    <n v="-1"/>
    <n v="14.31"/>
  </r>
  <r>
    <n v="463"/>
    <n v="-1"/>
    <n v="14.31"/>
  </r>
  <r>
    <n v="464"/>
    <n v="-1"/>
    <n v="14.31"/>
  </r>
  <r>
    <n v="465"/>
    <n v="-1"/>
    <n v="14.31"/>
  </r>
  <r>
    <n v="466"/>
    <n v="-1"/>
    <n v="14.31"/>
  </r>
  <r>
    <n v="467"/>
    <n v="-1"/>
    <n v="14.31"/>
  </r>
  <r>
    <n v="468"/>
    <n v="-1"/>
    <n v="14.31"/>
  </r>
  <r>
    <n v="469"/>
    <n v="-1"/>
    <n v="14.31"/>
  </r>
  <r>
    <n v="470"/>
    <n v="-1"/>
    <n v="14.31"/>
  </r>
  <r>
    <n v="471"/>
    <n v="-1"/>
    <n v="14.31"/>
  </r>
  <r>
    <n v="472"/>
    <n v="-1"/>
    <n v="14.31"/>
  </r>
  <r>
    <n v="473"/>
    <n v="-1"/>
    <n v="14.31"/>
  </r>
  <r>
    <n v="474"/>
    <n v="-1"/>
    <n v="14.31"/>
  </r>
  <r>
    <n v="475"/>
    <n v="-1"/>
    <n v="14.31"/>
  </r>
  <r>
    <n v="476"/>
    <n v="-1"/>
    <n v="14.31"/>
  </r>
  <r>
    <n v="477"/>
    <n v="-1"/>
    <n v="14.31"/>
  </r>
  <r>
    <n v="478"/>
    <n v="-1"/>
    <n v="15.899999999999999"/>
  </r>
  <r>
    <n v="479"/>
    <n v="-1"/>
    <n v="14.31"/>
  </r>
  <r>
    <n v="480"/>
    <n v="-1"/>
    <n v="14.31"/>
  </r>
  <r>
    <n v="481"/>
    <n v="-1"/>
    <n v="14.31"/>
  </r>
  <r>
    <n v="482"/>
    <n v="-1"/>
    <n v="14.31"/>
  </r>
  <r>
    <n v="483"/>
    <n v="-1"/>
    <n v="14.31"/>
  </r>
  <r>
    <n v="484"/>
    <n v="-1"/>
    <n v="14.31"/>
  </r>
  <r>
    <n v="485"/>
    <n v="-1"/>
    <n v="14.31"/>
  </r>
  <r>
    <n v="486"/>
    <n v="-1"/>
    <n v="14.31"/>
  </r>
  <r>
    <n v="487"/>
    <n v="-1"/>
    <n v="14.31"/>
  </r>
  <r>
    <n v="488"/>
    <n v="-1"/>
    <n v="14.31"/>
  </r>
  <r>
    <n v="489"/>
    <n v="-1"/>
    <n v="16.200000000000003"/>
  </r>
  <r>
    <n v="490"/>
    <n v="-1"/>
    <n v="14.31"/>
  </r>
  <r>
    <n v="491"/>
    <n v="-1"/>
    <n v="16.200000000000003"/>
  </r>
  <r>
    <n v="492"/>
    <n v="-1"/>
    <n v="14.31"/>
  </r>
  <r>
    <n v="493"/>
    <n v="-1"/>
    <n v="16.200000000000003"/>
  </r>
  <r>
    <n v="494"/>
    <n v="-1"/>
    <n v="14.31"/>
  </r>
  <r>
    <n v="495"/>
    <n v="-1"/>
    <n v="16.200000000000003"/>
  </r>
  <r>
    <n v="496"/>
    <n v="-1"/>
    <n v="14.31"/>
  </r>
  <r>
    <n v="497"/>
    <n v="-1"/>
    <n v="16.200000000000003"/>
  </r>
  <r>
    <n v="498"/>
    <n v="-1"/>
    <n v="14.31"/>
  </r>
  <r>
    <n v="499"/>
    <n v="-1"/>
    <n v="16.200000000000003"/>
  </r>
  <r>
    <n v="500"/>
    <n v="-1"/>
    <n v="14.31"/>
  </r>
  <r>
    <n v="501"/>
    <n v="-1"/>
    <n v="14.31"/>
  </r>
  <r>
    <n v="502"/>
    <n v="-1"/>
    <n v="14.31"/>
  </r>
  <r>
    <n v="503"/>
    <n v="-1"/>
    <n v="14.31"/>
  </r>
  <r>
    <n v="504"/>
    <n v="-1"/>
    <n v="14.31"/>
  </r>
  <r>
    <n v="505"/>
    <n v="-1"/>
    <n v="14.31"/>
  </r>
  <r>
    <n v="506"/>
    <n v="-1"/>
    <n v="15.899999999999999"/>
  </r>
  <r>
    <n v="507"/>
    <n v="-1"/>
    <n v="14.31"/>
  </r>
  <r>
    <n v="508"/>
    <n v="-1"/>
    <n v="14.31"/>
  </r>
  <r>
    <n v="509"/>
    <n v="-1"/>
    <n v="14.31"/>
  </r>
  <r>
    <n v="510"/>
    <n v="-1"/>
    <n v="14.31"/>
  </r>
  <r>
    <n v="511"/>
    <n v="-1"/>
    <n v="14.31"/>
  </r>
  <r>
    <n v="512"/>
    <n v="-1"/>
    <n v="14.31"/>
  </r>
  <r>
    <n v="513"/>
    <n v="-1"/>
    <n v="14.31"/>
  </r>
  <r>
    <n v="514"/>
    <n v="-1"/>
    <n v="14.31"/>
  </r>
  <r>
    <n v="515"/>
    <n v="-1"/>
    <n v="14.31"/>
  </r>
  <r>
    <n v="516"/>
    <n v="-1"/>
    <n v="14.31"/>
  </r>
  <r>
    <n v="517"/>
    <n v="-1"/>
    <n v="14.31"/>
  </r>
  <r>
    <n v="518"/>
    <n v="-1"/>
    <n v="14.31"/>
  </r>
  <r>
    <n v="519"/>
    <n v="-1"/>
    <n v="15.899999999999999"/>
  </r>
  <r>
    <n v="520"/>
    <n v="-1"/>
    <n v="14.31"/>
  </r>
  <r>
    <n v="521"/>
    <n v="-1"/>
    <n v="14.31"/>
  </r>
  <r>
    <n v="522"/>
    <n v="-1"/>
    <n v="14.31"/>
  </r>
  <r>
    <n v="523"/>
    <n v="-1"/>
    <n v="14.31"/>
  </r>
  <r>
    <n v="524"/>
    <n v="-1"/>
    <n v="14.31"/>
  </r>
  <r>
    <n v="525"/>
    <n v="-1"/>
    <n v="14.31"/>
  </r>
  <r>
    <n v="526"/>
    <n v="-1"/>
    <n v="15.899999999999999"/>
  </r>
  <r>
    <n v="527"/>
    <n v="-1"/>
    <n v="14.31"/>
  </r>
  <r>
    <n v="528"/>
    <n v="-1"/>
    <n v="14.31"/>
  </r>
  <r>
    <n v="529"/>
    <n v="-1"/>
    <n v="14.31"/>
  </r>
  <r>
    <n v="530"/>
    <n v="-1"/>
    <n v="14.31"/>
  </r>
  <r>
    <n v="531"/>
    <n v="-1"/>
    <n v="14.31"/>
  </r>
  <r>
    <n v="532"/>
    <n v="-1"/>
    <n v="14.31"/>
  </r>
  <r>
    <n v="533"/>
    <n v="-1"/>
    <n v="14.31"/>
  </r>
  <r>
    <n v="534"/>
    <n v="-1"/>
    <n v="14.31"/>
  </r>
  <r>
    <n v="535"/>
    <n v="-1"/>
    <n v="14.31"/>
  </r>
  <r>
    <n v="536"/>
    <n v="-1"/>
    <n v="14.31"/>
  </r>
  <r>
    <n v="537"/>
    <n v="-1"/>
    <n v="14.31"/>
  </r>
  <r>
    <n v="538"/>
    <n v="-1"/>
    <n v="14.31"/>
  </r>
  <r>
    <n v="539"/>
    <n v="-1"/>
    <n v="15.899999999999999"/>
  </r>
  <r>
    <n v="540"/>
    <n v="-1"/>
    <n v="14.31"/>
  </r>
  <r>
    <n v="541"/>
    <n v="-1"/>
    <n v="14.31"/>
  </r>
  <r>
    <n v="542"/>
    <n v="-1"/>
    <n v="14.31"/>
  </r>
  <r>
    <n v="543"/>
    <n v="-1"/>
    <n v="14.31"/>
  </r>
  <r>
    <n v="544"/>
    <n v="-1"/>
    <n v="14.31"/>
  </r>
  <r>
    <n v="545"/>
    <n v="-1"/>
    <n v="14.31"/>
  </r>
  <r>
    <n v="546"/>
    <n v="-1"/>
    <n v="14.31"/>
  </r>
  <r>
    <n v="547"/>
    <n v="-1"/>
    <n v="14.31"/>
  </r>
  <r>
    <n v="548"/>
    <n v="-1"/>
    <n v="16.5"/>
  </r>
  <r>
    <n v="549"/>
    <n v="-1"/>
    <n v="14.31"/>
  </r>
  <r>
    <n v="550"/>
    <n v="-1"/>
    <n v="14.31"/>
  </r>
  <r>
    <n v="551"/>
    <n v="-1"/>
    <n v="14.31"/>
  </r>
  <r>
    <n v="552"/>
    <n v="-1"/>
    <n v="14.31"/>
  </r>
  <r>
    <n v="553"/>
    <n v="-1"/>
    <n v="14.31"/>
  </r>
  <r>
    <n v="554"/>
    <n v="-1"/>
    <n v="14.31"/>
  </r>
  <r>
    <n v="555"/>
    <n v="-1"/>
    <n v="17.955000000000002"/>
  </r>
  <r>
    <n v="556"/>
    <n v="-1"/>
    <n v="17.955000000000002"/>
  </r>
  <r>
    <n v="557"/>
    <n v="-1"/>
    <n v="17.955000000000002"/>
  </r>
  <r>
    <n v="558"/>
    <n v="-1"/>
    <n v="17.955000000000002"/>
  </r>
  <r>
    <n v="559"/>
    <n v="-1"/>
    <n v="14.31"/>
  </r>
  <r>
    <n v="560"/>
    <n v="-1"/>
    <n v="14.31"/>
  </r>
  <r>
    <n v="561"/>
    <n v="-1"/>
    <n v="26.055000000000003"/>
  </r>
  <r>
    <n v="562"/>
    <n v="-1"/>
    <n v="14.31"/>
  </r>
  <r>
    <n v="563"/>
    <n v="-1"/>
    <n v="16.200000000000003"/>
  </r>
  <r>
    <n v="564"/>
    <n v="-1"/>
    <n v="14.31"/>
  </r>
  <r>
    <n v="565"/>
    <n v="-1"/>
    <n v="16.200000000000003"/>
  </r>
  <r>
    <n v="566"/>
    <n v="-1"/>
    <n v="14.31"/>
  </r>
  <r>
    <n v="567"/>
    <n v="-1"/>
    <n v="16.200000000000003"/>
  </r>
  <r>
    <n v="568"/>
    <n v="-1"/>
    <n v="19.079999999999998"/>
  </r>
  <r>
    <n v="569"/>
    <n v="-1"/>
    <n v="14.31"/>
  </r>
  <r>
    <n v="570"/>
    <n v="-1"/>
    <n v="21.12"/>
  </r>
  <r>
    <n v="571"/>
    <n v="-1"/>
    <n v="21.734999999999999"/>
  </r>
  <r>
    <n v="572"/>
    <n v="-1"/>
    <n v="30.029999999999998"/>
  </r>
  <r>
    <n v="573"/>
    <n v="-1"/>
    <n v="17.489999999999998"/>
  </r>
  <r>
    <n v="574"/>
    <n v="-1"/>
    <n v="17.489999999999998"/>
  </r>
  <r>
    <n v="575"/>
    <n v="-1"/>
    <n v="14.31"/>
  </r>
  <r>
    <n v="576"/>
    <n v="-1"/>
    <n v="14.31"/>
  </r>
  <r>
    <n v="577"/>
    <n v="-1"/>
    <n v="14.31"/>
  </r>
  <r>
    <n v="578"/>
    <n v="-1"/>
    <n v="14.31"/>
  </r>
  <r>
    <n v="579"/>
    <n v="-1"/>
    <n v="14.31"/>
  </r>
  <r>
    <n v="580"/>
    <n v="-1"/>
    <n v="14.31"/>
  </r>
  <r>
    <n v="581"/>
    <n v="-1"/>
    <n v="14.31"/>
  </r>
  <r>
    <n v="582"/>
    <n v="-1"/>
    <n v="14.31"/>
  </r>
  <r>
    <n v="583"/>
    <n v="-1"/>
    <n v="14.31"/>
  </r>
  <r>
    <n v="584"/>
    <n v="-1"/>
    <n v="14.31"/>
  </r>
  <r>
    <n v="585"/>
    <n v="-1"/>
    <n v="14.31"/>
  </r>
  <r>
    <n v="586"/>
    <n v="-1"/>
    <n v="14.31"/>
  </r>
  <r>
    <n v="587"/>
    <n v="-1"/>
    <n v="14.31"/>
  </r>
  <r>
    <n v="588"/>
    <n v="-1"/>
    <n v="14.31"/>
  </r>
  <r>
    <n v="589"/>
    <n v="-1"/>
    <n v="14.31"/>
  </r>
  <r>
    <n v="590"/>
    <n v="-1"/>
    <n v="14.31"/>
  </r>
  <r>
    <n v="591"/>
    <n v="-1"/>
    <n v="14.31"/>
  </r>
  <r>
    <n v="592"/>
    <n v="-1"/>
    <n v="14.31"/>
  </r>
  <r>
    <m/>
    <m/>
    <n v="9098.1800000000421"/>
  </r>
  <r>
    <m/>
    <m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95">
  <r>
    <x v="0"/>
    <x v="0"/>
    <n v="2"/>
    <n v="1"/>
    <s v="1"/>
    <n v="6"/>
    <n v="32"/>
    <x v="0"/>
    <n v="26.55"/>
    <n v="77.95"/>
    <n v="77.95"/>
    <n v="98.16"/>
    <n v="176.11"/>
    <n v="29.45"/>
    <n v="107.4"/>
    <m/>
    <m/>
    <m/>
    <n v="12.35"/>
    <s v="ниша"/>
    <m/>
    <m/>
    <m/>
    <m/>
    <m/>
    <m/>
    <m/>
    <m/>
    <m/>
    <m/>
    <s v="Кухня-гостиная с нишей"/>
    <n v="30.62"/>
    <m/>
    <m/>
    <s v="Жилая комната"/>
    <s v="Комната стандарт"/>
    <n v="26.55"/>
    <m/>
    <m/>
    <m/>
    <m/>
    <m/>
    <m/>
    <m/>
    <m/>
    <m/>
    <m/>
    <m/>
    <m/>
    <m/>
    <m/>
    <m/>
    <m/>
    <m/>
    <m/>
    <m/>
    <m/>
    <m/>
    <m/>
    <n v="4.78"/>
    <n v="3.65"/>
    <m/>
    <m/>
    <m/>
    <m/>
    <m/>
    <m/>
    <m/>
    <m/>
    <m/>
    <m/>
    <m/>
    <m/>
    <m/>
    <m/>
    <m/>
    <m/>
    <m/>
    <m/>
    <m/>
    <m/>
    <m/>
    <m/>
    <m/>
    <m/>
    <m/>
    <m/>
    <m/>
    <m/>
    <n v="98.16"/>
    <n v="29.45"/>
    <s v="кухня"/>
    <m/>
    <m/>
    <m/>
    <m/>
    <m/>
    <m/>
    <m/>
    <n v="3.3"/>
    <s v="да"/>
    <s v="да"/>
    <s v="да"/>
    <m/>
    <m/>
    <m/>
    <n v="2"/>
    <s v="кухня"/>
    <m/>
    <m/>
    <s v="с/у"/>
    <m/>
    <s v="снизу"/>
    <s v="комната, кухня"/>
    <s v="сбоку"/>
    <s v="кухня, коридор"/>
    <m/>
    <s v="Другой ЖК, Наземная парковка"/>
    <s v="Ю"/>
  </r>
  <r>
    <x v="0"/>
    <x v="0"/>
    <n v="2"/>
    <n v="2"/>
    <s v="2"/>
    <n v="6"/>
    <n v="32"/>
    <x v="0"/>
    <n v="11.95"/>
    <n v="39.92"/>
    <n v="39.92"/>
    <n v="11.9"/>
    <n v="51.82"/>
    <n v="3.57"/>
    <n v="43.49"/>
    <m/>
    <m/>
    <m/>
    <n v="5.54"/>
    <s v="ниша"/>
    <m/>
    <m/>
    <m/>
    <m/>
    <m/>
    <m/>
    <m/>
    <m/>
    <m/>
    <m/>
    <s v="Кухня-столовая"/>
    <n v="18.55"/>
    <m/>
    <m/>
    <s v="Жилая комната"/>
    <s v="Комната стандарт"/>
    <n v="11.95"/>
    <m/>
    <m/>
    <m/>
    <m/>
    <m/>
    <m/>
    <m/>
    <m/>
    <m/>
    <m/>
    <m/>
    <m/>
    <m/>
    <m/>
    <m/>
    <m/>
    <m/>
    <m/>
    <m/>
    <m/>
    <m/>
    <m/>
    <n v="3.88"/>
    <m/>
    <m/>
    <m/>
    <m/>
    <m/>
    <m/>
    <m/>
    <m/>
    <m/>
    <m/>
    <m/>
    <m/>
    <m/>
    <m/>
    <m/>
    <m/>
    <m/>
    <m/>
    <m/>
    <m/>
    <m/>
    <m/>
    <m/>
    <m/>
    <m/>
    <m/>
    <m/>
    <m/>
    <m/>
    <n v="11.9"/>
    <n v="3.57"/>
    <s v="кухня"/>
    <m/>
    <m/>
    <m/>
    <m/>
    <m/>
    <m/>
    <m/>
    <n v="3.3"/>
    <s v="да"/>
    <s v="да"/>
    <m/>
    <m/>
    <s v="да"/>
    <m/>
    <n v="1"/>
    <m/>
    <m/>
    <m/>
    <m/>
    <m/>
    <s v="снизу"/>
    <s v="вся квартира"/>
    <s v="сбоку"/>
    <s v="кухня"/>
    <m/>
    <s v="Другой ЖК, Наземная парковка"/>
    <s v="Ю-З"/>
  </r>
  <r>
    <x v="0"/>
    <x v="0"/>
    <n v="2"/>
    <n v="3"/>
    <s v="3"/>
    <n v="6"/>
    <n v="32"/>
    <x v="1"/>
    <n v="34.450000000000003"/>
    <n v="73.469999999999985"/>
    <n v="73.469999999999985"/>
    <n v="69.709999999999994"/>
    <n v="143.17999999999998"/>
    <n v="20.91"/>
    <n v="94.379999999999981"/>
    <m/>
    <m/>
    <m/>
    <n v="12.73"/>
    <s v="ниша"/>
    <m/>
    <m/>
    <m/>
    <m/>
    <m/>
    <m/>
    <m/>
    <m/>
    <m/>
    <m/>
    <s v="Кухня-гостиная"/>
    <n v="17.72"/>
    <m/>
    <m/>
    <s v="Жилая комната"/>
    <s v="Комната стандарт"/>
    <n v="20.9"/>
    <m/>
    <m/>
    <s v="Жилая комната"/>
    <s v="Комната стандарт"/>
    <n v="13.55"/>
    <m/>
    <m/>
    <m/>
    <m/>
    <m/>
    <m/>
    <m/>
    <m/>
    <m/>
    <m/>
    <m/>
    <m/>
    <m/>
    <m/>
    <m/>
    <m/>
    <m/>
    <n v="4.6900000000000004"/>
    <n v="3.88"/>
    <m/>
    <m/>
    <m/>
    <m/>
    <m/>
    <m/>
    <m/>
    <m/>
    <m/>
    <m/>
    <m/>
    <m/>
    <m/>
    <m/>
    <m/>
    <m/>
    <m/>
    <m/>
    <m/>
    <m/>
    <m/>
    <m/>
    <m/>
    <m/>
    <m/>
    <m/>
    <m/>
    <m/>
    <n v="69.709999999999994"/>
    <n v="20.91"/>
    <s v="кухня"/>
    <m/>
    <m/>
    <m/>
    <m/>
    <m/>
    <m/>
    <m/>
    <n v="3.3"/>
    <s v="да"/>
    <s v="да"/>
    <s v="да"/>
    <m/>
    <m/>
    <m/>
    <n v="2"/>
    <s v="кухня, две комнаты"/>
    <m/>
    <m/>
    <m/>
    <m/>
    <s v="снизу"/>
    <s v="кухня, комната, с/у, коридор"/>
    <s v="снизу"/>
    <s v="комната, с/у"/>
    <m/>
    <s v="Другой ЖК, Наземная парковка"/>
    <s v="З, Ю-З"/>
  </r>
  <r>
    <x v="0"/>
    <x v="0"/>
    <n v="2"/>
    <n v="4"/>
    <s v="4"/>
    <n v="6"/>
    <n v="32"/>
    <x v="0"/>
    <n v="43.44"/>
    <n v="98.9"/>
    <n v="98.9"/>
    <n v="94.62"/>
    <n v="193.52"/>
    <n v="28.39"/>
    <n v="127.29"/>
    <m/>
    <m/>
    <m/>
    <n v="16.29"/>
    <s v="ниша"/>
    <m/>
    <m/>
    <m/>
    <m/>
    <m/>
    <m/>
    <m/>
    <m/>
    <m/>
    <m/>
    <s v="Кухня-гостиная"/>
    <n v="30.89"/>
    <m/>
    <m/>
    <s v="Жилая комната"/>
    <s v="Комната стандарт"/>
    <n v="43.44"/>
    <m/>
    <m/>
    <m/>
    <m/>
    <m/>
    <m/>
    <m/>
    <m/>
    <m/>
    <m/>
    <m/>
    <m/>
    <m/>
    <m/>
    <m/>
    <m/>
    <m/>
    <m/>
    <m/>
    <m/>
    <m/>
    <m/>
    <n v="4.58"/>
    <n v="3.7"/>
    <m/>
    <m/>
    <m/>
    <m/>
    <m/>
    <m/>
    <m/>
    <m/>
    <m/>
    <m/>
    <m/>
    <m/>
    <m/>
    <m/>
    <m/>
    <m/>
    <m/>
    <m/>
    <m/>
    <m/>
    <m/>
    <m/>
    <m/>
    <m/>
    <m/>
    <m/>
    <m/>
    <m/>
    <n v="94.62"/>
    <n v="28.39"/>
    <s v="кухня"/>
    <m/>
    <m/>
    <m/>
    <m/>
    <m/>
    <m/>
    <m/>
    <n v="3.3"/>
    <s v="да"/>
    <s v="да"/>
    <s v="да"/>
    <m/>
    <m/>
    <m/>
    <n v="2"/>
    <s v="кухня"/>
    <m/>
    <m/>
    <m/>
    <m/>
    <m/>
    <m/>
    <s v="сбоку"/>
    <s v="кухня, комната"/>
    <m/>
    <s v="Свой ЖК, Двор"/>
    <s v="З, С-З"/>
  </r>
  <r>
    <x v="0"/>
    <x v="0"/>
    <n v="2"/>
    <n v="5"/>
    <n v="5"/>
    <n v="6"/>
    <n v="32"/>
    <x v="0"/>
    <n v="28.42"/>
    <n v="65.67"/>
    <n v="65.67"/>
    <n v="38.83"/>
    <n v="104.5"/>
    <n v="11.65"/>
    <n v="77.320000000000007"/>
    <m/>
    <m/>
    <m/>
    <n v="8.35"/>
    <s v="ниша"/>
    <m/>
    <m/>
    <m/>
    <m/>
    <m/>
    <m/>
    <m/>
    <m/>
    <m/>
    <m/>
    <s v="Кухня-гостиная"/>
    <n v="20.58"/>
    <m/>
    <m/>
    <s v="Жилая комната"/>
    <s v="Комната стандарт"/>
    <n v="28.42"/>
    <m/>
    <m/>
    <m/>
    <m/>
    <m/>
    <m/>
    <m/>
    <m/>
    <m/>
    <m/>
    <m/>
    <m/>
    <m/>
    <m/>
    <m/>
    <m/>
    <m/>
    <m/>
    <m/>
    <m/>
    <m/>
    <m/>
    <n v="4.79"/>
    <n v="3.53"/>
    <m/>
    <m/>
    <m/>
    <m/>
    <m/>
    <m/>
    <m/>
    <m/>
    <m/>
    <m/>
    <m/>
    <m/>
    <m/>
    <m/>
    <m/>
    <m/>
    <m/>
    <m/>
    <m/>
    <m/>
    <m/>
    <m/>
    <m/>
    <m/>
    <m/>
    <m/>
    <m/>
    <m/>
    <n v="38.83"/>
    <n v="11.65"/>
    <s v="кухня"/>
    <m/>
    <m/>
    <m/>
    <m/>
    <m/>
    <m/>
    <m/>
    <n v="3.3"/>
    <s v="да"/>
    <s v="да"/>
    <s v="да"/>
    <m/>
    <m/>
    <m/>
    <n v="2"/>
    <s v="кухня, комната"/>
    <m/>
    <m/>
    <m/>
    <m/>
    <m/>
    <m/>
    <s v="сбоку"/>
    <s v="с/у, комната"/>
    <m/>
    <s v="Свой ЖК, Двор, Наземная парковка"/>
    <s v="С-В, В"/>
  </r>
  <r>
    <x v="0"/>
    <x v="0"/>
    <n v="2"/>
    <n v="6"/>
    <n v="6"/>
    <n v="6"/>
    <n v="32"/>
    <x v="0"/>
    <n v="16.91"/>
    <n v="53.709999999999994"/>
    <n v="53.709999999999994"/>
    <n v="25.3"/>
    <n v="79.009999999999991"/>
    <n v="7.59"/>
    <n v="61.3"/>
    <m/>
    <m/>
    <m/>
    <n v="7.7"/>
    <s v="ниша"/>
    <m/>
    <m/>
    <m/>
    <m/>
    <m/>
    <m/>
    <m/>
    <m/>
    <m/>
    <m/>
    <s v="Кухня-гостиная"/>
    <n v="23.69"/>
    <m/>
    <m/>
    <s v="Жилая комната"/>
    <s v="Комната стандарт"/>
    <n v="16.91"/>
    <m/>
    <m/>
    <m/>
    <m/>
    <m/>
    <m/>
    <m/>
    <m/>
    <m/>
    <m/>
    <m/>
    <m/>
    <m/>
    <m/>
    <m/>
    <m/>
    <m/>
    <m/>
    <m/>
    <m/>
    <m/>
    <m/>
    <n v="5.41"/>
    <m/>
    <m/>
    <m/>
    <m/>
    <m/>
    <m/>
    <m/>
    <m/>
    <m/>
    <m/>
    <m/>
    <m/>
    <m/>
    <m/>
    <m/>
    <m/>
    <m/>
    <m/>
    <m/>
    <m/>
    <m/>
    <m/>
    <m/>
    <m/>
    <m/>
    <m/>
    <m/>
    <m/>
    <m/>
    <n v="25.3"/>
    <n v="7.59"/>
    <s v="кухня"/>
    <m/>
    <m/>
    <m/>
    <m/>
    <m/>
    <m/>
    <m/>
    <n v="3.3"/>
    <s v="да"/>
    <s v="да"/>
    <m/>
    <m/>
    <m/>
    <m/>
    <n v="1"/>
    <s v="комната"/>
    <m/>
    <m/>
    <s v="с/у, коридор"/>
    <m/>
    <s v="снизу"/>
    <s v="вся квартира"/>
    <m/>
    <m/>
    <m/>
    <s v="Наземная парковка"/>
    <s v="В"/>
  </r>
  <r>
    <x v="0"/>
    <x v="0"/>
    <n v="3"/>
    <n v="7"/>
    <n v="1"/>
    <n v="7"/>
    <n v="32"/>
    <x v="0"/>
    <n v="26.53"/>
    <n v="79.260000000000005"/>
    <n v="79.260000000000005"/>
    <n v="0"/>
    <n v="79.260000000000005"/>
    <n v="0"/>
    <n v="79.260000000000005"/>
    <m/>
    <m/>
    <m/>
    <n v="12.52"/>
    <s v="ниша"/>
    <m/>
    <m/>
    <m/>
    <m/>
    <m/>
    <m/>
    <m/>
    <m/>
    <m/>
    <m/>
    <s v="Кухня-гостиная"/>
    <n v="31.35"/>
    <m/>
    <m/>
    <s v="Жилая комната"/>
    <s v="Комната стандарт"/>
    <n v="26.53"/>
    <m/>
    <m/>
    <m/>
    <m/>
    <m/>
    <m/>
    <m/>
    <m/>
    <m/>
    <m/>
    <m/>
    <m/>
    <m/>
    <m/>
    <m/>
    <m/>
    <m/>
    <m/>
    <m/>
    <m/>
    <m/>
    <m/>
    <n v="5.0199999999999996"/>
    <n v="3.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2"/>
    <s v="кухня"/>
    <m/>
    <m/>
    <s v="с/у"/>
    <m/>
    <m/>
    <m/>
    <m/>
    <m/>
    <m/>
    <s v="Другой ЖК, Наземная парковка"/>
    <s v="Ю"/>
  </r>
  <r>
    <x v="0"/>
    <x v="0"/>
    <n v="3"/>
    <n v="8"/>
    <n v="2"/>
    <n v="7"/>
    <n v="32"/>
    <x v="0"/>
    <n v="11.95"/>
    <n v="40.170000000000009"/>
    <n v="40.170000000000009"/>
    <n v="0"/>
    <n v="40.170000000000009"/>
    <n v="0"/>
    <n v="40.170000000000009"/>
    <m/>
    <m/>
    <m/>
    <n v="5.74"/>
    <s v="ниша"/>
    <m/>
    <m/>
    <m/>
    <m/>
    <m/>
    <m/>
    <m/>
    <m/>
    <m/>
    <m/>
    <s v="Кухня-гостиная"/>
    <n v="18.600000000000001"/>
    <m/>
    <m/>
    <s v="Жилая комната"/>
    <s v="Комната стандарт"/>
    <n v="11.95"/>
    <m/>
    <m/>
    <m/>
    <m/>
    <m/>
    <m/>
    <m/>
    <m/>
    <m/>
    <m/>
    <m/>
    <m/>
    <m/>
    <m/>
    <m/>
    <m/>
    <m/>
    <m/>
    <m/>
    <m/>
    <m/>
    <m/>
    <n v="3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m/>
    <m/>
    <m/>
    <m/>
    <n v="1"/>
    <m/>
    <m/>
    <m/>
    <m/>
    <m/>
    <m/>
    <m/>
    <m/>
    <m/>
    <m/>
    <s v="Другой ЖК, Наземная парковка"/>
    <s v="Ю-З"/>
  </r>
  <r>
    <x v="0"/>
    <x v="0"/>
    <n v="3"/>
    <n v="9"/>
    <n v="3"/>
    <n v="7"/>
    <n v="32"/>
    <x v="1"/>
    <n v="34.910000000000004"/>
    <n v="74.44"/>
    <n v="74.44"/>
    <n v="0"/>
    <n v="74.44"/>
    <n v="0"/>
    <n v="74.44"/>
    <m/>
    <m/>
    <m/>
    <n v="11.75"/>
    <s v="ниша"/>
    <m/>
    <m/>
    <m/>
    <m/>
    <m/>
    <m/>
    <m/>
    <m/>
    <m/>
    <m/>
    <s v="Кухня-гостиная"/>
    <n v="19.21"/>
    <m/>
    <m/>
    <s v="Жилая комната"/>
    <s v="Комната стандарт"/>
    <n v="21.35"/>
    <m/>
    <m/>
    <s v="Жилая комната"/>
    <s v="Комната стандарт"/>
    <n v="13.56"/>
    <m/>
    <m/>
    <m/>
    <m/>
    <m/>
    <m/>
    <m/>
    <m/>
    <m/>
    <m/>
    <m/>
    <m/>
    <m/>
    <m/>
    <m/>
    <m/>
    <m/>
    <n v="4.6900000000000004"/>
    <n v="3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2"/>
    <s v="кухня, две комнаты"/>
    <m/>
    <m/>
    <m/>
    <m/>
    <m/>
    <m/>
    <m/>
    <m/>
    <m/>
    <s v="Другой ЖК, Наземная парковка"/>
    <s v="З, Ю-З"/>
  </r>
  <r>
    <x v="0"/>
    <x v="0"/>
    <n v="3"/>
    <n v="10"/>
    <n v="4"/>
    <n v="7"/>
    <n v="32"/>
    <x v="0"/>
    <n v="43.18"/>
    <n v="100.29"/>
    <n v="100.29"/>
    <n v="0"/>
    <n v="100.29"/>
    <n v="0"/>
    <n v="100.29"/>
    <m/>
    <m/>
    <m/>
    <n v="16.5"/>
    <s v="ниша"/>
    <m/>
    <m/>
    <m/>
    <m/>
    <m/>
    <m/>
    <m/>
    <m/>
    <m/>
    <m/>
    <s v="Кухня-гостиная"/>
    <n v="31.44"/>
    <m/>
    <m/>
    <s v="Жилая комната"/>
    <s v="Комната стандарт"/>
    <n v="43.18"/>
    <m/>
    <m/>
    <m/>
    <m/>
    <m/>
    <m/>
    <m/>
    <m/>
    <m/>
    <m/>
    <m/>
    <m/>
    <m/>
    <m/>
    <m/>
    <m/>
    <m/>
    <m/>
    <m/>
    <m/>
    <m/>
    <m/>
    <n v="5.05"/>
    <n v="4.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2"/>
    <s v="кухня"/>
    <m/>
    <m/>
    <m/>
    <m/>
    <m/>
    <m/>
    <m/>
    <m/>
    <m/>
    <s v="Свой ЖК, Двор"/>
    <s v="З, С-З"/>
  </r>
  <r>
    <x v="0"/>
    <x v="0"/>
    <n v="3"/>
    <n v="11"/>
    <n v="5"/>
    <n v="7"/>
    <n v="32"/>
    <x v="0"/>
    <n v="22.79"/>
    <n v="38.789999999999992"/>
    <n v="38.789999999999992"/>
    <n v="0"/>
    <n v="38.789999999999992"/>
    <n v="0"/>
    <n v="38.789999999999992"/>
    <m/>
    <m/>
    <m/>
    <n v="5.71"/>
    <s v="ниша"/>
    <m/>
    <m/>
    <m/>
    <m/>
    <m/>
    <m/>
    <m/>
    <m/>
    <m/>
    <m/>
    <s v="Кухня в нише"/>
    <n v="6.02"/>
    <m/>
    <m/>
    <s v="Студия"/>
    <s v="Студия"/>
    <n v="22.79"/>
    <m/>
    <m/>
    <m/>
    <m/>
    <m/>
    <m/>
    <m/>
    <m/>
    <m/>
    <m/>
    <m/>
    <m/>
    <m/>
    <m/>
    <m/>
    <m/>
    <m/>
    <m/>
    <m/>
    <m/>
    <m/>
    <m/>
    <n v="4.269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m/>
    <m/>
    <m/>
    <s v="комната"/>
    <n v="1"/>
    <m/>
    <m/>
    <m/>
    <m/>
    <m/>
    <m/>
    <m/>
    <s v="снизу"/>
    <s v="вся квартира"/>
    <m/>
    <s v="Свой ЖК, Двор"/>
    <s v="С-В"/>
  </r>
  <r>
    <x v="0"/>
    <x v="0"/>
    <n v="3"/>
    <n v="12"/>
    <n v="6"/>
    <n v="7"/>
    <n v="32"/>
    <x v="0"/>
    <n v="12.06"/>
    <n v="44.82"/>
    <n v="44.82"/>
    <n v="0"/>
    <n v="44.82"/>
    <n v="0"/>
    <n v="44.82"/>
    <m/>
    <m/>
    <m/>
    <n v="8.2799999999999994"/>
    <s v="ниша"/>
    <m/>
    <m/>
    <m/>
    <m/>
    <m/>
    <m/>
    <m/>
    <m/>
    <m/>
    <m/>
    <s v="Кухня-гостиная"/>
    <n v="20.86"/>
    <m/>
    <m/>
    <s v="Жилая комната"/>
    <s v="Комната стандарт"/>
    <n v="12.06"/>
    <m/>
    <m/>
    <m/>
    <m/>
    <m/>
    <m/>
    <m/>
    <m/>
    <m/>
    <m/>
    <m/>
    <m/>
    <m/>
    <m/>
    <m/>
    <m/>
    <m/>
    <m/>
    <m/>
    <m/>
    <m/>
    <m/>
    <n v="3.6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1"/>
    <s v="кухня, комната"/>
    <m/>
    <m/>
    <m/>
    <m/>
    <m/>
    <m/>
    <m/>
    <m/>
    <m/>
    <s v="Свой ЖК, Двор, Наземная парковка"/>
    <s v="С-В, В"/>
  </r>
  <r>
    <x v="0"/>
    <x v="0"/>
    <n v="3"/>
    <n v="13"/>
    <n v="7"/>
    <n v="7"/>
    <n v="32"/>
    <x v="0"/>
    <n v="16.91"/>
    <n v="53.61"/>
    <n v="53.61"/>
    <n v="0"/>
    <n v="53.61"/>
    <n v="0"/>
    <n v="53.61"/>
    <m/>
    <m/>
    <m/>
    <n v="8.19"/>
    <s v="ниша"/>
    <m/>
    <m/>
    <m/>
    <m/>
    <m/>
    <m/>
    <m/>
    <m/>
    <m/>
    <m/>
    <s v="Кухня-гостиная"/>
    <n v="22.96"/>
    <m/>
    <m/>
    <s v="Жилая комната"/>
    <s v="Комната стандарт"/>
    <n v="16.91"/>
    <m/>
    <m/>
    <m/>
    <m/>
    <m/>
    <m/>
    <m/>
    <m/>
    <m/>
    <m/>
    <m/>
    <m/>
    <m/>
    <m/>
    <m/>
    <m/>
    <m/>
    <m/>
    <m/>
    <m/>
    <m/>
    <m/>
    <n v="5.5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m/>
    <m/>
    <m/>
    <m/>
    <m/>
    <m/>
    <m/>
    <m/>
    <s v="с/у, коридор"/>
    <m/>
    <m/>
    <m/>
    <m/>
    <m/>
    <m/>
    <s v="Наземная парковка"/>
    <s v="В"/>
  </r>
  <r>
    <x v="0"/>
    <x v="0"/>
    <n v="4"/>
    <n v="14"/>
    <n v="1"/>
    <n v="7"/>
    <n v="32"/>
    <x v="0"/>
    <n v="26.55"/>
    <n v="79.28"/>
    <n v="79.28"/>
    <n v="9.8699999999999992"/>
    <n v="89.15"/>
    <n v="2.96"/>
    <n v="82.24"/>
    <m/>
    <m/>
    <m/>
    <n v="12.77"/>
    <s v="ниша"/>
    <m/>
    <m/>
    <m/>
    <m/>
    <m/>
    <m/>
    <m/>
    <m/>
    <m/>
    <m/>
    <s v="Кухня-гостиная"/>
    <n v="31.1"/>
    <m/>
    <m/>
    <s v="Жилая комната"/>
    <s v="Комната стандарт"/>
    <n v="26.55"/>
    <m/>
    <m/>
    <m/>
    <m/>
    <m/>
    <m/>
    <m/>
    <m/>
    <m/>
    <m/>
    <m/>
    <m/>
    <m/>
    <m/>
    <m/>
    <m/>
    <m/>
    <m/>
    <m/>
    <m/>
    <m/>
    <m/>
    <n v="5.0199999999999996"/>
    <n v="3.84"/>
    <m/>
    <m/>
    <m/>
    <m/>
    <m/>
    <n v="9.8699999999999992"/>
    <n v="2.96"/>
    <s v="без остекления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2"/>
    <s v="кухня, балкон"/>
    <m/>
    <m/>
    <s v="с/у"/>
    <m/>
    <m/>
    <m/>
    <m/>
    <m/>
    <m/>
    <s v="Другой ЖК, Наземная парковка"/>
    <s v="Ю"/>
  </r>
  <r>
    <x v="0"/>
    <x v="0"/>
    <n v="4"/>
    <n v="15"/>
    <n v="2"/>
    <n v="7"/>
    <n v="32"/>
    <x v="0"/>
    <n v="11.95"/>
    <n v="40.309999999999995"/>
    <n v="40.309999999999995"/>
    <n v="0"/>
    <n v="40.309999999999995"/>
    <n v="0"/>
    <n v="40.309999999999995"/>
    <m/>
    <m/>
    <m/>
    <n v="5.74"/>
    <s v="ниша"/>
    <m/>
    <m/>
    <m/>
    <m/>
    <m/>
    <m/>
    <m/>
    <m/>
    <m/>
    <m/>
    <s v="Кухня-гостиная"/>
    <n v="18.739999999999998"/>
    <m/>
    <m/>
    <s v="Жилая комната"/>
    <s v="Комната стандарт"/>
    <n v="11.95"/>
    <m/>
    <m/>
    <m/>
    <m/>
    <m/>
    <m/>
    <m/>
    <m/>
    <m/>
    <m/>
    <m/>
    <m/>
    <m/>
    <m/>
    <m/>
    <m/>
    <m/>
    <m/>
    <m/>
    <m/>
    <m/>
    <m/>
    <n v="3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m/>
    <m/>
    <m/>
    <m/>
    <n v="1"/>
    <m/>
    <m/>
    <m/>
    <m/>
    <m/>
    <m/>
    <m/>
    <m/>
    <m/>
    <m/>
    <s v="Другой ЖК, Наземная парковка"/>
    <s v="Ю-З"/>
  </r>
  <r>
    <x v="0"/>
    <x v="0"/>
    <n v="4"/>
    <n v="16"/>
    <n v="3"/>
    <n v="7"/>
    <n v="32"/>
    <x v="1"/>
    <n v="34.880000000000003"/>
    <n v="74.39"/>
    <n v="74.39"/>
    <n v="0"/>
    <n v="74.39"/>
    <n v="0"/>
    <n v="74.39"/>
    <m/>
    <m/>
    <m/>
    <n v="11.75"/>
    <s v="ниша"/>
    <m/>
    <m/>
    <m/>
    <m/>
    <m/>
    <m/>
    <m/>
    <m/>
    <m/>
    <m/>
    <s v="Кухня-гостиная"/>
    <n v="19.190000000000001"/>
    <m/>
    <m/>
    <s v="Жилая комната"/>
    <s v="Комната стандарт"/>
    <n v="21.32"/>
    <m/>
    <m/>
    <s v="Жилая комната"/>
    <s v="Комната стандарт"/>
    <n v="13.56"/>
    <m/>
    <m/>
    <m/>
    <m/>
    <m/>
    <m/>
    <m/>
    <m/>
    <m/>
    <m/>
    <m/>
    <m/>
    <m/>
    <m/>
    <m/>
    <m/>
    <m/>
    <n v="4.6900000000000004"/>
    <n v="3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2"/>
    <s v="кухня, две комнаты"/>
    <m/>
    <m/>
    <m/>
    <m/>
    <m/>
    <m/>
    <m/>
    <m/>
    <m/>
    <s v="Другой ЖК, Наземная парковка"/>
    <s v="З, Ю-З"/>
  </r>
  <r>
    <x v="0"/>
    <x v="0"/>
    <n v="4"/>
    <n v="17"/>
    <n v="4"/>
    <n v="7"/>
    <n v="32"/>
    <x v="0"/>
    <n v="43.18"/>
    <n v="100.28"/>
    <n v="100.28"/>
    <n v="9.1"/>
    <n v="109.38"/>
    <n v="2.73"/>
    <n v="103.01"/>
    <m/>
    <m/>
    <m/>
    <n v="16.5"/>
    <s v="ниша"/>
    <m/>
    <m/>
    <m/>
    <m/>
    <m/>
    <m/>
    <m/>
    <m/>
    <m/>
    <m/>
    <s v="Кухня-гостиная"/>
    <n v="31.43"/>
    <m/>
    <m/>
    <s v="Жилая комната"/>
    <s v="Комната стандарт"/>
    <n v="43.18"/>
    <m/>
    <m/>
    <m/>
    <m/>
    <m/>
    <m/>
    <m/>
    <m/>
    <m/>
    <m/>
    <m/>
    <m/>
    <m/>
    <m/>
    <m/>
    <m/>
    <m/>
    <m/>
    <m/>
    <m/>
    <m/>
    <m/>
    <n v="5.05"/>
    <n v="4.12"/>
    <m/>
    <m/>
    <m/>
    <m/>
    <m/>
    <n v="9.1"/>
    <n v="2.73"/>
    <s v="без остекления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2"/>
    <s v="кухня, балкон"/>
    <m/>
    <m/>
    <m/>
    <m/>
    <m/>
    <m/>
    <m/>
    <m/>
    <m/>
    <s v="Свой ЖК, Двор"/>
    <s v="З, С-З"/>
  </r>
  <r>
    <x v="0"/>
    <x v="0"/>
    <n v="4"/>
    <n v="18"/>
    <n v="5"/>
    <n v="7"/>
    <n v="32"/>
    <x v="0"/>
    <n v="22.79"/>
    <n v="38.789999999999992"/>
    <n v="38.789999999999992"/>
    <n v="0"/>
    <n v="38.789999999999992"/>
    <n v="0"/>
    <n v="38.789999999999992"/>
    <m/>
    <m/>
    <m/>
    <n v="5.1100000000000003"/>
    <s v="ниша"/>
    <m/>
    <m/>
    <m/>
    <m/>
    <m/>
    <m/>
    <m/>
    <m/>
    <m/>
    <m/>
    <s v="Кухня в нише"/>
    <n v="6.62"/>
    <m/>
    <m/>
    <s v="Студия"/>
    <s v="Студия"/>
    <n v="22.79"/>
    <m/>
    <m/>
    <m/>
    <m/>
    <m/>
    <m/>
    <m/>
    <m/>
    <m/>
    <m/>
    <m/>
    <m/>
    <m/>
    <m/>
    <m/>
    <m/>
    <m/>
    <m/>
    <m/>
    <m/>
    <m/>
    <m/>
    <n v="4.269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m/>
    <m/>
    <m/>
    <s v="комната"/>
    <n v="1"/>
    <m/>
    <m/>
    <m/>
    <m/>
    <m/>
    <m/>
    <m/>
    <m/>
    <m/>
    <m/>
    <s v="Свой ЖК, Двор"/>
    <s v="С-В"/>
  </r>
  <r>
    <x v="0"/>
    <x v="0"/>
    <n v="4"/>
    <n v="19"/>
    <n v="6"/>
    <n v="7"/>
    <n v="32"/>
    <x v="0"/>
    <n v="12.08"/>
    <n v="44.65"/>
    <n v="44.65"/>
    <n v="0"/>
    <n v="44.65"/>
    <n v="0"/>
    <n v="44.65"/>
    <m/>
    <m/>
    <m/>
    <n v="8.6300000000000008"/>
    <s v="ниша"/>
    <m/>
    <m/>
    <m/>
    <m/>
    <m/>
    <m/>
    <m/>
    <m/>
    <m/>
    <m/>
    <s v="Кухня-гостиная"/>
    <n v="20.32"/>
    <m/>
    <m/>
    <s v="Жилая комната"/>
    <s v="Комната стандарт"/>
    <n v="12.08"/>
    <m/>
    <m/>
    <m/>
    <m/>
    <m/>
    <m/>
    <m/>
    <m/>
    <m/>
    <m/>
    <m/>
    <m/>
    <m/>
    <m/>
    <m/>
    <m/>
    <m/>
    <m/>
    <m/>
    <m/>
    <m/>
    <m/>
    <n v="3.6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1"/>
    <s v="кухня, комната"/>
    <m/>
    <m/>
    <m/>
    <m/>
    <m/>
    <m/>
    <m/>
    <m/>
    <m/>
    <s v="Свой ЖК, Двор, Наземная парковка"/>
    <s v="С-В, В"/>
  </r>
  <r>
    <x v="0"/>
    <x v="0"/>
    <n v="4"/>
    <n v="20"/>
    <n v="7"/>
    <n v="7"/>
    <n v="32"/>
    <x v="0"/>
    <n v="16.91"/>
    <n v="53.67"/>
    <n v="53.67"/>
    <n v="0"/>
    <n v="53.67"/>
    <n v="0"/>
    <n v="53.67"/>
    <m/>
    <m/>
    <m/>
    <n v="8.19"/>
    <s v="ниша"/>
    <m/>
    <m/>
    <m/>
    <m/>
    <m/>
    <m/>
    <m/>
    <m/>
    <m/>
    <m/>
    <s v="Кухня-гостиная"/>
    <n v="22.96"/>
    <m/>
    <m/>
    <s v="Жилая комната"/>
    <s v="Комната стандарт"/>
    <n v="16.91"/>
    <m/>
    <m/>
    <m/>
    <m/>
    <m/>
    <m/>
    <m/>
    <m/>
    <m/>
    <m/>
    <m/>
    <m/>
    <m/>
    <m/>
    <m/>
    <m/>
    <m/>
    <m/>
    <m/>
    <m/>
    <m/>
    <m/>
    <n v="5.6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m/>
    <m/>
    <m/>
    <m/>
    <m/>
    <m/>
    <m/>
    <m/>
    <s v="с/у, коридор"/>
    <m/>
    <m/>
    <m/>
    <m/>
    <m/>
    <m/>
    <s v="Наземная парковка"/>
    <s v="В"/>
  </r>
  <r>
    <x v="0"/>
    <x v="0"/>
    <n v="5"/>
    <n v="21"/>
    <n v="1"/>
    <n v="7"/>
    <n v="32"/>
    <x v="0"/>
    <n v="26.53"/>
    <n v="79.260000000000005"/>
    <n v="79.260000000000005"/>
    <n v="0"/>
    <n v="79.260000000000005"/>
    <n v="0"/>
    <n v="79.260000000000005"/>
    <m/>
    <m/>
    <m/>
    <n v="12.77"/>
    <s v="ниша"/>
    <m/>
    <m/>
    <m/>
    <m/>
    <m/>
    <m/>
    <m/>
    <m/>
    <m/>
    <m/>
    <s v="Кухня-гостиная"/>
    <n v="31.1"/>
    <m/>
    <m/>
    <s v="Жилая комната"/>
    <s v="Комната стандарт"/>
    <n v="26.53"/>
    <m/>
    <m/>
    <m/>
    <m/>
    <m/>
    <m/>
    <m/>
    <m/>
    <m/>
    <m/>
    <m/>
    <m/>
    <m/>
    <m/>
    <m/>
    <m/>
    <m/>
    <m/>
    <m/>
    <m/>
    <m/>
    <m/>
    <n v="5.0199999999999996"/>
    <n v="3.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2"/>
    <s v="кухня"/>
    <m/>
    <m/>
    <s v="с/у"/>
    <m/>
    <m/>
    <m/>
    <m/>
    <m/>
    <m/>
    <s v="Другой ЖК, Наземная парковка"/>
    <s v="Ю"/>
  </r>
  <r>
    <x v="0"/>
    <x v="0"/>
    <n v="5"/>
    <n v="22"/>
    <n v="2"/>
    <n v="7"/>
    <n v="32"/>
    <x v="0"/>
    <n v="11.95"/>
    <n v="40.170000000000009"/>
    <n v="40.170000000000009"/>
    <n v="0"/>
    <n v="40.170000000000009"/>
    <n v="0"/>
    <n v="40.170000000000009"/>
    <m/>
    <m/>
    <m/>
    <n v="5.74"/>
    <s v="ниша"/>
    <m/>
    <m/>
    <m/>
    <m/>
    <m/>
    <m/>
    <m/>
    <m/>
    <m/>
    <m/>
    <s v="Кухня-гостиная"/>
    <n v="18.600000000000001"/>
    <m/>
    <m/>
    <s v="Жилая комната"/>
    <s v="Комната стандарт"/>
    <n v="11.95"/>
    <m/>
    <m/>
    <m/>
    <m/>
    <m/>
    <m/>
    <m/>
    <m/>
    <m/>
    <m/>
    <m/>
    <m/>
    <m/>
    <m/>
    <m/>
    <m/>
    <m/>
    <m/>
    <m/>
    <m/>
    <m/>
    <m/>
    <n v="3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m/>
    <m/>
    <m/>
    <m/>
    <n v="1"/>
    <m/>
    <m/>
    <m/>
    <m/>
    <m/>
    <m/>
    <m/>
    <m/>
    <m/>
    <m/>
    <s v="Другой ЖК, Наземная парковка"/>
    <s v="Ю-З"/>
  </r>
  <r>
    <x v="0"/>
    <x v="0"/>
    <n v="5"/>
    <n v="23"/>
    <n v="3"/>
    <n v="7"/>
    <n v="32"/>
    <x v="1"/>
    <n v="34.93"/>
    <n v="74.459999999999994"/>
    <n v="74.459999999999994"/>
    <n v="11.01"/>
    <n v="85.47"/>
    <n v="3.3"/>
    <n v="77.759999999999991"/>
    <m/>
    <m/>
    <m/>
    <n v="11.75"/>
    <s v="ниша"/>
    <m/>
    <m/>
    <m/>
    <m/>
    <m/>
    <m/>
    <m/>
    <m/>
    <m/>
    <m/>
    <s v="Кухня-гостиная"/>
    <n v="19.21"/>
    <m/>
    <m/>
    <s v="Жилая комната"/>
    <s v="Комната стандарт"/>
    <n v="21.37"/>
    <m/>
    <m/>
    <s v="Жилая комната"/>
    <s v="Комната стандарт"/>
    <n v="13.56"/>
    <m/>
    <m/>
    <m/>
    <m/>
    <m/>
    <m/>
    <m/>
    <m/>
    <m/>
    <m/>
    <m/>
    <m/>
    <m/>
    <m/>
    <m/>
    <m/>
    <m/>
    <n v="4.6900000000000004"/>
    <n v="3.88"/>
    <m/>
    <m/>
    <m/>
    <m/>
    <m/>
    <n v="11.01"/>
    <n v="3.3"/>
    <s v="без остекления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2"/>
    <s v="кухня, две комнаты, балкон"/>
    <m/>
    <m/>
    <m/>
    <m/>
    <m/>
    <m/>
    <m/>
    <m/>
    <m/>
    <s v="Другой ЖК, Наземная парковка"/>
    <s v="З, Ю-З"/>
  </r>
  <r>
    <x v="0"/>
    <x v="0"/>
    <n v="5"/>
    <n v="24"/>
    <n v="4"/>
    <n v="7"/>
    <n v="32"/>
    <x v="0"/>
    <n v="43.18"/>
    <n v="100.13000000000001"/>
    <n v="100.13000000000001"/>
    <n v="0"/>
    <n v="100.13000000000001"/>
    <n v="0"/>
    <n v="100.13000000000001"/>
    <m/>
    <m/>
    <m/>
    <n v="16.5"/>
    <s v="ниша"/>
    <m/>
    <m/>
    <m/>
    <m/>
    <m/>
    <m/>
    <m/>
    <m/>
    <m/>
    <m/>
    <s v="Кухня-гостиная"/>
    <n v="31.28"/>
    <m/>
    <m/>
    <s v="Жилая комната"/>
    <s v="Комната стандарт"/>
    <n v="43.18"/>
    <m/>
    <m/>
    <m/>
    <m/>
    <m/>
    <m/>
    <m/>
    <m/>
    <m/>
    <m/>
    <m/>
    <m/>
    <m/>
    <m/>
    <m/>
    <m/>
    <m/>
    <m/>
    <m/>
    <m/>
    <m/>
    <m/>
    <n v="5.05"/>
    <n v="4.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2"/>
    <s v="кухня"/>
    <m/>
    <m/>
    <m/>
    <m/>
    <m/>
    <m/>
    <m/>
    <m/>
    <m/>
    <s v="Свой ЖК, Двор"/>
    <s v="З, С-З"/>
  </r>
  <r>
    <x v="0"/>
    <x v="0"/>
    <n v="5"/>
    <n v="25"/>
    <n v="5"/>
    <n v="7"/>
    <n v="32"/>
    <x v="0"/>
    <n v="22.79"/>
    <n v="38.789999999999992"/>
    <n v="38.789999999999992"/>
    <n v="0"/>
    <n v="38.789999999999992"/>
    <n v="0"/>
    <n v="38.789999999999992"/>
    <m/>
    <m/>
    <m/>
    <n v="5.1100000000000003"/>
    <s v="ниша"/>
    <m/>
    <m/>
    <m/>
    <m/>
    <m/>
    <m/>
    <m/>
    <m/>
    <m/>
    <m/>
    <s v="Кухня в нише"/>
    <n v="6.62"/>
    <m/>
    <m/>
    <s v="Студия"/>
    <s v="Студия"/>
    <n v="22.79"/>
    <m/>
    <m/>
    <m/>
    <m/>
    <m/>
    <m/>
    <m/>
    <m/>
    <m/>
    <m/>
    <m/>
    <m/>
    <m/>
    <m/>
    <m/>
    <m/>
    <m/>
    <m/>
    <m/>
    <m/>
    <m/>
    <m/>
    <n v="4.269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m/>
    <m/>
    <m/>
    <s v="комната"/>
    <n v="1"/>
    <m/>
    <m/>
    <m/>
    <m/>
    <m/>
    <m/>
    <m/>
    <m/>
    <m/>
    <m/>
    <s v="Свой ЖК, Двор"/>
    <s v="С-В"/>
  </r>
  <r>
    <x v="0"/>
    <x v="0"/>
    <n v="5"/>
    <n v="26"/>
    <n v="6"/>
    <n v="7"/>
    <n v="32"/>
    <x v="0"/>
    <n v="12.08"/>
    <n v="44.83"/>
    <n v="44.83"/>
    <n v="10.87"/>
    <n v="55.699999999999996"/>
    <n v="3.26"/>
    <n v="48.089999999999996"/>
    <m/>
    <m/>
    <m/>
    <n v="8.6300000000000008"/>
    <s v="ниша"/>
    <m/>
    <m/>
    <m/>
    <m/>
    <m/>
    <m/>
    <m/>
    <m/>
    <m/>
    <m/>
    <s v="Кухня-гостиная"/>
    <n v="20.5"/>
    <m/>
    <m/>
    <s v="Жилая комната"/>
    <s v="Комната стандарт"/>
    <n v="12.08"/>
    <m/>
    <m/>
    <m/>
    <m/>
    <m/>
    <m/>
    <m/>
    <m/>
    <m/>
    <m/>
    <m/>
    <m/>
    <m/>
    <m/>
    <m/>
    <m/>
    <m/>
    <m/>
    <m/>
    <m/>
    <m/>
    <m/>
    <n v="3.62"/>
    <m/>
    <m/>
    <m/>
    <m/>
    <m/>
    <m/>
    <n v="10.87"/>
    <n v="3.26"/>
    <s v="без остекления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1"/>
    <s v="кухня, комната, балкон"/>
    <m/>
    <m/>
    <m/>
    <m/>
    <m/>
    <m/>
    <m/>
    <m/>
    <m/>
    <s v="Свой ЖК, Двор, Наземная парковка"/>
    <s v="С-В, В"/>
  </r>
  <r>
    <x v="0"/>
    <x v="0"/>
    <n v="5"/>
    <n v="27"/>
    <n v="7"/>
    <n v="7"/>
    <n v="32"/>
    <x v="0"/>
    <n v="16.91"/>
    <n v="53.63"/>
    <n v="53.63"/>
    <n v="0"/>
    <n v="53.63"/>
    <n v="0"/>
    <n v="53.63"/>
    <m/>
    <m/>
    <m/>
    <n v="8.19"/>
    <s v="ниша"/>
    <m/>
    <m/>
    <m/>
    <m/>
    <m/>
    <m/>
    <m/>
    <m/>
    <m/>
    <m/>
    <s v="Кухня-гостиная"/>
    <n v="22.91"/>
    <m/>
    <m/>
    <s v="Жилая комната"/>
    <s v="Комната стандарт"/>
    <n v="16.91"/>
    <m/>
    <m/>
    <m/>
    <m/>
    <m/>
    <m/>
    <m/>
    <m/>
    <m/>
    <m/>
    <m/>
    <m/>
    <m/>
    <m/>
    <m/>
    <m/>
    <m/>
    <m/>
    <m/>
    <m/>
    <m/>
    <m/>
    <n v="5.6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m/>
    <m/>
    <m/>
    <m/>
    <m/>
    <m/>
    <m/>
    <m/>
    <s v="с/у, коридор"/>
    <m/>
    <m/>
    <m/>
    <m/>
    <m/>
    <m/>
    <s v="Наземная парковка"/>
    <s v="В"/>
  </r>
  <r>
    <x v="0"/>
    <x v="0"/>
    <n v="6"/>
    <n v="28"/>
    <n v="1"/>
    <n v="7"/>
    <n v="32"/>
    <x v="0"/>
    <n v="26.53"/>
    <n v="79.260000000000005"/>
    <n v="79.260000000000005"/>
    <n v="0"/>
    <n v="79.260000000000005"/>
    <n v="0"/>
    <n v="79.260000000000005"/>
    <m/>
    <m/>
    <m/>
    <n v="12.52"/>
    <s v="ниша"/>
    <m/>
    <m/>
    <m/>
    <m/>
    <m/>
    <m/>
    <m/>
    <m/>
    <m/>
    <m/>
    <s v="Кухня-гостиная"/>
    <n v="31.35"/>
    <m/>
    <m/>
    <s v="Жилая комната"/>
    <s v="Комната стандарт"/>
    <n v="26.53"/>
    <m/>
    <m/>
    <m/>
    <m/>
    <m/>
    <m/>
    <m/>
    <m/>
    <m/>
    <m/>
    <m/>
    <m/>
    <m/>
    <m/>
    <m/>
    <m/>
    <m/>
    <m/>
    <m/>
    <m/>
    <m/>
    <m/>
    <n v="5.0199999999999996"/>
    <n v="3.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2"/>
    <s v="кухня"/>
    <m/>
    <m/>
    <s v="с/у"/>
    <m/>
    <m/>
    <m/>
    <m/>
    <m/>
    <m/>
    <s v="Другой ЖК, Наземная парковка"/>
    <s v="Ю"/>
  </r>
  <r>
    <x v="0"/>
    <x v="0"/>
    <n v="6"/>
    <n v="29"/>
    <n v="2"/>
    <n v="7"/>
    <n v="32"/>
    <x v="0"/>
    <n v="11.95"/>
    <n v="40.170000000000009"/>
    <n v="40.170000000000009"/>
    <n v="0"/>
    <n v="40.170000000000009"/>
    <n v="0"/>
    <n v="40.170000000000009"/>
    <m/>
    <m/>
    <m/>
    <n v="5.74"/>
    <s v="ниша"/>
    <m/>
    <m/>
    <m/>
    <m/>
    <m/>
    <m/>
    <m/>
    <m/>
    <m/>
    <m/>
    <s v="Кухня-гостиная"/>
    <n v="18.600000000000001"/>
    <m/>
    <m/>
    <s v="Жилая комната"/>
    <s v="Комната стандарт"/>
    <n v="11.95"/>
    <m/>
    <m/>
    <m/>
    <m/>
    <m/>
    <m/>
    <m/>
    <m/>
    <m/>
    <m/>
    <m/>
    <m/>
    <m/>
    <m/>
    <m/>
    <m/>
    <m/>
    <m/>
    <m/>
    <m/>
    <m/>
    <m/>
    <n v="3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m/>
    <m/>
    <m/>
    <m/>
    <n v="1"/>
    <m/>
    <m/>
    <m/>
    <m/>
    <m/>
    <m/>
    <m/>
    <m/>
    <m/>
    <m/>
    <s v="Другой ЖК, Наземная парковка"/>
    <s v="Ю-З"/>
  </r>
  <r>
    <x v="0"/>
    <x v="0"/>
    <n v="6"/>
    <n v="30"/>
    <n v="3"/>
    <n v="7"/>
    <n v="32"/>
    <x v="1"/>
    <n v="34.910000000000004"/>
    <n v="74.44"/>
    <n v="74.44"/>
    <n v="0"/>
    <n v="74.44"/>
    <n v="0"/>
    <n v="74.44"/>
    <m/>
    <m/>
    <m/>
    <n v="11.75"/>
    <s v="ниша"/>
    <m/>
    <m/>
    <m/>
    <m/>
    <m/>
    <m/>
    <m/>
    <m/>
    <m/>
    <m/>
    <s v="Кухня-гостиная"/>
    <n v="19.21"/>
    <m/>
    <m/>
    <s v="Жилая комната"/>
    <s v="Комната стандарт"/>
    <n v="21.35"/>
    <m/>
    <m/>
    <s v="Жилая комната"/>
    <s v="Комната стандарт"/>
    <n v="13.56"/>
    <m/>
    <m/>
    <m/>
    <m/>
    <m/>
    <m/>
    <m/>
    <m/>
    <m/>
    <m/>
    <m/>
    <m/>
    <m/>
    <m/>
    <m/>
    <m/>
    <m/>
    <n v="4.6900000000000004"/>
    <n v="3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2"/>
    <s v="кухня, две комнаты"/>
    <m/>
    <m/>
    <m/>
    <m/>
    <m/>
    <m/>
    <m/>
    <m/>
    <m/>
    <s v="Другой ЖК, Наземная парковка"/>
    <s v="З, Ю-З"/>
  </r>
  <r>
    <x v="0"/>
    <x v="0"/>
    <n v="6"/>
    <n v="31"/>
    <n v="4"/>
    <n v="7"/>
    <n v="32"/>
    <x v="0"/>
    <n v="43.18"/>
    <n v="100.29"/>
    <n v="100.29"/>
    <n v="0"/>
    <n v="100.29"/>
    <n v="0"/>
    <n v="100.29"/>
    <m/>
    <m/>
    <m/>
    <n v="16.5"/>
    <s v="ниша"/>
    <m/>
    <m/>
    <m/>
    <m/>
    <m/>
    <m/>
    <m/>
    <m/>
    <m/>
    <m/>
    <s v="Кухня-гостиная"/>
    <n v="31.44"/>
    <m/>
    <m/>
    <s v="Жилая комната"/>
    <s v="Комната стандарт"/>
    <n v="43.18"/>
    <m/>
    <m/>
    <m/>
    <m/>
    <m/>
    <m/>
    <m/>
    <m/>
    <m/>
    <m/>
    <m/>
    <m/>
    <m/>
    <m/>
    <m/>
    <m/>
    <m/>
    <m/>
    <m/>
    <m/>
    <m/>
    <m/>
    <n v="5.05"/>
    <n v="4.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2"/>
    <s v="кухня"/>
    <m/>
    <m/>
    <m/>
    <m/>
    <m/>
    <m/>
    <m/>
    <m/>
    <m/>
    <s v="Свой ЖК, Двор"/>
    <s v="З, С-З"/>
  </r>
  <r>
    <x v="0"/>
    <x v="0"/>
    <n v="6"/>
    <n v="32"/>
    <n v="5"/>
    <n v="7"/>
    <n v="32"/>
    <x v="0"/>
    <n v="22.79"/>
    <n v="38.789999999999992"/>
    <n v="38.789999999999992"/>
    <n v="0"/>
    <n v="38.789999999999992"/>
    <n v="0"/>
    <n v="38.789999999999992"/>
    <m/>
    <m/>
    <m/>
    <n v="5.71"/>
    <s v="ниша"/>
    <m/>
    <m/>
    <m/>
    <m/>
    <m/>
    <m/>
    <m/>
    <m/>
    <m/>
    <m/>
    <s v="Кухня в нише"/>
    <n v="6.02"/>
    <m/>
    <m/>
    <s v="Студия"/>
    <s v="Студия"/>
    <n v="22.79"/>
    <m/>
    <m/>
    <m/>
    <m/>
    <m/>
    <m/>
    <m/>
    <m/>
    <m/>
    <m/>
    <m/>
    <m/>
    <m/>
    <m/>
    <m/>
    <m/>
    <m/>
    <m/>
    <m/>
    <m/>
    <m/>
    <m/>
    <n v="4.269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m/>
    <m/>
    <m/>
    <s v="комната"/>
    <n v="1"/>
    <m/>
    <m/>
    <m/>
    <m/>
    <m/>
    <m/>
    <m/>
    <m/>
    <m/>
    <m/>
    <s v="Свой ЖК, Двор"/>
    <s v="С-В"/>
  </r>
  <r>
    <x v="0"/>
    <x v="0"/>
    <n v="6"/>
    <n v="33"/>
    <n v="6"/>
    <n v="7"/>
    <n v="32"/>
    <x v="0"/>
    <n v="12.06"/>
    <n v="44.82"/>
    <n v="44.82"/>
    <n v="0"/>
    <n v="44.82"/>
    <n v="0"/>
    <n v="44.82"/>
    <m/>
    <m/>
    <m/>
    <n v="8.2799999999999994"/>
    <s v="ниша"/>
    <m/>
    <m/>
    <m/>
    <m/>
    <m/>
    <m/>
    <m/>
    <m/>
    <m/>
    <m/>
    <s v="Кухня-гостиная"/>
    <n v="20.86"/>
    <m/>
    <m/>
    <s v="Жилая комната"/>
    <s v="Комната стандарт"/>
    <n v="12.06"/>
    <m/>
    <m/>
    <m/>
    <m/>
    <m/>
    <m/>
    <m/>
    <m/>
    <m/>
    <m/>
    <m/>
    <m/>
    <m/>
    <m/>
    <m/>
    <m/>
    <m/>
    <m/>
    <m/>
    <m/>
    <m/>
    <m/>
    <n v="3.6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1"/>
    <s v="кухня, комната"/>
    <m/>
    <m/>
    <m/>
    <m/>
    <m/>
    <m/>
    <m/>
    <m/>
    <m/>
    <s v="Свой ЖК, Двор, Наземная парковка"/>
    <s v="С-В, В"/>
  </r>
  <r>
    <x v="0"/>
    <x v="0"/>
    <n v="6"/>
    <n v="34"/>
    <n v="7"/>
    <n v="7"/>
    <n v="32"/>
    <x v="0"/>
    <n v="16.91"/>
    <n v="53.61"/>
    <n v="53.61"/>
    <n v="0"/>
    <n v="53.61"/>
    <n v="0"/>
    <n v="53.61"/>
    <m/>
    <m/>
    <m/>
    <n v="8.19"/>
    <s v="ниша"/>
    <m/>
    <m/>
    <m/>
    <m/>
    <m/>
    <m/>
    <m/>
    <m/>
    <m/>
    <m/>
    <s v="Кухня-гостиная"/>
    <n v="22.96"/>
    <m/>
    <m/>
    <s v="Жилая комната"/>
    <s v="Комната стандарт"/>
    <n v="16.91"/>
    <m/>
    <m/>
    <m/>
    <m/>
    <m/>
    <m/>
    <m/>
    <m/>
    <m/>
    <m/>
    <m/>
    <m/>
    <m/>
    <m/>
    <m/>
    <m/>
    <m/>
    <m/>
    <m/>
    <m/>
    <m/>
    <m/>
    <n v="5.5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m/>
    <m/>
    <m/>
    <m/>
    <m/>
    <m/>
    <m/>
    <m/>
    <s v="с/у, коридор"/>
    <m/>
    <m/>
    <m/>
    <m/>
    <m/>
    <m/>
    <s v="Наземная парковка"/>
    <s v="В"/>
  </r>
  <r>
    <x v="0"/>
    <x v="0"/>
    <n v="7"/>
    <n v="35"/>
    <n v="1"/>
    <n v="7"/>
    <n v="32"/>
    <x v="0"/>
    <n v="26.55"/>
    <n v="79.28"/>
    <n v="79.28"/>
    <n v="9.8699999999999992"/>
    <n v="89.15"/>
    <n v="2.96"/>
    <n v="82.24"/>
    <m/>
    <m/>
    <m/>
    <n v="12.77"/>
    <s v="ниша"/>
    <m/>
    <m/>
    <m/>
    <m/>
    <m/>
    <m/>
    <m/>
    <m/>
    <m/>
    <m/>
    <s v="Кухня-гостиная"/>
    <n v="31.1"/>
    <m/>
    <m/>
    <s v="Жилая комната"/>
    <s v="Комната стандарт"/>
    <n v="26.55"/>
    <m/>
    <m/>
    <m/>
    <m/>
    <m/>
    <m/>
    <m/>
    <m/>
    <m/>
    <m/>
    <m/>
    <m/>
    <m/>
    <m/>
    <m/>
    <m/>
    <m/>
    <m/>
    <m/>
    <m/>
    <m/>
    <m/>
    <n v="5.0199999999999996"/>
    <n v="3.84"/>
    <m/>
    <m/>
    <m/>
    <m/>
    <m/>
    <n v="9.8699999999999992"/>
    <n v="2.96"/>
    <s v="без остекления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2"/>
    <s v="кухня, балкон"/>
    <m/>
    <m/>
    <s v="с/у"/>
    <m/>
    <m/>
    <m/>
    <m/>
    <m/>
    <m/>
    <s v="Другой ЖК, Наземная парковка"/>
    <s v="Ю"/>
  </r>
  <r>
    <x v="0"/>
    <x v="0"/>
    <n v="7"/>
    <n v="36"/>
    <n v="2"/>
    <n v="7"/>
    <n v="32"/>
    <x v="0"/>
    <n v="11.95"/>
    <n v="40.309999999999995"/>
    <n v="40.309999999999995"/>
    <n v="0"/>
    <n v="40.309999999999995"/>
    <n v="0"/>
    <n v="40.309999999999995"/>
    <m/>
    <m/>
    <m/>
    <n v="5.74"/>
    <s v="ниша"/>
    <m/>
    <m/>
    <m/>
    <m/>
    <m/>
    <m/>
    <m/>
    <m/>
    <m/>
    <m/>
    <s v="Кухня-гостиная"/>
    <n v="18.739999999999998"/>
    <m/>
    <m/>
    <s v="Жилая комната"/>
    <s v="Комната стандарт"/>
    <n v="11.95"/>
    <m/>
    <m/>
    <m/>
    <m/>
    <m/>
    <m/>
    <m/>
    <m/>
    <m/>
    <m/>
    <m/>
    <m/>
    <m/>
    <m/>
    <m/>
    <m/>
    <m/>
    <m/>
    <m/>
    <m/>
    <m/>
    <m/>
    <n v="3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m/>
    <m/>
    <m/>
    <m/>
    <n v="1"/>
    <m/>
    <m/>
    <m/>
    <m/>
    <m/>
    <m/>
    <m/>
    <m/>
    <m/>
    <m/>
    <s v="Другой ЖК, Наземная парковка"/>
    <s v="Ю-З"/>
  </r>
  <r>
    <x v="0"/>
    <x v="0"/>
    <n v="7"/>
    <n v="37"/>
    <n v="3"/>
    <n v="7"/>
    <n v="32"/>
    <x v="1"/>
    <n v="34.880000000000003"/>
    <n v="74.39"/>
    <n v="74.39"/>
    <n v="0"/>
    <n v="74.39"/>
    <n v="0"/>
    <n v="74.39"/>
    <m/>
    <m/>
    <m/>
    <n v="11.75"/>
    <s v="ниша"/>
    <m/>
    <m/>
    <m/>
    <m/>
    <m/>
    <m/>
    <m/>
    <m/>
    <m/>
    <m/>
    <s v="Кухня-гостиная"/>
    <n v="19.190000000000001"/>
    <m/>
    <m/>
    <s v="Жилая комната"/>
    <s v="Комната стандарт"/>
    <n v="21.32"/>
    <m/>
    <m/>
    <s v="Жилая комната"/>
    <s v="Комната стандарт"/>
    <n v="13.56"/>
    <m/>
    <m/>
    <m/>
    <m/>
    <m/>
    <m/>
    <m/>
    <m/>
    <m/>
    <m/>
    <m/>
    <m/>
    <m/>
    <m/>
    <m/>
    <m/>
    <m/>
    <n v="4.6900000000000004"/>
    <n v="3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2"/>
    <s v="кухня, две комнаты"/>
    <m/>
    <m/>
    <m/>
    <m/>
    <m/>
    <m/>
    <m/>
    <m/>
    <m/>
    <s v="Другой ЖК, Наземная парковка"/>
    <s v="З, Ю-З"/>
  </r>
  <r>
    <x v="0"/>
    <x v="0"/>
    <n v="7"/>
    <n v="38"/>
    <n v="4"/>
    <n v="7"/>
    <n v="32"/>
    <x v="0"/>
    <n v="43.18"/>
    <n v="100.28"/>
    <n v="100.28"/>
    <n v="9.1"/>
    <n v="109.38"/>
    <n v="2.73"/>
    <n v="103.01"/>
    <m/>
    <m/>
    <m/>
    <n v="16.5"/>
    <s v="ниша"/>
    <m/>
    <m/>
    <m/>
    <m/>
    <m/>
    <m/>
    <m/>
    <m/>
    <m/>
    <m/>
    <s v="Кухня-гостиная"/>
    <n v="31.43"/>
    <m/>
    <m/>
    <s v="Жилая комната"/>
    <s v="Комната стандарт"/>
    <n v="43.18"/>
    <m/>
    <m/>
    <m/>
    <m/>
    <m/>
    <m/>
    <m/>
    <m/>
    <m/>
    <m/>
    <m/>
    <m/>
    <m/>
    <m/>
    <m/>
    <m/>
    <m/>
    <m/>
    <m/>
    <m/>
    <m/>
    <m/>
    <n v="5.05"/>
    <n v="4.12"/>
    <m/>
    <m/>
    <m/>
    <m/>
    <m/>
    <n v="9.1"/>
    <n v="2.73"/>
    <s v="без остекления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2"/>
    <s v="кухня, балкон"/>
    <m/>
    <m/>
    <m/>
    <m/>
    <m/>
    <m/>
    <m/>
    <m/>
    <m/>
    <s v="Свой ЖК, Двор"/>
    <s v="З, С-З"/>
  </r>
  <r>
    <x v="0"/>
    <x v="0"/>
    <n v="7"/>
    <n v="39"/>
    <n v="5"/>
    <n v="7"/>
    <n v="32"/>
    <x v="0"/>
    <n v="22.79"/>
    <n v="38.789999999999992"/>
    <n v="38.789999999999992"/>
    <n v="0"/>
    <n v="38.789999999999992"/>
    <n v="0"/>
    <n v="38.789999999999992"/>
    <m/>
    <m/>
    <m/>
    <n v="5.1100000000000003"/>
    <s v="ниша"/>
    <m/>
    <m/>
    <m/>
    <m/>
    <m/>
    <m/>
    <m/>
    <m/>
    <m/>
    <m/>
    <s v="Кухня в нише"/>
    <n v="6.62"/>
    <m/>
    <m/>
    <s v="Студия"/>
    <s v="Студия"/>
    <n v="22.79"/>
    <m/>
    <m/>
    <m/>
    <m/>
    <m/>
    <m/>
    <m/>
    <m/>
    <m/>
    <m/>
    <m/>
    <m/>
    <m/>
    <m/>
    <m/>
    <m/>
    <m/>
    <m/>
    <m/>
    <m/>
    <m/>
    <m/>
    <n v="4.269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m/>
    <m/>
    <m/>
    <s v="комната"/>
    <n v="1"/>
    <m/>
    <m/>
    <m/>
    <m/>
    <m/>
    <m/>
    <m/>
    <m/>
    <m/>
    <m/>
    <s v="Свой ЖК, Двор"/>
    <s v="С-В"/>
  </r>
  <r>
    <x v="0"/>
    <x v="0"/>
    <n v="7"/>
    <n v="40"/>
    <n v="6"/>
    <n v="7"/>
    <n v="32"/>
    <x v="0"/>
    <n v="12.08"/>
    <n v="44.65"/>
    <n v="44.65"/>
    <n v="0"/>
    <n v="44.65"/>
    <n v="0"/>
    <n v="44.65"/>
    <m/>
    <m/>
    <m/>
    <n v="8.6300000000000008"/>
    <s v="ниша"/>
    <m/>
    <m/>
    <m/>
    <m/>
    <m/>
    <m/>
    <m/>
    <m/>
    <m/>
    <m/>
    <s v="Кухня-гостиная"/>
    <n v="20.32"/>
    <m/>
    <m/>
    <s v="Жилая комната"/>
    <s v="Комната стандарт"/>
    <n v="12.08"/>
    <m/>
    <m/>
    <m/>
    <m/>
    <m/>
    <m/>
    <m/>
    <m/>
    <m/>
    <m/>
    <m/>
    <m/>
    <m/>
    <m/>
    <m/>
    <m/>
    <m/>
    <m/>
    <m/>
    <m/>
    <m/>
    <m/>
    <n v="3.6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1"/>
    <s v="кухня, комната"/>
    <m/>
    <m/>
    <m/>
    <m/>
    <m/>
    <m/>
    <m/>
    <m/>
    <m/>
    <s v="Свой ЖК, Двор, Наземная парковка"/>
    <s v="С-В, В"/>
  </r>
  <r>
    <x v="0"/>
    <x v="0"/>
    <n v="7"/>
    <n v="41"/>
    <n v="7"/>
    <n v="7"/>
    <n v="32"/>
    <x v="0"/>
    <n v="16.91"/>
    <n v="53.67"/>
    <n v="53.67"/>
    <n v="0"/>
    <n v="53.67"/>
    <n v="0"/>
    <n v="53.67"/>
    <m/>
    <m/>
    <m/>
    <n v="8.19"/>
    <s v="ниша"/>
    <m/>
    <m/>
    <m/>
    <m/>
    <m/>
    <m/>
    <m/>
    <m/>
    <m/>
    <m/>
    <s v="Кухня-гостиная"/>
    <n v="22.96"/>
    <m/>
    <m/>
    <s v="Жилая комната"/>
    <s v="Комната стандарт"/>
    <n v="16.91"/>
    <m/>
    <m/>
    <m/>
    <m/>
    <m/>
    <m/>
    <m/>
    <m/>
    <m/>
    <m/>
    <m/>
    <m/>
    <m/>
    <m/>
    <m/>
    <m/>
    <m/>
    <m/>
    <m/>
    <m/>
    <m/>
    <m/>
    <n v="5.6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m/>
    <m/>
    <m/>
    <m/>
    <m/>
    <m/>
    <m/>
    <m/>
    <s v="с/у, коридор"/>
    <m/>
    <m/>
    <m/>
    <m/>
    <m/>
    <m/>
    <s v="Наземная парковка"/>
    <s v="В"/>
  </r>
  <r>
    <x v="0"/>
    <x v="0"/>
    <n v="8"/>
    <n v="42"/>
    <n v="1"/>
    <n v="7"/>
    <n v="32"/>
    <x v="0"/>
    <n v="26.53"/>
    <n v="79.260000000000005"/>
    <n v="79.260000000000005"/>
    <n v="0"/>
    <n v="79.260000000000005"/>
    <n v="0"/>
    <n v="79.260000000000005"/>
    <m/>
    <m/>
    <m/>
    <n v="12.77"/>
    <s v="ниша"/>
    <m/>
    <m/>
    <m/>
    <m/>
    <m/>
    <m/>
    <m/>
    <m/>
    <m/>
    <m/>
    <s v="Кухня-гостиная"/>
    <n v="31.1"/>
    <m/>
    <m/>
    <s v="Жилая комната"/>
    <s v="Комната стандарт"/>
    <n v="26.53"/>
    <m/>
    <m/>
    <m/>
    <m/>
    <m/>
    <m/>
    <m/>
    <m/>
    <m/>
    <m/>
    <m/>
    <m/>
    <m/>
    <m/>
    <m/>
    <m/>
    <m/>
    <m/>
    <m/>
    <m/>
    <m/>
    <m/>
    <n v="5.0199999999999996"/>
    <n v="3.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2"/>
    <s v="кухня"/>
    <m/>
    <m/>
    <s v="с/у"/>
    <m/>
    <m/>
    <m/>
    <m/>
    <m/>
    <m/>
    <s v="Другой ЖК, Наземная парковка"/>
    <s v="Ю"/>
  </r>
  <r>
    <x v="0"/>
    <x v="0"/>
    <n v="8"/>
    <n v="43"/>
    <n v="2"/>
    <n v="7"/>
    <n v="32"/>
    <x v="0"/>
    <n v="11.95"/>
    <n v="40.170000000000009"/>
    <n v="40.170000000000009"/>
    <n v="0"/>
    <n v="40.170000000000009"/>
    <n v="0"/>
    <n v="40.170000000000009"/>
    <m/>
    <m/>
    <m/>
    <n v="5.74"/>
    <s v="ниша"/>
    <m/>
    <m/>
    <m/>
    <m/>
    <m/>
    <m/>
    <m/>
    <m/>
    <m/>
    <m/>
    <s v="Кухня-гостиная"/>
    <n v="18.600000000000001"/>
    <m/>
    <m/>
    <s v="Жилая комната"/>
    <s v="Комната стандарт"/>
    <n v="11.95"/>
    <m/>
    <m/>
    <m/>
    <m/>
    <m/>
    <m/>
    <m/>
    <m/>
    <m/>
    <m/>
    <m/>
    <m/>
    <m/>
    <m/>
    <m/>
    <m/>
    <m/>
    <m/>
    <m/>
    <m/>
    <m/>
    <m/>
    <n v="3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m/>
    <m/>
    <m/>
    <m/>
    <n v="1"/>
    <m/>
    <m/>
    <m/>
    <m/>
    <m/>
    <m/>
    <m/>
    <m/>
    <m/>
    <m/>
    <s v="Другой ЖК, Наземная парковка"/>
    <s v="Ю-З"/>
  </r>
  <r>
    <x v="0"/>
    <x v="0"/>
    <n v="8"/>
    <n v="44"/>
    <n v="3"/>
    <n v="7"/>
    <n v="32"/>
    <x v="1"/>
    <n v="34.93"/>
    <n v="74.459999999999994"/>
    <n v="74.459999999999994"/>
    <n v="11.01"/>
    <n v="85.47"/>
    <n v="3.3"/>
    <n v="77.759999999999991"/>
    <m/>
    <m/>
    <m/>
    <n v="11.75"/>
    <s v="ниша"/>
    <m/>
    <m/>
    <m/>
    <m/>
    <m/>
    <m/>
    <m/>
    <m/>
    <m/>
    <m/>
    <s v="Кухня-гостиная"/>
    <n v="19.21"/>
    <m/>
    <m/>
    <s v="Жилая комната"/>
    <s v="Комната стандарт"/>
    <n v="21.37"/>
    <m/>
    <m/>
    <s v="Жилая комната"/>
    <s v="Комната стандарт"/>
    <n v="13.56"/>
    <m/>
    <m/>
    <m/>
    <m/>
    <m/>
    <m/>
    <m/>
    <m/>
    <m/>
    <m/>
    <m/>
    <m/>
    <m/>
    <m/>
    <m/>
    <m/>
    <m/>
    <n v="4.6900000000000004"/>
    <n v="3.88"/>
    <m/>
    <m/>
    <m/>
    <m/>
    <m/>
    <n v="11.01"/>
    <n v="3.3"/>
    <s v="без остекления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2"/>
    <s v="кухня, две комнаты, балкон"/>
    <m/>
    <m/>
    <m/>
    <m/>
    <m/>
    <m/>
    <m/>
    <m/>
    <m/>
    <s v="Другой ЖК, Наземная парковка"/>
    <s v="З, Ю-З"/>
  </r>
  <r>
    <x v="0"/>
    <x v="0"/>
    <n v="8"/>
    <n v="45"/>
    <n v="4"/>
    <n v="7"/>
    <n v="32"/>
    <x v="0"/>
    <n v="43.18"/>
    <n v="100.13000000000001"/>
    <n v="100.13000000000001"/>
    <n v="0"/>
    <n v="100.13000000000001"/>
    <n v="0"/>
    <n v="100.13000000000001"/>
    <m/>
    <m/>
    <m/>
    <n v="16.5"/>
    <s v="ниша"/>
    <m/>
    <m/>
    <m/>
    <m/>
    <m/>
    <m/>
    <m/>
    <m/>
    <m/>
    <m/>
    <s v="Кухня-гостиная"/>
    <n v="31.28"/>
    <m/>
    <m/>
    <s v="Жилая комната"/>
    <s v="Комната стандарт"/>
    <n v="43.18"/>
    <m/>
    <m/>
    <m/>
    <m/>
    <m/>
    <m/>
    <m/>
    <m/>
    <m/>
    <m/>
    <m/>
    <m/>
    <m/>
    <m/>
    <m/>
    <m/>
    <m/>
    <m/>
    <m/>
    <m/>
    <m/>
    <m/>
    <n v="5.05"/>
    <n v="4.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2"/>
    <s v="кухня"/>
    <m/>
    <m/>
    <m/>
    <m/>
    <m/>
    <m/>
    <m/>
    <m/>
    <m/>
    <s v="Свой ЖК, Двор"/>
    <s v="З, С-З"/>
  </r>
  <r>
    <x v="0"/>
    <x v="0"/>
    <n v="8"/>
    <n v="46"/>
    <n v="5"/>
    <n v="7"/>
    <n v="32"/>
    <x v="0"/>
    <n v="22.79"/>
    <n v="38.789999999999992"/>
    <n v="38.789999999999992"/>
    <n v="0"/>
    <n v="38.789999999999992"/>
    <n v="0"/>
    <n v="38.789999999999992"/>
    <m/>
    <m/>
    <m/>
    <n v="5.1100000000000003"/>
    <s v="ниша"/>
    <m/>
    <m/>
    <m/>
    <m/>
    <m/>
    <m/>
    <m/>
    <m/>
    <m/>
    <m/>
    <s v="Кухня в нише"/>
    <n v="6.62"/>
    <m/>
    <m/>
    <s v="Студия"/>
    <s v="Студия"/>
    <n v="22.79"/>
    <m/>
    <m/>
    <m/>
    <m/>
    <m/>
    <m/>
    <m/>
    <m/>
    <m/>
    <m/>
    <m/>
    <m/>
    <m/>
    <m/>
    <m/>
    <m/>
    <m/>
    <m/>
    <m/>
    <m/>
    <m/>
    <m/>
    <n v="4.269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m/>
    <m/>
    <m/>
    <s v="комната"/>
    <n v="1"/>
    <m/>
    <m/>
    <m/>
    <m/>
    <m/>
    <m/>
    <m/>
    <m/>
    <m/>
    <m/>
    <s v="Свой ЖК, Двор"/>
    <s v="С-В"/>
  </r>
  <r>
    <x v="0"/>
    <x v="0"/>
    <n v="8"/>
    <n v="47"/>
    <n v="6"/>
    <n v="7"/>
    <n v="32"/>
    <x v="0"/>
    <n v="12.08"/>
    <n v="44.83"/>
    <n v="44.83"/>
    <n v="10.87"/>
    <n v="55.699999999999996"/>
    <n v="3.26"/>
    <n v="48.089999999999996"/>
    <m/>
    <m/>
    <m/>
    <n v="8.6300000000000008"/>
    <s v="ниша"/>
    <m/>
    <m/>
    <m/>
    <m/>
    <m/>
    <m/>
    <m/>
    <m/>
    <m/>
    <m/>
    <s v="Кухня-гостиная"/>
    <n v="20.5"/>
    <m/>
    <m/>
    <s v="Жилая комната"/>
    <s v="Комната стандарт"/>
    <n v="12.08"/>
    <m/>
    <m/>
    <m/>
    <m/>
    <m/>
    <m/>
    <m/>
    <m/>
    <m/>
    <m/>
    <m/>
    <m/>
    <m/>
    <m/>
    <m/>
    <m/>
    <m/>
    <m/>
    <m/>
    <m/>
    <m/>
    <m/>
    <n v="3.62"/>
    <m/>
    <m/>
    <m/>
    <m/>
    <m/>
    <m/>
    <n v="10.87"/>
    <n v="3.26"/>
    <s v="без остекления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1"/>
    <s v="кухня, комната, балкон"/>
    <m/>
    <m/>
    <m/>
    <m/>
    <m/>
    <m/>
    <m/>
    <m/>
    <m/>
    <s v="Свой ЖК, Двор, Наземная парковка"/>
    <s v="С-В, В"/>
  </r>
  <r>
    <x v="0"/>
    <x v="0"/>
    <n v="8"/>
    <n v="48"/>
    <n v="7"/>
    <n v="7"/>
    <n v="32"/>
    <x v="0"/>
    <n v="16.91"/>
    <n v="53.63"/>
    <n v="53.63"/>
    <n v="0"/>
    <n v="53.63"/>
    <n v="0"/>
    <n v="53.63"/>
    <m/>
    <m/>
    <m/>
    <n v="8.19"/>
    <s v="ниша"/>
    <m/>
    <m/>
    <m/>
    <m/>
    <m/>
    <m/>
    <m/>
    <m/>
    <m/>
    <m/>
    <s v="Кухня-гостиная"/>
    <n v="22.91"/>
    <m/>
    <m/>
    <s v="Жилая комната"/>
    <s v="Комната стандарт"/>
    <n v="16.91"/>
    <m/>
    <m/>
    <m/>
    <m/>
    <m/>
    <m/>
    <m/>
    <m/>
    <m/>
    <m/>
    <m/>
    <m/>
    <m/>
    <m/>
    <m/>
    <m/>
    <m/>
    <m/>
    <m/>
    <m/>
    <m/>
    <m/>
    <n v="5.6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m/>
    <m/>
    <m/>
    <m/>
    <m/>
    <m/>
    <m/>
    <m/>
    <s v="с/у, коридор"/>
    <m/>
    <m/>
    <m/>
    <m/>
    <m/>
    <m/>
    <s v="Наземная парковка"/>
    <s v="В"/>
  </r>
  <r>
    <x v="0"/>
    <x v="0"/>
    <n v="9"/>
    <n v="49"/>
    <n v="1"/>
    <n v="7"/>
    <n v="32"/>
    <x v="0"/>
    <n v="26.53"/>
    <n v="79.260000000000005"/>
    <n v="79.260000000000005"/>
    <n v="0"/>
    <n v="79.260000000000005"/>
    <n v="0"/>
    <n v="79.260000000000005"/>
    <m/>
    <m/>
    <m/>
    <n v="12.52"/>
    <s v="ниша"/>
    <m/>
    <m/>
    <m/>
    <m/>
    <m/>
    <m/>
    <m/>
    <m/>
    <m/>
    <m/>
    <s v="Кухня-гостиная"/>
    <n v="31.35"/>
    <m/>
    <m/>
    <s v="Жилая комната"/>
    <s v="Комната стандарт"/>
    <n v="26.53"/>
    <m/>
    <m/>
    <m/>
    <m/>
    <m/>
    <m/>
    <m/>
    <m/>
    <m/>
    <m/>
    <m/>
    <m/>
    <m/>
    <m/>
    <m/>
    <m/>
    <m/>
    <m/>
    <m/>
    <m/>
    <m/>
    <m/>
    <n v="5.0199999999999996"/>
    <n v="3.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2"/>
    <s v="кухня"/>
    <m/>
    <m/>
    <s v="с/у"/>
    <m/>
    <m/>
    <m/>
    <m/>
    <m/>
    <m/>
    <s v="Другой ЖК, Наземная парковка"/>
    <s v="Ю"/>
  </r>
  <r>
    <x v="0"/>
    <x v="0"/>
    <n v="9"/>
    <n v="50"/>
    <n v="2"/>
    <n v="7"/>
    <n v="32"/>
    <x v="0"/>
    <n v="11.95"/>
    <n v="40.170000000000009"/>
    <n v="40.170000000000009"/>
    <n v="0"/>
    <n v="40.170000000000009"/>
    <n v="0"/>
    <n v="40.170000000000009"/>
    <m/>
    <m/>
    <m/>
    <n v="5.74"/>
    <s v="ниша"/>
    <m/>
    <m/>
    <m/>
    <m/>
    <m/>
    <m/>
    <m/>
    <m/>
    <m/>
    <m/>
    <s v="Кухня-гостиная"/>
    <n v="18.600000000000001"/>
    <m/>
    <m/>
    <s v="Жилая комната"/>
    <s v="Комната стандарт"/>
    <n v="11.95"/>
    <m/>
    <m/>
    <m/>
    <m/>
    <m/>
    <m/>
    <m/>
    <m/>
    <m/>
    <m/>
    <m/>
    <m/>
    <m/>
    <m/>
    <m/>
    <m/>
    <m/>
    <m/>
    <m/>
    <m/>
    <m/>
    <m/>
    <n v="3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m/>
    <m/>
    <m/>
    <m/>
    <n v="1"/>
    <m/>
    <m/>
    <m/>
    <m/>
    <m/>
    <m/>
    <m/>
    <m/>
    <m/>
    <m/>
    <s v="Другой ЖК, Наземная парковка"/>
    <s v="Ю-З"/>
  </r>
  <r>
    <x v="0"/>
    <x v="0"/>
    <n v="9"/>
    <n v="51"/>
    <n v="3"/>
    <n v="7"/>
    <n v="32"/>
    <x v="1"/>
    <n v="34.910000000000004"/>
    <n v="74.44"/>
    <n v="74.44"/>
    <n v="0"/>
    <n v="74.44"/>
    <n v="0"/>
    <n v="74.44"/>
    <m/>
    <m/>
    <m/>
    <n v="11.75"/>
    <s v="ниша"/>
    <m/>
    <m/>
    <m/>
    <m/>
    <m/>
    <m/>
    <m/>
    <m/>
    <m/>
    <m/>
    <s v="Кухня-гостиная"/>
    <n v="19.21"/>
    <m/>
    <m/>
    <s v="Жилая комната"/>
    <s v="Комната стандарт"/>
    <n v="21.35"/>
    <m/>
    <m/>
    <s v="Жилая комната"/>
    <s v="Комната стандарт"/>
    <n v="13.56"/>
    <m/>
    <m/>
    <m/>
    <m/>
    <m/>
    <m/>
    <m/>
    <m/>
    <m/>
    <m/>
    <m/>
    <m/>
    <m/>
    <m/>
    <m/>
    <m/>
    <m/>
    <n v="4.6900000000000004"/>
    <n v="3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2"/>
    <s v="кухня, две комнаты"/>
    <m/>
    <m/>
    <m/>
    <m/>
    <m/>
    <m/>
    <m/>
    <m/>
    <m/>
    <s v="Другой ЖК, Наземная парковка"/>
    <s v="З, Ю-З"/>
  </r>
  <r>
    <x v="0"/>
    <x v="0"/>
    <n v="9"/>
    <n v="52"/>
    <n v="4"/>
    <n v="7"/>
    <n v="32"/>
    <x v="0"/>
    <n v="43.18"/>
    <n v="100.29"/>
    <n v="100.29"/>
    <n v="0"/>
    <n v="100.29"/>
    <n v="0"/>
    <n v="100.29"/>
    <m/>
    <m/>
    <m/>
    <n v="16.5"/>
    <s v="ниша"/>
    <m/>
    <m/>
    <m/>
    <m/>
    <m/>
    <m/>
    <m/>
    <m/>
    <m/>
    <m/>
    <s v="Кухня-гостиная"/>
    <n v="31.44"/>
    <m/>
    <m/>
    <s v="Жилая комната"/>
    <s v="Комната стандарт"/>
    <n v="43.18"/>
    <m/>
    <m/>
    <m/>
    <m/>
    <m/>
    <m/>
    <m/>
    <m/>
    <m/>
    <m/>
    <m/>
    <m/>
    <m/>
    <m/>
    <m/>
    <m/>
    <m/>
    <m/>
    <m/>
    <m/>
    <m/>
    <m/>
    <n v="5.05"/>
    <n v="4.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2"/>
    <s v="кухня"/>
    <m/>
    <m/>
    <m/>
    <m/>
    <m/>
    <m/>
    <m/>
    <m/>
    <m/>
    <s v="Свой ЖК, Двор"/>
    <s v="З, С-З"/>
  </r>
  <r>
    <x v="0"/>
    <x v="0"/>
    <n v="9"/>
    <n v="53"/>
    <n v="5"/>
    <n v="7"/>
    <n v="32"/>
    <x v="0"/>
    <n v="22.79"/>
    <n v="38.789999999999992"/>
    <n v="38.789999999999992"/>
    <n v="0"/>
    <n v="38.789999999999992"/>
    <n v="0"/>
    <n v="38.789999999999992"/>
    <m/>
    <m/>
    <m/>
    <n v="5.71"/>
    <s v="ниша"/>
    <m/>
    <m/>
    <m/>
    <m/>
    <m/>
    <m/>
    <m/>
    <m/>
    <m/>
    <m/>
    <s v="Кухня в нише"/>
    <n v="6.02"/>
    <m/>
    <m/>
    <s v="Студия"/>
    <s v="Студия"/>
    <n v="22.79"/>
    <m/>
    <m/>
    <m/>
    <m/>
    <m/>
    <m/>
    <m/>
    <m/>
    <m/>
    <m/>
    <m/>
    <m/>
    <m/>
    <m/>
    <m/>
    <m/>
    <m/>
    <m/>
    <m/>
    <m/>
    <m/>
    <m/>
    <n v="4.269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m/>
    <m/>
    <m/>
    <s v="комната"/>
    <n v="1"/>
    <m/>
    <m/>
    <m/>
    <m/>
    <m/>
    <m/>
    <m/>
    <m/>
    <m/>
    <m/>
    <s v="Свой ЖК, Двор"/>
    <s v="С-В"/>
  </r>
  <r>
    <x v="0"/>
    <x v="0"/>
    <n v="9"/>
    <n v="54"/>
    <n v="6"/>
    <n v="7"/>
    <n v="32"/>
    <x v="0"/>
    <n v="12.06"/>
    <n v="44.82"/>
    <n v="44.82"/>
    <n v="0"/>
    <n v="44.82"/>
    <n v="0"/>
    <n v="44.82"/>
    <m/>
    <m/>
    <m/>
    <n v="8.2799999999999994"/>
    <s v="ниша"/>
    <m/>
    <m/>
    <m/>
    <m/>
    <m/>
    <m/>
    <m/>
    <m/>
    <m/>
    <m/>
    <s v="Кухня-гостиная"/>
    <n v="20.86"/>
    <m/>
    <m/>
    <s v="Жилая комната"/>
    <s v="Комната стандарт"/>
    <n v="12.06"/>
    <m/>
    <m/>
    <m/>
    <m/>
    <m/>
    <m/>
    <m/>
    <m/>
    <m/>
    <m/>
    <m/>
    <m/>
    <m/>
    <m/>
    <m/>
    <m/>
    <m/>
    <m/>
    <m/>
    <m/>
    <m/>
    <m/>
    <n v="3.6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1"/>
    <s v="кухня, комната"/>
    <m/>
    <m/>
    <m/>
    <m/>
    <m/>
    <m/>
    <m/>
    <m/>
    <m/>
    <s v="Свой ЖК, Двор, Наземная парковка"/>
    <s v="С-В, В"/>
  </r>
  <r>
    <x v="0"/>
    <x v="0"/>
    <n v="9"/>
    <n v="55"/>
    <n v="7"/>
    <n v="7"/>
    <n v="32"/>
    <x v="0"/>
    <n v="16.91"/>
    <n v="53.61"/>
    <n v="53.61"/>
    <n v="0"/>
    <n v="53.61"/>
    <n v="0"/>
    <n v="53.61"/>
    <m/>
    <m/>
    <m/>
    <n v="8.19"/>
    <s v="ниша"/>
    <m/>
    <m/>
    <m/>
    <m/>
    <m/>
    <m/>
    <m/>
    <m/>
    <m/>
    <m/>
    <s v="Кухня-гостиная"/>
    <n v="22.96"/>
    <m/>
    <m/>
    <s v="Жилая комната"/>
    <s v="Комната стандарт"/>
    <n v="16.91"/>
    <m/>
    <m/>
    <m/>
    <m/>
    <m/>
    <m/>
    <m/>
    <m/>
    <m/>
    <m/>
    <m/>
    <m/>
    <m/>
    <m/>
    <m/>
    <m/>
    <m/>
    <m/>
    <m/>
    <m/>
    <m/>
    <m/>
    <n v="5.5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m/>
    <m/>
    <m/>
    <m/>
    <m/>
    <m/>
    <m/>
    <m/>
    <s v="с/у, коридор"/>
    <m/>
    <m/>
    <m/>
    <m/>
    <m/>
    <m/>
    <s v="Наземная парковка"/>
    <s v="В"/>
  </r>
  <r>
    <x v="0"/>
    <x v="0"/>
    <n v="10"/>
    <n v="56"/>
    <n v="1"/>
    <n v="7"/>
    <n v="32"/>
    <x v="0"/>
    <n v="26.55"/>
    <n v="79.28"/>
    <n v="79.28"/>
    <n v="9.8699999999999992"/>
    <n v="89.15"/>
    <n v="2.96"/>
    <n v="82.24"/>
    <m/>
    <m/>
    <m/>
    <n v="12.77"/>
    <s v="ниша"/>
    <m/>
    <m/>
    <m/>
    <m/>
    <m/>
    <m/>
    <m/>
    <m/>
    <m/>
    <m/>
    <s v="Кухня-гостиная"/>
    <n v="31.1"/>
    <m/>
    <m/>
    <s v="Жилая комната"/>
    <s v="Комната стандарт"/>
    <n v="26.55"/>
    <m/>
    <m/>
    <m/>
    <m/>
    <m/>
    <m/>
    <m/>
    <m/>
    <m/>
    <m/>
    <m/>
    <m/>
    <m/>
    <m/>
    <m/>
    <m/>
    <m/>
    <m/>
    <m/>
    <m/>
    <m/>
    <m/>
    <n v="5.0199999999999996"/>
    <n v="3.84"/>
    <m/>
    <m/>
    <m/>
    <m/>
    <m/>
    <n v="9.8699999999999992"/>
    <n v="2.96"/>
    <s v="без остекления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2"/>
    <s v="кухня, балкон"/>
    <m/>
    <m/>
    <s v="с/у"/>
    <m/>
    <m/>
    <m/>
    <m/>
    <m/>
    <m/>
    <s v="Другой ЖК, Наземная парковка"/>
    <s v="Ю"/>
  </r>
  <r>
    <x v="0"/>
    <x v="0"/>
    <n v="10"/>
    <n v="57"/>
    <n v="2"/>
    <n v="7"/>
    <n v="32"/>
    <x v="0"/>
    <n v="11.95"/>
    <n v="40.309999999999995"/>
    <n v="40.309999999999995"/>
    <n v="0"/>
    <n v="40.309999999999995"/>
    <n v="0"/>
    <n v="40.309999999999995"/>
    <m/>
    <m/>
    <m/>
    <n v="5.74"/>
    <s v="ниша"/>
    <m/>
    <m/>
    <m/>
    <m/>
    <m/>
    <m/>
    <m/>
    <m/>
    <m/>
    <m/>
    <s v="Кухня-гостиная"/>
    <n v="18.739999999999998"/>
    <m/>
    <m/>
    <s v="Жилая комната"/>
    <s v="Комната стандарт"/>
    <n v="11.95"/>
    <m/>
    <m/>
    <m/>
    <m/>
    <m/>
    <m/>
    <m/>
    <m/>
    <m/>
    <m/>
    <m/>
    <m/>
    <m/>
    <m/>
    <m/>
    <m/>
    <m/>
    <m/>
    <m/>
    <m/>
    <m/>
    <m/>
    <n v="3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m/>
    <m/>
    <m/>
    <m/>
    <n v="1"/>
    <m/>
    <m/>
    <m/>
    <m/>
    <m/>
    <m/>
    <m/>
    <m/>
    <m/>
    <m/>
    <s v="Другой ЖК, Наземная парковка"/>
    <s v="Ю-З"/>
  </r>
  <r>
    <x v="0"/>
    <x v="0"/>
    <n v="10"/>
    <n v="58"/>
    <n v="3"/>
    <n v="7"/>
    <n v="32"/>
    <x v="1"/>
    <n v="34.880000000000003"/>
    <n v="74.39"/>
    <n v="74.39"/>
    <n v="0"/>
    <n v="74.39"/>
    <n v="0"/>
    <n v="74.39"/>
    <m/>
    <m/>
    <m/>
    <n v="11.75"/>
    <s v="ниша"/>
    <m/>
    <m/>
    <m/>
    <m/>
    <m/>
    <m/>
    <m/>
    <m/>
    <m/>
    <m/>
    <s v="Кухня-гостиная"/>
    <n v="19.190000000000001"/>
    <m/>
    <m/>
    <s v="Жилая комната"/>
    <s v="Комната стандарт"/>
    <n v="21.32"/>
    <m/>
    <m/>
    <s v="Жилая комната"/>
    <s v="Комната стандарт"/>
    <n v="13.56"/>
    <m/>
    <m/>
    <m/>
    <m/>
    <m/>
    <m/>
    <m/>
    <m/>
    <m/>
    <m/>
    <m/>
    <m/>
    <m/>
    <m/>
    <m/>
    <m/>
    <m/>
    <n v="4.6900000000000004"/>
    <n v="3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2"/>
    <s v="кухня, две комнаты"/>
    <m/>
    <m/>
    <m/>
    <m/>
    <m/>
    <m/>
    <m/>
    <m/>
    <m/>
    <s v="Другой ЖК, Наземная парковка"/>
    <s v="З, Ю-З"/>
  </r>
  <r>
    <x v="0"/>
    <x v="0"/>
    <n v="10"/>
    <n v="59"/>
    <n v="4"/>
    <n v="7"/>
    <n v="32"/>
    <x v="0"/>
    <n v="43.18"/>
    <n v="100.28"/>
    <n v="100.28"/>
    <n v="9.1"/>
    <n v="109.38"/>
    <n v="2.73"/>
    <n v="103.01"/>
    <m/>
    <m/>
    <m/>
    <n v="16.5"/>
    <s v="ниша"/>
    <m/>
    <m/>
    <m/>
    <m/>
    <m/>
    <m/>
    <m/>
    <m/>
    <m/>
    <m/>
    <s v="Кухня-гостиная"/>
    <n v="31.43"/>
    <m/>
    <m/>
    <s v="Жилая комната"/>
    <s v="Комната стандарт"/>
    <n v="43.18"/>
    <m/>
    <m/>
    <m/>
    <m/>
    <m/>
    <m/>
    <m/>
    <m/>
    <m/>
    <m/>
    <m/>
    <m/>
    <m/>
    <m/>
    <m/>
    <m/>
    <m/>
    <m/>
    <m/>
    <m/>
    <m/>
    <m/>
    <n v="5.05"/>
    <n v="4.12"/>
    <m/>
    <m/>
    <m/>
    <m/>
    <m/>
    <n v="9.1"/>
    <n v="2.73"/>
    <s v="без остекления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2"/>
    <s v="кухня, балкон"/>
    <m/>
    <m/>
    <m/>
    <m/>
    <m/>
    <m/>
    <m/>
    <m/>
    <m/>
    <s v="Свой ЖК, Двор"/>
    <s v="З, С-З"/>
  </r>
  <r>
    <x v="0"/>
    <x v="0"/>
    <n v="10"/>
    <n v="60"/>
    <n v="5"/>
    <n v="7"/>
    <n v="32"/>
    <x v="0"/>
    <n v="22.79"/>
    <n v="38.789999999999992"/>
    <n v="38.789999999999992"/>
    <n v="0"/>
    <n v="38.789999999999992"/>
    <n v="0"/>
    <n v="38.789999999999992"/>
    <m/>
    <m/>
    <m/>
    <n v="5.1100000000000003"/>
    <s v="ниша"/>
    <m/>
    <m/>
    <m/>
    <m/>
    <m/>
    <m/>
    <m/>
    <m/>
    <m/>
    <m/>
    <s v="Кухня в нише"/>
    <n v="6.62"/>
    <m/>
    <m/>
    <s v="Студия"/>
    <s v="Студия"/>
    <n v="22.79"/>
    <m/>
    <m/>
    <m/>
    <m/>
    <m/>
    <m/>
    <m/>
    <m/>
    <m/>
    <m/>
    <m/>
    <m/>
    <m/>
    <m/>
    <m/>
    <m/>
    <m/>
    <m/>
    <m/>
    <m/>
    <m/>
    <m/>
    <n v="4.269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m/>
    <m/>
    <m/>
    <s v="комната"/>
    <n v="1"/>
    <m/>
    <m/>
    <m/>
    <m/>
    <m/>
    <m/>
    <m/>
    <m/>
    <m/>
    <m/>
    <s v="Свой ЖК, Двор"/>
    <s v="С-В"/>
  </r>
  <r>
    <x v="0"/>
    <x v="0"/>
    <n v="10"/>
    <n v="61"/>
    <n v="6"/>
    <n v="7"/>
    <n v="32"/>
    <x v="0"/>
    <n v="12.08"/>
    <n v="44.65"/>
    <n v="44.65"/>
    <n v="0"/>
    <n v="44.65"/>
    <n v="0"/>
    <n v="44.65"/>
    <m/>
    <m/>
    <m/>
    <n v="8.6300000000000008"/>
    <s v="ниша"/>
    <m/>
    <m/>
    <m/>
    <m/>
    <m/>
    <m/>
    <m/>
    <m/>
    <m/>
    <m/>
    <s v="Кухня-гостиная"/>
    <n v="20.32"/>
    <m/>
    <m/>
    <s v="Жилая комната"/>
    <s v="Комната стандарт"/>
    <n v="12.08"/>
    <m/>
    <m/>
    <m/>
    <m/>
    <m/>
    <m/>
    <m/>
    <m/>
    <m/>
    <m/>
    <m/>
    <m/>
    <m/>
    <m/>
    <m/>
    <m/>
    <m/>
    <m/>
    <m/>
    <m/>
    <m/>
    <m/>
    <n v="3.6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1"/>
    <s v="кухня, комната"/>
    <m/>
    <m/>
    <m/>
    <m/>
    <m/>
    <m/>
    <m/>
    <m/>
    <m/>
    <s v="Свой ЖК, Двор, Наземная парковка"/>
    <s v="С-В, В"/>
  </r>
  <r>
    <x v="0"/>
    <x v="0"/>
    <n v="10"/>
    <n v="62"/>
    <n v="7"/>
    <n v="7"/>
    <n v="32"/>
    <x v="0"/>
    <n v="16.91"/>
    <n v="53.67"/>
    <n v="53.67"/>
    <n v="0"/>
    <n v="53.67"/>
    <n v="0"/>
    <n v="53.67"/>
    <m/>
    <m/>
    <m/>
    <n v="8.19"/>
    <s v="ниша"/>
    <m/>
    <m/>
    <m/>
    <m/>
    <m/>
    <m/>
    <m/>
    <m/>
    <m/>
    <m/>
    <s v="Кухня-гостиная"/>
    <n v="22.96"/>
    <m/>
    <m/>
    <s v="Жилая комната"/>
    <s v="Комната стандарт"/>
    <n v="16.91"/>
    <m/>
    <m/>
    <m/>
    <m/>
    <m/>
    <m/>
    <m/>
    <m/>
    <m/>
    <m/>
    <m/>
    <m/>
    <m/>
    <m/>
    <m/>
    <m/>
    <m/>
    <m/>
    <m/>
    <m/>
    <m/>
    <m/>
    <n v="5.6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m/>
    <m/>
    <m/>
    <m/>
    <m/>
    <m/>
    <m/>
    <m/>
    <s v="с/у, коридор"/>
    <m/>
    <m/>
    <m/>
    <m/>
    <m/>
    <m/>
    <s v="Наземная парковка"/>
    <s v="В"/>
  </r>
  <r>
    <x v="0"/>
    <x v="0"/>
    <n v="11"/>
    <n v="63"/>
    <n v="1"/>
    <n v="7"/>
    <n v="32"/>
    <x v="0"/>
    <n v="26.53"/>
    <n v="79.260000000000005"/>
    <n v="79.260000000000005"/>
    <n v="0"/>
    <n v="79.260000000000005"/>
    <n v="0"/>
    <n v="79.260000000000005"/>
    <m/>
    <m/>
    <m/>
    <n v="12.77"/>
    <s v="ниша"/>
    <m/>
    <m/>
    <m/>
    <m/>
    <m/>
    <m/>
    <m/>
    <m/>
    <m/>
    <m/>
    <s v="Кухня-гостиная"/>
    <n v="31.1"/>
    <m/>
    <m/>
    <s v="Жилая комната"/>
    <s v="Комната стандарт"/>
    <n v="26.53"/>
    <m/>
    <m/>
    <m/>
    <m/>
    <m/>
    <m/>
    <m/>
    <m/>
    <m/>
    <m/>
    <m/>
    <m/>
    <m/>
    <m/>
    <m/>
    <m/>
    <m/>
    <m/>
    <m/>
    <m/>
    <m/>
    <m/>
    <n v="5.0199999999999996"/>
    <n v="3.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2"/>
    <s v="кухня"/>
    <m/>
    <m/>
    <s v="с/у"/>
    <m/>
    <m/>
    <m/>
    <m/>
    <m/>
    <m/>
    <s v="Другой ЖК, Наземная парковка"/>
    <s v="Ю"/>
  </r>
  <r>
    <x v="0"/>
    <x v="0"/>
    <n v="11"/>
    <n v="64"/>
    <n v="2"/>
    <n v="7"/>
    <n v="32"/>
    <x v="0"/>
    <n v="11.95"/>
    <n v="40.170000000000009"/>
    <n v="40.170000000000009"/>
    <n v="0"/>
    <n v="40.170000000000009"/>
    <n v="0"/>
    <n v="40.170000000000009"/>
    <m/>
    <m/>
    <m/>
    <n v="5.74"/>
    <s v="ниша"/>
    <m/>
    <m/>
    <m/>
    <m/>
    <m/>
    <m/>
    <m/>
    <m/>
    <m/>
    <m/>
    <s v="Кухня-гостиная"/>
    <n v="18.600000000000001"/>
    <m/>
    <m/>
    <s v="Жилая комната"/>
    <s v="Комната стандарт"/>
    <n v="11.95"/>
    <m/>
    <m/>
    <m/>
    <m/>
    <m/>
    <m/>
    <m/>
    <m/>
    <m/>
    <m/>
    <m/>
    <m/>
    <m/>
    <m/>
    <m/>
    <m/>
    <m/>
    <m/>
    <m/>
    <m/>
    <m/>
    <m/>
    <n v="3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m/>
    <m/>
    <m/>
    <m/>
    <n v="1"/>
    <m/>
    <m/>
    <m/>
    <m/>
    <m/>
    <m/>
    <m/>
    <m/>
    <m/>
    <m/>
    <s v="Другой ЖК, Наземная парковка"/>
    <s v="Ю-З"/>
  </r>
  <r>
    <x v="0"/>
    <x v="0"/>
    <n v="11"/>
    <n v="65"/>
    <n v="3"/>
    <n v="7"/>
    <n v="32"/>
    <x v="1"/>
    <n v="34.93"/>
    <n v="74.459999999999994"/>
    <n v="74.459999999999994"/>
    <n v="11.01"/>
    <n v="85.47"/>
    <n v="3.3"/>
    <n v="77.759999999999991"/>
    <m/>
    <m/>
    <m/>
    <n v="11.75"/>
    <s v="ниша"/>
    <m/>
    <m/>
    <m/>
    <m/>
    <m/>
    <m/>
    <m/>
    <m/>
    <m/>
    <m/>
    <s v="Кухня-гостиная"/>
    <n v="19.21"/>
    <m/>
    <m/>
    <s v="Жилая комната"/>
    <s v="Комната стандарт"/>
    <n v="21.37"/>
    <m/>
    <m/>
    <s v="Жилая комната"/>
    <s v="Комната стандарт"/>
    <n v="13.56"/>
    <m/>
    <m/>
    <m/>
    <m/>
    <m/>
    <m/>
    <m/>
    <m/>
    <m/>
    <m/>
    <m/>
    <m/>
    <m/>
    <m/>
    <m/>
    <m/>
    <m/>
    <n v="4.6900000000000004"/>
    <n v="3.88"/>
    <m/>
    <m/>
    <m/>
    <m/>
    <m/>
    <n v="11.01"/>
    <n v="3.3"/>
    <s v="без остекления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2"/>
    <s v="кухня, две комнаты, балкон"/>
    <m/>
    <m/>
    <m/>
    <m/>
    <m/>
    <m/>
    <m/>
    <m/>
    <m/>
    <s v="Другой ЖК, Наземная парковка"/>
    <s v="З, Ю-З"/>
  </r>
  <r>
    <x v="0"/>
    <x v="0"/>
    <n v="11"/>
    <n v="66"/>
    <n v="4"/>
    <n v="7"/>
    <n v="32"/>
    <x v="0"/>
    <n v="43.18"/>
    <n v="100.13000000000001"/>
    <n v="100.13000000000001"/>
    <n v="0"/>
    <n v="100.13000000000001"/>
    <n v="0"/>
    <n v="100.13000000000001"/>
    <m/>
    <m/>
    <m/>
    <n v="16.5"/>
    <s v="ниша"/>
    <m/>
    <m/>
    <m/>
    <m/>
    <m/>
    <m/>
    <m/>
    <m/>
    <m/>
    <m/>
    <s v="Кухня-гостиная"/>
    <n v="31.28"/>
    <m/>
    <m/>
    <s v="Жилая комната"/>
    <s v="Комната стандарт"/>
    <n v="43.18"/>
    <m/>
    <m/>
    <m/>
    <m/>
    <m/>
    <m/>
    <m/>
    <m/>
    <m/>
    <m/>
    <m/>
    <m/>
    <m/>
    <m/>
    <m/>
    <m/>
    <m/>
    <m/>
    <m/>
    <m/>
    <m/>
    <m/>
    <n v="5.05"/>
    <n v="4.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2"/>
    <s v="кухня"/>
    <m/>
    <m/>
    <m/>
    <m/>
    <m/>
    <m/>
    <m/>
    <m/>
    <m/>
    <s v="Свой ЖК, Двор"/>
    <s v="З, С-З"/>
  </r>
  <r>
    <x v="0"/>
    <x v="0"/>
    <n v="11"/>
    <n v="67"/>
    <n v="5"/>
    <n v="7"/>
    <n v="32"/>
    <x v="0"/>
    <n v="22.79"/>
    <n v="38.789999999999992"/>
    <n v="38.789999999999992"/>
    <n v="0"/>
    <n v="38.789999999999992"/>
    <n v="0"/>
    <n v="38.789999999999992"/>
    <m/>
    <m/>
    <m/>
    <n v="5.1100000000000003"/>
    <s v="ниша"/>
    <m/>
    <m/>
    <m/>
    <m/>
    <m/>
    <m/>
    <m/>
    <m/>
    <m/>
    <m/>
    <s v="Кухня в нише"/>
    <n v="6.62"/>
    <m/>
    <m/>
    <s v="Студия"/>
    <s v="Студия"/>
    <n v="22.79"/>
    <m/>
    <m/>
    <m/>
    <m/>
    <m/>
    <m/>
    <m/>
    <m/>
    <m/>
    <m/>
    <m/>
    <m/>
    <m/>
    <m/>
    <m/>
    <m/>
    <m/>
    <m/>
    <m/>
    <m/>
    <m/>
    <m/>
    <n v="4.269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m/>
    <m/>
    <m/>
    <s v="комната"/>
    <n v="1"/>
    <m/>
    <m/>
    <m/>
    <m/>
    <m/>
    <m/>
    <m/>
    <m/>
    <m/>
    <m/>
    <s v="Свой ЖК, Двор"/>
    <s v="С-В"/>
  </r>
  <r>
    <x v="0"/>
    <x v="0"/>
    <n v="11"/>
    <n v="68"/>
    <n v="6"/>
    <n v="7"/>
    <n v="32"/>
    <x v="0"/>
    <n v="12.08"/>
    <n v="44.83"/>
    <n v="44.83"/>
    <n v="10.87"/>
    <n v="55.699999999999996"/>
    <n v="3.26"/>
    <n v="48.089999999999996"/>
    <m/>
    <m/>
    <m/>
    <n v="8.6300000000000008"/>
    <s v="ниша"/>
    <m/>
    <m/>
    <m/>
    <m/>
    <m/>
    <m/>
    <m/>
    <m/>
    <m/>
    <m/>
    <s v="Кухня-гостиная"/>
    <n v="20.5"/>
    <m/>
    <m/>
    <s v="Жилая комната"/>
    <s v="Комната стандарт"/>
    <n v="12.08"/>
    <m/>
    <m/>
    <m/>
    <m/>
    <m/>
    <m/>
    <m/>
    <m/>
    <m/>
    <m/>
    <m/>
    <m/>
    <m/>
    <m/>
    <m/>
    <m/>
    <m/>
    <m/>
    <m/>
    <m/>
    <m/>
    <m/>
    <n v="3.62"/>
    <m/>
    <m/>
    <m/>
    <m/>
    <m/>
    <m/>
    <n v="10.87"/>
    <n v="3.26"/>
    <s v="без остекления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1"/>
    <s v="кухня, комната, балкон"/>
    <m/>
    <m/>
    <m/>
    <m/>
    <m/>
    <m/>
    <m/>
    <m/>
    <m/>
    <s v="Свой ЖК, Двор, Наземная парковка"/>
    <s v="С-В, В"/>
  </r>
  <r>
    <x v="0"/>
    <x v="0"/>
    <n v="11"/>
    <n v="69"/>
    <n v="7"/>
    <n v="7"/>
    <n v="32"/>
    <x v="0"/>
    <n v="16.91"/>
    <n v="53.63"/>
    <n v="53.63"/>
    <n v="0"/>
    <n v="53.63"/>
    <n v="0"/>
    <n v="53.63"/>
    <m/>
    <m/>
    <m/>
    <n v="8.19"/>
    <s v="ниша"/>
    <m/>
    <m/>
    <m/>
    <m/>
    <m/>
    <m/>
    <m/>
    <m/>
    <m/>
    <m/>
    <s v="Кухня-гостиная"/>
    <n v="22.91"/>
    <m/>
    <m/>
    <s v="Жилая комната"/>
    <s v="Комната стандарт"/>
    <n v="16.91"/>
    <m/>
    <m/>
    <m/>
    <m/>
    <m/>
    <m/>
    <m/>
    <m/>
    <m/>
    <m/>
    <m/>
    <m/>
    <m/>
    <m/>
    <m/>
    <m/>
    <m/>
    <m/>
    <m/>
    <m/>
    <m/>
    <m/>
    <n v="5.6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m/>
    <m/>
    <m/>
    <m/>
    <m/>
    <m/>
    <m/>
    <m/>
    <s v="с/у, коридор"/>
    <m/>
    <m/>
    <m/>
    <m/>
    <m/>
    <m/>
    <s v="Наземная парковка"/>
    <s v="В"/>
  </r>
  <r>
    <x v="0"/>
    <x v="0"/>
    <n v="12"/>
    <n v="70"/>
    <n v="1"/>
    <n v="7"/>
    <n v="32"/>
    <x v="0"/>
    <n v="26.53"/>
    <n v="79.260000000000005"/>
    <n v="79.260000000000005"/>
    <n v="0"/>
    <n v="79.260000000000005"/>
    <n v="0"/>
    <n v="79.260000000000005"/>
    <m/>
    <m/>
    <m/>
    <n v="12.52"/>
    <s v="ниша"/>
    <m/>
    <m/>
    <m/>
    <m/>
    <m/>
    <m/>
    <m/>
    <m/>
    <m/>
    <m/>
    <s v="Кухня-гостиная"/>
    <n v="31.35"/>
    <m/>
    <m/>
    <s v="Жилая комната"/>
    <s v="Комната стандарт"/>
    <n v="26.53"/>
    <m/>
    <m/>
    <m/>
    <m/>
    <m/>
    <m/>
    <m/>
    <m/>
    <m/>
    <m/>
    <m/>
    <m/>
    <m/>
    <m/>
    <m/>
    <m/>
    <m/>
    <m/>
    <m/>
    <m/>
    <m/>
    <m/>
    <n v="5.0199999999999996"/>
    <n v="3.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2"/>
    <s v="кухня"/>
    <m/>
    <m/>
    <s v="с/у"/>
    <m/>
    <m/>
    <m/>
    <m/>
    <m/>
    <m/>
    <s v="Другой ЖК, Наземная парковка"/>
    <s v="Ю"/>
  </r>
  <r>
    <x v="0"/>
    <x v="0"/>
    <n v="12"/>
    <n v="71"/>
    <n v="2"/>
    <n v="7"/>
    <n v="32"/>
    <x v="0"/>
    <n v="11.95"/>
    <n v="40.170000000000009"/>
    <n v="40.170000000000009"/>
    <n v="0"/>
    <n v="40.170000000000009"/>
    <n v="0"/>
    <n v="40.170000000000009"/>
    <m/>
    <m/>
    <m/>
    <n v="5.74"/>
    <s v="ниша"/>
    <m/>
    <m/>
    <m/>
    <m/>
    <m/>
    <m/>
    <m/>
    <m/>
    <m/>
    <m/>
    <s v="Кухня-гостиная"/>
    <n v="18.600000000000001"/>
    <m/>
    <m/>
    <s v="Жилая комната"/>
    <s v="Комната стандарт"/>
    <n v="11.95"/>
    <m/>
    <m/>
    <m/>
    <m/>
    <m/>
    <m/>
    <m/>
    <m/>
    <m/>
    <m/>
    <m/>
    <m/>
    <m/>
    <m/>
    <m/>
    <m/>
    <m/>
    <m/>
    <m/>
    <m/>
    <m/>
    <m/>
    <n v="3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m/>
    <m/>
    <m/>
    <m/>
    <n v="1"/>
    <m/>
    <m/>
    <m/>
    <m/>
    <m/>
    <m/>
    <m/>
    <m/>
    <m/>
    <m/>
    <s v="Другой ЖК, Наземная парковка"/>
    <s v="Ю-З"/>
  </r>
  <r>
    <x v="0"/>
    <x v="0"/>
    <n v="12"/>
    <n v="72"/>
    <n v="3"/>
    <n v="7"/>
    <n v="32"/>
    <x v="1"/>
    <n v="34.910000000000004"/>
    <n v="74.44"/>
    <n v="74.44"/>
    <n v="0"/>
    <n v="74.44"/>
    <n v="0"/>
    <n v="74.44"/>
    <m/>
    <m/>
    <m/>
    <n v="11.75"/>
    <s v="ниша"/>
    <m/>
    <m/>
    <m/>
    <m/>
    <m/>
    <m/>
    <m/>
    <m/>
    <m/>
    <m/>
    <s v="Кухня-гостиная"/>
    <n v="19.21"/>
    <m/>
    <m/>
    <s v="Жилая комната"/>
    <s v="Комната стандарт"/>
    <n v="21.35"/>
    <m/>
    <m/>
    <s v="Жилая комната"/>
    <s v="Комната стандарт"/>
    <n v="13.56"/>
    <m/>
    <m/>
    <m/>
    <m/>
    <m/>
    <m/>
    <m/>
    <m/>
    <m/>
    <m/>
    <m/>
    <m/>
    <m/>
    <m/>
    <m/>
    <m/>
    <m/>
    <n v="4.6900000000000004"/>
    <n v="3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2"/>
    <s v="кухня, две комнаты"/>
    <m/>
    <m/>
    <m/>
    <m/>
    <m/>
    <m/>
    <m/>
    <m/>
    <m/>
    <s v="Другой ЖК, Наземная парковка"/>
    <s v="З, Ю-З"/>
  </r>
  <r>
    <x v="0"/>
    <x v="0"/>
    <n v="12"/>
    <n v="73"/>
    <n v="4"/>
    <n v="7"/>
    <n v="32"/>
    <x v="0"/>
    <n v="43.18"/>
    <n v="100.29"/>
    <n v="100.29"/>
    <n v="0"/>
    <n v="100.29"/>
    <n v="0"/>
    <n v="100.29"/>
    <m/>
    <m/>
    <m/>
    <n v="16.5"/>
    <s v="ниша"/>
    <m/>
    <m/>
    <m/>
    <m/>
    <m/>
    <m/>
    <m/>
    <m/>
    <m/>
    <m/>
    <s v="Кухня-гостиная"/>
    <n v="31.44"/>
    <m/>
    <m/>
    <s v="Жилая комната"/>
    <s v="Комната стандарт"/>
    <n v="43.18"/>
    <m/>
    <m/>
    <m/>
    <m/>
    <m/>
    <m/>
    <m/>
    <m/>
    <m/>
    <m/>
    <m/>
    <m/>
    <m/>
    <m/>
    <m/>
    <m/>
    <m/>
    <m/>
    <m/>
    <m/>
    <m/>
    <m/>
    <n v="5.05"/>
    <n v="4.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2"/>
    <s v="кухня"/>
    <m/>
    <m/>
    <m/>
    <m/>
    <m/>
    <m/>
    <m/>
    <m/>
    <m/>
    <s v="Свой ЖК, Двор"/>
    <s v="З, С-З"/>
  </r>
  <r>
    <x v="0"/>
    <x v="0"/>
    <n v="12"/>
    <n v="74"/>
    <n v="5"/>
    <n v="7"/>
    <n v="32"/>
    <x v="0"/>
    <n v="22.79"/>
    <n v="38.789999999999992"/>
    <n v="38.789999999999992"/>
    <n v="0"/>
    <n v="38.789999999999992"/>
    <n v="0"/>
    <n v="38.789999999999992"/>
    <m/>
    <m/>
    <m/>
    <n v="5.71"/>
    <s v="ниша"/>
    <m/>
    <m/>
    <m/>
    <m/>
    <m/>
    <m/>
    <m/>
    <m/>
    <m/>
    <m/>
    <s v="Кухня в нише"/>
    <n v="6.02"/>
    <m/>
    <m/>
    <s v="Студия"/>
    <s v="Студия"/>
    <n v="22.79"/>
    <m/>
    <m/>
    <m/>
    <m/>
    <m/>
    <m/>
    <m/>
    <m/>
    <m/>
    <m/>
    <m/>
    <m/>
    <m/>
    <m/>
    <m/>
    <m/>
    <m/>
    <m/>
    <m/>
    <m/>
    <m/>
    <m/>
    <n v="4.269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m/>
    <m/>
    <m/>
    <s v="комната"/>
    <n v="1"/>
    <m/>
    <m/>
    <m/>
    <m/>
    <m/>
    <m/>
    <m/>
    <m/>
    <m/>
    <m/>
    <s v="Свой ЖК, Двор"/>
    <s v="С-В"/>
  </r>
  <r>
    <x v="0"/>
    <x v="0"/>
    <n v="12"/>
    <n v="75"/>
    <n v="6"/>
    <n v="7"/>
    <n v="32"/>
    <x v="0"/>
    <n v="12.06"/>
    <n v="44.82"/>
    <n v="44.82"/>
    <n v="0"/>
    <n v="44.82"/>
    <n v="0"/>
    <n v="44.82"/>
    <m/>
    <m/>
    <m/>
    <n v="8.2799999999999994"/>
    <s v="ниша"/>
    <m/>
    <m/>
    <m/>
    <m/>
    <m/>
    <m/>
    <m/>
    <m/>
    <m/>
    <m/>
    <s v="Кухня-гостиная"/>
    <n v="20.86"/>
    <m/>
    <m/>
    <s v="Жилая комната"/>
    <s v="Комната стандарт"/>
    <n v="12.06"/>
    <m/>
    <m/>
    <m/>
    <m/>
    <m/>
    <m/>
    <m/>
    <m/>
    <m/>
    <m/>
    <m/>
    <m/>
    <m/>
    <m/>
    <m/>
    <m/>
    <m/>
    <m/>
    <m/>
    <m/>
    <m/>
    <m/>
    <n v="3.6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1"/>
    <s v="кухня, комната"/>
    <m/>
    <m/>
    <m/>
    <m/>
    <m/>
    <m/>
    <m/>
    <m/>
    <m/>
    <s v="Свой ЖК, Двор, Наземная парковка"/>
    <s v="С-В, В"/>
  </r>
  <r>
    <x v="0"/>
    <x v="0"/>
    <n v="12"/>
    <n v="76"/>
    <n v="7"/>
    <n v="7"/>
    <n v="32"/>
    <x v="0"/>
    <n v="16.91"/>
    <n v="53.61"/>
    <n v="53.61"/>
    <n v="0"/>
    <n v="53.61"/>
    <n v="0"/>
    <n v="53.61"/>
    <m/>
    <m/>
    <m/>
    <n v="8.19"/>
    <s v="ниша"/>
    <m/>
    <m/>
    <m/>
    <m/>
    <m/>
    <m/>
    <m/>
    <m/>
    <m/>
    <m/>
    <s v="Кухня-гостиная"/>
    <n v="22.96"/>
    <m/>
    <m/>
    <s v="Жилая комната"/>
    <s v="Комната стандарт"/>
    <n v="16.91"/>
    <m/>
    <m/>
    <m/>
    <m/>
    <m/>
    <m/>
    <m/>
    <m/>
    <m/>
    <m/>
    <m/>
    <m/>
    <m/>
    <m/>
    <m/>
    <m/>
    <m/>
    <m/>
    <m/>
    <m/>
    <m/>
    <m/>
    <n v="5.5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m/>
    <m/>
    <m/>
    <m/>
    <m/>
    <m/>
    <m/>
    <m/>
    <s v="с/у, коридор"/>
    <m/>
    <m/>
    <m/>
    <m/>
    <m/>
    <m/>
    <s v="Наземная парковка"/>
    <s v="В"/>
  </r>
  <r>
    <x v="0"/>
    <x v="0"/>
    <n v="13"/>
    <n v="77"/>
    <n v="1"/>
    <n v="6"/>
    <n v="32"/>
    <x v="0"/>
    <n v="26.85"/>
    <n v="79.680000000000007"/>
    <n v="79.680000000000007"/>
    <n v="0"/>
    <n v="79.680000000000007"/>
    <n v="0"/>
    <n v="79.680000000000007"/>
    <m/>
    <m/>
    <m/>
    <n v="12.77"/>
    <s v="ниша"/>
    <m/>
    <m/>
    <m/>
    <m/>
    <m/>
    <m/>
    <m/>
    <m/>
    <m/>
    <m/>
    <s v="Кухня-гостиная"/>
    <n v="31.15"/>
    <m/>
    <m/>
    <s v="Жилая комната"/>
    <s v="Комната стандарт"/>
    <n v="26.85"/>
    <m/>
    <m/>
    <m/>
    <m/>
    <m/>
    <m/>
    <m/>
    <m/>
    <m/>
    <m/>
    <m/>
    <m/>
    <m/>
    <m/>
    <m/>
    <m/>
    <m/>
    <m/>
    <m/>
    <m/>
    <m/>
    <m/>
    <n v="5.0199999999999996"/>
    <n v="3.8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2"/>
    <s v="кухня"/>
    <m/>
    <m/>
    <s v="с/у"/>
    <m/>
    <m/>
    <m/>
    <m/>
    <m/>
    <m/>
    <s v="Другой ЖК, Наземная парковка"/>
    <s v="Ю"/>
  </r>
  <r>
    <x v="0"/>
    <x v="0"/>
    <n v="13"/>
    <n v="78"/>
    <n v="2"/>
    <n v="6"/>
    <n v="32"/>
    <x v="0"/>
    <n v="12.13"/>
    <n v="40.690000000000005"/>
    <n v="40.690000000000005"/>
    <n v="0"/>
    <n v="40.690000000000005"/>
    <n v="0"/>
    <n v="40.690000000000005"/>
    <m/>
    <m/>
    <m/>
    <n v="5.74"/>
    <s v="ниша"/>
    <m/>
    <m/>
    <m/>
    <m/>
    <m/>
    <m/>
    <m/>
    <m/>
    <m/>
    <m/>
    <s v="Кухня-гостиная"/>
    <n v="18.940000000000001"/>
    <m/>
    <m/>
    <s v="Жилая комната"/>
    <s v="Комната стандарт"/>
    <n v="12.13"/>
    <m/>
    <m/>
    <m/>
    <m/>
    <m/>
    <m/>
    <m/>
    <m/>
    <m/>
    <m/>
    <m/>
    <m/>
    <m/>
    <m/>
    <m/>
    <m/>
    <m/>
    <m/>
    <m/>
    <m/>
    <m/>
    <m/>
    <n v="3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m/>
    <m/>
    <m/>
    <m/>
    <n v="1"/>
    <m/>
    <m/>
    <m/>
    <m/>
    <m/>
    <m/>
    <m/>
    <m/>
    <m/>
    <m/>
    <s v="Другой ЖК, Наземная парковка"/>
    <s v="Ю-З"/>
  </r>
  <r>
    <x v="0"/>
    <x v="0"/>
    <n v="13"/>
    <n v="79"/>
    <n v="3"/>
    <n v="6"/>
    <n v="32"/>
    <x v="1"/>
    <n v="35.19"/>
    <n v="74.839999999999989"/>
    <n v="74.839999999999989"/>
    <n v="11.06"/>
    <n v="85.899999999999991"/>
    <n v="3.32"/>
    <n v="78.159999999999982"/>
    <m/>
    <m/>
    <m/>
    <n v="11.75"/>
    <s v="ниша"/>
    <m/>
    <m/>
    <m/>
    <m/>
    <m/>
    <m/>
    <m/>
    <m/>
    <m/>
    <m/>
    <s v="Кухня-гостиная"/>
    <n v="19.329999999999998"/>
    <m/>
    <m/>
    <s v="Жилая комната"/>
    <s v="Комната стандарт"/>
    <n v="21.5"/>
    <m/>
    <m/>
    <s v="Жилая комната"/>
    <s v="Комната стандарт"/>
    <n v="13.69"/>
    <m/>
    <m/>
    <m/>
    <m/>
    <m/>
    <m/>
    <m/>
    <m/>
    <m/>
    <m/>
    <m/>
    <m/>
    <m/>
    <m/>
    <m/>
    <m/>
    <m/>
    <n v="4.6900000000000004"/>
    <n v="3.88"/>
    <m/>
    <m/>
    <m/>
    <m/>
    <m/>
    <n v="11.06"/>
    <n v="3.32"/>
    <s v="без остекления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2"/>
    <s v="кухня, две комнаты, балкон"/>
    <m/>
    <m/>
    <m/>
    <m/>
    <m/>
    <m/>
    <m/>
    <m/>
    <m/>
    <s v="Другой ЖК, Наземная парковка"/>
    <s v="З, Ю-З"/>
  </r>
  <r>
    <x v="0"/>
    <x v="0"/>
    <n v="13"/>
    <n v="80"/>
    <n v="4"/>
    <n v="6"/>
    <n v="32"/>
    <x v="0"/>
    <n v="43.55"/>
    <n v="100.78"/>
    <n v="100.78"/>
    <n v="0"/>
    <n v="100.78"/>
    <n v="0"/>
    <n v="100.78"/>
    <m/>
    <m/>
    <m/>
    <n v="16.45"/>
    <s v="ниша"/>
    <m/>
    <m/>
    <m/>
    <m/>
    <m/>
    <m/>
    <m/>
    <m/>
    <m/>
    <m/>
    <s v="Кухня-гостиная"/>
    <n v="31.61"/>
    <m/>
    <m/>
    <s v="Жилая комната"/>
    <s v="Комната стандарт"/>
    <n v="43.55"/>
    <m/>
    <m/>
    <m/>
    <m/>
    <m/>
    <m/>
    <m/>
    <m/>
    <m/>
    <m/>
    <m/>
    <m/>
    <m/>
    <m/>
    <m/>
    <m/>
    <m/>
    <m/>
    <m/>
    <m/>
    <m/>
    <m/>
    <n v="5.05"/>
    <n v="4.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2"/>
    <s v="кухня"/>
    <m/>
    <m/>
    <m/>
    <m/>
    <m/>
    <m/>
    <m/>
    <m/>
    <m/>
    <s v="Свой ЖК, Двор"/>
    <s v="З, С-З"/>
  </r>
  <r>
    <x v="0"/>
    <x v="0"/>
    <n v="13"/>
    <n v="81"/>
    <n v="5"/>
    <n v="6"/>
    <n v="32"/>
    <x v="0"/>
    <n v="26.08"/>
    <n v="59.629999999999995"/>
    <n v="59.629999999999995"/>
    <n v="0"/>
    <n v="59.629999999999995"/>
    <n v="0"/>
    <n v="59.629999999999995"/>
    <m/>
    <m/>
    <m/>
    <n v="8.51"/>
    <s v="ниша"/>
    <m/>
    <m/>
    <m/>
    <m/>
    <m/>
    <m/>
    <m/>
    <m/>
    <m/>
    <m/>
    <s v="Кухня-гостиная"/>
    <n v="18.239999999999998"/>
    <m/>
    <m/>
    <s v="Жилая комната"/>
    <s v="Комната стандарт"/>
    <n v="26.08"/>
    <m/>
    <m/>
    <m/>
    <m/>
    <m/>
    <m/>
    <m/>
    <m/>
    <m/>
    <m/>
    <m/>
    <m/>
    <m/>
    <m/>
    <m/>
    <m/>
    <m/>
    <m/>
    <m/>
    <m/>
    <m/>
    <m/>
    <n v="4.6100000000000003"/>
    <n v="2.1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m/>
    <m/>
    <m/>
    <m/>
    <n v="1"/>
    <s v="комната"/>
    <m/>
    <m/>
    <m/>
    <m/>
    <m/>
    <m/>
    <m/>
    <m/>
    <m/>
    <s v="Свой ЖК, Двор"/>
    <s v="С-В"/>
  </r>
  <r>
    <x v="0"/>
    <x v="0"/>
    <n v="13"/>
    <n v="82"/>
    <n v="6"/>
    <n v="6"/>
    <n v="32"/>
    <x v="0"/>
    <n v="35.57"/>
    <n v="79.959999999999994"/>
    <n v="79.959999999999994"/>
    <n v="10.87"/>
    <n v="90.83"/>
    <n v="3.26"/>
    <n v="83.22"/>
    <m/>
    <m/>
    <m/>
    <n v="9.61"/>
    <s v="ниша"/>
    <m/>
    <m/>
    <m/>
    <m/>
    <m/>
    <m/>
    <m/>
    <m/>
    <m/>
    <m/>
    <s v="Кухня-гостиная"/>
    <n v="25.76"/>
    <m/>
    <m/>
    <s v="Жилая комната"/>
    <s v="Комната стандарт"/>
    <n v="35.57"/>
    <m/>
    <m/>
    <m/>
    <m/>
    <m/>
    <m/>
    <m/>
    <m/>
    <m/>
    <m/>
    <m/>
    <m/>
    <m/>
    <m/>
    <m/>
    <m/>
    <m/>
    <m/>
    <m/>
    <m/>
    <m/>
    <m/>
    <n v="4.82"/>
    <n v="4.2"/>
    <m/>
    <m/>
    <m/>
    <m/>
    <m/>
    <n v="10.87"/>
    <n v="3.26"/>
    <s v="без остекления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1"/>
    <s v="кухня, комната, балкон"/>
    <m/>
    <m/>
    <s v="с/у"/>
    <m/>
    <m/>
    <m/>
    <m/>
    <m/>
    <m/>
    <s v="Свой ЖК, Двор, Наземная парковка"/>
    <s v="С-В, В"/>
  </r>
  <r>
    <x v="0"/>
    <x v="0"/>
    <n v="14"/>
    <n v="83"/>
    <n v="1"/>
    <n v="6"/>
    <n v="32"/>
    <x v="0"/>
    <n v="26.84"/>
    <n v="79.53"/>
    <n v="79.53"/>
    <n v="9.86"/>
    <n v="89.39"/>
    <n v="2.96"/>
    <n v="82.49"/>
    <m/>
    <m/>
    <m/>
    <n v="12.74"/>
    <s v="ниша"/>
    <m/>
    <m/>
    <m/>
    <m/>
    <m/>
    <m/>
    <m/>
    <m/>
    <m/>
    <m/>
    <s v="Кухня-гостиная"/>
    <n v="31.09"/>
    <m/>
    <m/>
    <s v="Жилая комната"/>
    <s v="Комната стандарт"/>
    <n v="26.84"/>
    <m/>
    <m/>
    <m/>
    <m/>
    <m/>
    <m/>
    <m/>
    <m/>
    <m/>
    <m/>
    <m/>
    <m/>
    <m/>
    <m/>
    <m/>
    <m/>
    <m/>
    <m/>
    <m/>
    <m/>
    <m/>
    <m/>
    <n v="5.0199999999999996"/>
    <n v="3.84"/>
    <m/>
    <m/>
    <m/>
    <m/>
    <m/>
    <n v="9.86"/>
    <n v="2.96"/>
    <s v="без остекления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2"/>
    <s v="кухня, балкон"/>
    <m/>
    <m/>
    <s v="с/у"/>
    <m/>
    <m/>
    <m/>
    <m/>
    <m/>
    <m/>
    <s v="Другой ЖК, Наземная парковка"/>
    <s v="Ю"/>
  </r>
  <r>
    <x v="0"/>
    <x v="0"/>
    <n v="14"/>
    <n v="84"/>
    <n v="2"/>
    <n v="6"/>
    <n v="32"/>
    <x v="0"/>
    <n v="12.35"/>
    <n v="41.25"/>
    <n v="41.25"/>
    <n v="0"/>
    <n v="41.25"/>
    <n v="0"/>
    <n v="41.25"/>
    <m/>
    <m/>
    <m/>
    <n v="5.74"/>
    <s v="ниша"/>
    <m/>
    <m/>
    <m/>
    <m/>
    <m/>
    <m/>
    <m/>
    <m/>
    <m/>
    <m/>
    <s v="Кухня-гостиная"/>
    <n v="18.940000000000001"/>
    <m/>
    <m/>
    <s v="Жилая комната"/>
    <s v="Комната стандарт"/>
    <n v="12.35"/>
    <m/>
    <m/>
    <m/>
    <m/>
    <m/>
    <m/>
    <m/>
    <m/>
    <m/>
    <m/>
    <m/>
    <m/>
    <m/>
    <m/>
    <m/>
    <m/>
    <m/>
    <m/>
    <m/>
    <m/>
    <m/>
    <m/>
    <n v="4.2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m/>
    <m/>
    <m/>
    <m/>
    <n v="1"/>
    <m/>
    <m/>
    <m/>
    <m/>
    <m/>
    <m/>
    <m/>
    <m/>
    <m/>
    <m/>
    <s v="Другой ЖК, Наземная парковка"/>
    <s v="Ю-З"/>
  </r>
  <r>
    <x v="0"/>
    <x v="0"/>
    <n v="14"/>
    <n v="85"/>
    <n v="3"/>
    <n v="6"/>
    <n v="32"/>
    <x v="1"/>
    <n v="35.19"/>
    <n v="74.83"/>
    <n v="74.83"/>
    <n v="0"/>
    <n v="74.83"/>
    <n v="0"/>
    <n v="74.83"/>
    <m/>
    <m/>
    <m/>
    <n v="11.75"/>
    <s v="ниша"/>
    <m/>
    <m/>
    <m/>
    <m/>
    <m/>
    <m/>
    <m/>
    <m/>
    <m/>
    <m/>
    <s v="Кухня-гостиная"/>
    <n v="19.32"/>
    <m/>
    <m/>
    <s v="Жилая комната"/>
    <s v="Комната стандарт"/>
    <n v="21.5"/>
    <m/>
    <m/>
    <s v="Жилая комната"/>
    <s v="Комната стандарт"/>
    <n v="13.69"/>
    <m/>
    <m/>
    <m/>
    <m/>
    <m/>
    <m/>
    <m/>
    <m/>
    <m/>
    <m/>
    <m/>
    <m/>
    <m/>
    <m/>
    <m/>
    <m/>
    <m/>
    <n v="4.6900000000000004"/>
    <n v="3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2"/>
    <s v="кухня, две комнаты"/>
    <m/>
    <m/>
    <m/>
    <m/>
    <m/>
    <m/>
    <m/>
    <m/>
    <m/>
    <s v="Другой ЖК, Наземная парковка"/>
    <s v="З, Ю-З"/>
  </r>
  <r>
    <x v="0"/>
    <x v="0"/>
    <n v="14"/>
    <n v="86"/>
    <n v="4"/>
    <n v="6"/>
    <n v="32"/>
    <x v="0"/>
    <n v="43.57"/>
    <n v="100.74"/>
    <n v="100.74"/>
    <n v="9.14"/>
    <n v="109.88"/>
    <n v="2.74"/>
    <n v="103.47999999999999"/>
    <m/>
    <m/>
    <m/>
    <n v="16.5"/>
    <s v="ниша"/>
    <m/>
    <m/>
    <m/>
    <m/>
    <m/>
    <m/>
    <m/>
    <m/>
    <m/>
    <m/>
    <s v="Кухня-гостиная"/>
    <n v="31.5"/>
    <m/>
    <m/>
    <s v="Жилая комната"/>
    <s v="Комната стандарт"/>
    <n v="43.57"/>
    <m/>
    <m/>
    <m/>
    <m/>
    <m/>
    <m/>
    <m/>
    <m/>
    <m/>
    <m/>
    <m/>
    <m/>
    <m/>
    <m/>
    <m/>
    <m/>
    <m/>
    <m/>
    <m/>
    <m/>
    <m/>
    <m/>
    <n v="5.05"/>
    <n v="4.12"/>
    <m/>
    <m/>
    <m/>
    <m/>
    <m/>
    <n v="9.14"/>
    <n v="2.74"/>
    <s v="без остекления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2"/>
    <s v="кухня, балкон"/>
    <m/>
    <m/>
    <m/>
    <m/>
    <m/>
    <m/>
    <m/>
    <m/>
    <m/>
    <s v="Свой ЖК, Двор"/>
    <s v="З, С-З"/>
  </r>
  <r>
    <x v="0"/>
    <x v="0"/>
    <n v="14"/>
    <n v="87"/>
    <n v="5"/>
    <n v="6"/>
    <n v="32"/>
    <x v="0"/>
    <n v="26.09"/>
    <n v="59.539999999999992"/>
    <n v="59.539999999999992"/>
    <n v="0"/>
    <n v="59.539999999999992"/>
    <n v="0"/>
    <n v="59.539999999999992"/>
    <m/>
    <m/>
    <m/>
    <n v="8.5399999999999991"/>
    <s v="ниша"/>
    <m/>
    <m/>
    <m/>
    <m/>
    <m/>
    <m/>
    <m/>
    <m/>
    <m/>
    <m/>
    <s v="Кухня-гостиная"/>
    <n v="18.11"/>
    <m/>
    <m/>
    <s v="Жилая комната"/>
    <s v="Комната стандарт"/>
    <n v="26.09"/>
    <m/>
    <m/>
    <m/>
    <m/>
    <m/>
    <m/>
    <m/>
    <m/>
    <m/>
    <m/>
    <m/>
    <m/>
    <m/>
    <m/>
    <m/>
    <m/>
    <m/>
    <m/>
    <m/>
    <m/>
    <m/>
    <m/>
    <n v="4.6100000000000003"/>
    <n v="2.1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m/>
    <m/>
    <m/>
    <m/>
    <n v="1"/>
    <s v="комната"/>
    <m/>
    <m/>
    <m/>
    <m/>
    <m/>
    <m/>
    <m/>
    <m/>
    <m/>
    <s v="Свой ЖК, Двор"/>
    <s v="С-В"/>
  </r>
  <r>
    <x v="0"/>
    <x v="0"/>
    <n v="14"/>
    <n v="88"/>
    <n v="6"/>
    <n v="6"/>
    <n v="32"/>
    <x v="0"/>
    <n v="35.39"/>
    <n v="79.72999999999999"/>
    <n v="79.72999999999999"/>
    <n v="0"/>
    <n v="79.72999999999999"/>
    <n v="0"/>
    <n v="79.72999999999999"/>
    <m/>
    <m/>
    <m/>
    <n v="9.56"/>
    <s v="ниша"/>
    <m/>
    <m/>
    <m/>
    <m/>
    <m/>
    <m/>
    <m/>
    <m/>
    <m/>
    <m/>
    <s v="Кухня-гостиная"/>
    <n v="25.81"/>
    <m/>
    <m/>
    <s v="Жилая комната"/>
    <s v="Комната стандарт"/>
    <n v="35.39"/>
    <m/>
    <m/>
    <m/>
    <m/>
    <m/>
    <m/>
    <m/>
    <m/>
    <m/>
    <m/>
    <m/>
    <m/>
    <m/>
    <m/>
    <m/>
    <m/>
    <m/>
    <m/>
    <m/>
    <m/>
    <m/>
    <m/>
    <n v="4.7699999999999996"/>
    <n v="4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1"/>
    <s v="кухня, комната"/>
    <m/>
    <m/>
    <s v="с/у"/>
    <m/>
    <m/>
    <m/>
    <m/>
    <m/>
    <m/>
    <s v="Свой ЖК, Двор, Наземная парковка"/>
    <s v="С-В, В"/>
  </r>
  <r>
    <x v="0"/>
    <x v="0"/>
    <n v="15"/>
    <n v="89"/>
    <n v="1"/>
    <n v="6"/>
    <n v="32"/>
    <x v="0"/>
    <n v="26.85"/>
    <n v="79.680000000000007"/>
    <n v="79.680000000000007"/>
    <n v="0"/>
    <n v="79.680000000000007"/>
    <n v="0"/>
    <n v="79.680000000000007"/>
    <m/>
    <m/>
    <m/>
    <n v="12.77"/>
    <s v="ниша"/>
    <m/>
    <m/>
    <m/>
    <m/>
    <m/>
    <m/>
    <m/>
    <m/>
    <m/>
    <m/>
    <s v="Кухня-гостиная"/>
    <n v="31.15"/>
    <m/>
    <m/>
    <s v="Жилая комната"/>
    <s v="Комната стандарт"/>
    <n v="26.85"/>
    <m/>
    <m/>
    <m/>
    <m/>
    <m/>
    <m/>
    <m/>
    <m/>
    <m/>
    <m/>
    <m/>
    <m/>
    <m/>
    <m/>
    <m/>
    <m/>
    <m/>
    <m/>
    <m/>
    <m/>
    <m/>
    <m/>
    <n v="5.0199999999999996"/>
    <n v="3.8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2"/>
    <s v="кухня"/>
    <m/>
    <m/>
    <s v="с/у"/>
    <m/>
    <m/>
    <m/>
    <m/>
    <m/>
    <m/>
    <s v="Другой ЖК, Наземная парковка"/>
    <s v="Ю"/>
  </r>
  <r>
    <x v="0"/>
    <x v="0"/>
    <n v="15"/>
    <n v="90"/>
    <n v="2"/>
    <n v="6"/>
    <n v="32"/>
    <x v="0"/>
    <n v="12.13"/>
    <n v="40.690000000000005"/>
    <n v="40.690000000000005"/>
    <n v="0"/>
    <n v="40.690000000000005"/>
    <n v="0"/>
    <n v="40.690000000000005"/>
    <m/>
    <m/>
    <m/>
    <n v="5.74"/>
    <s v="ниша"/>
    <m/>
    <m/>
    <m/>
    <m/>
    <m/>
    <m/>
    <m/>
    <m/>
    <m/>
    <m/>
    <s v="Кухня-гостиная"/>
    <n v="18.940000000000001"/>
    <m/>
    <m/>
    <s v="Жилая комната"/>
    <s v="Комната стандарт"/>
    <n v="12.13"/>
    <m/>
    <m/>
    <m/>
    <m/>
    <m/>
    <m/>
    <m/>
    <m/>
    <m/>
    <m/>
    <m/>
    <m/>
    <m/>
    <m/>
    <m/>
    <m/>
    <m/>
    <m/>
    <m/>
    <m/>
    <m/>
    <m/>
    <n v="3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m/>
    <m/>
    <m/>
    <m/>
    <n v="1"/>
    <m/>
    <m/>
    <m/>
    <m/>
    <m/>
    <m/>
    <m/>
    <m/>
    <m/>
    <m/>
    <s v="Другой ЖК, Наземная парковка"/>
    <s v="Ю-З"/>
  </r>
  <r>
    <x v="0"/>
    <x v="0"/>
    <n v="15"/>
    <n v="91"/>
    <n v="3"/>
    <n v="6"/>
    <n v="32"/>
    <x v="1"/>
    <n v="35.19"/>
    <n v="74.839999999999989"/>
    <n v="74.839999999999989"/>
    <n v="11.06"/>
    <n v="85.899999999999991"/>
    <n v="3.32"/>
    <n v="78.159999999999982"/>
    <m/>
    <m/>
    <m/>
    <n v="11.75"/>
    <s v="ниша"/>
    <m/>
    <m/>
    <m/>
    <m/>
    <m/>
    <m/>
    <m/>
    <m/>
    <m/>
    <m/>
    <s v="Кухня-гостиная"/>
    <n v="19.329999999999998"/>
    <m/>
    <m/>
    <s v="Жилая комната"/>
    <s v="Комната стандарт"/>
    <n v="21.5"/>
    <m/>
    <m/>
    <s v="Жилая комната"/>
    <s v="Комната стандарт"/>
    <n v="13.69"/>
    <m/>
    <m/>
    <m/>
    <m/>
    <m/>
    <m/>
    <m/>
    <m/>
    <m/>
    <m/>
    <m/>
    <m/>
    <m/>
    <m/>
    <m/>
    <m/>
    <m/>
    <n v="4.6900000000000004"/>
    <n v="3.88"/>
    <m/>
    <m/>
    <m/>
    <m/>
    <m/>
    <n v="11.06"/>
    <n v="3.32"/>
    <s v="без остекления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2"/>
    <s v="кухня, две комнаты, балкон"/>
    <m/>
    <m/>
    <m/>
    <m/>
    <m/>
    <m/>
    <m/>
    <m/>
    <m/>
    <s v="Другой ЖК, Наземная парковка"/>
    <s v="З, Ю-З"/>
  </r>
  <r>
    <x v="0"/>
    <x v="0"/>
    <n v="15"/>
    <n v="92"/>
    <n v="4"/>
    <n v="6"/>
    <n v="32"/>
    <x v="0"/>
    <n v="43.55"/>
    <n v="100.78"/>
    <n v="100.78"/>
    <n v="0"/>
    <n v="100.78"/>
    <n v="0"/>
    <n v="100.78"/>
    <m/>
    <m/>
    <m/>
    <n v="16.45"/>
    <s v="ниша"/>
    <m/>
    <m/>
    <m/>
    <m/>
    <m/>
    <m/>
    <m/>
    <m/>
    <m/>
    <m/>
    <s v="Кухня-гостиная"/>
    <n v="31.61"/>
    <m/>
    <m/>
    <s v="Жилая комната"/>
    <s v="Комната стандарт"/>
    <n v="43.55"/>
    <m/>
    <m/>
    <m/>
    <m/>
    <m/>
    <m/>
    <m/>
    <m/>
    <m/>
    <m/>
    <m/>
    <m/>
    <m/>
    <m/>
    <m/>
    <m/>
    <m/>
    <m/>
    <m/>
    <m/>
    <m/>
    <m/>
    <n v="5.05"/>
    <n v="4.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2"/>
    <s v="кухня"/>
    <m/>
    <m/>
    <m/>
    <m/>
    <m/>
    <m/>
    <m/>
    <m/>
    <m/>
    <s v="Свой ЖК, Двор"/>
    <s v="З, С-З"/>
  </r>
  <r>
    <x v="0"/>
    <x v="0"/>
    <n v="15"/>
    <n v="93"/>
    <n v="5"/>
    <n v="6"/>
    <n v="32"/>
    <x v="0"/>
    <n v="26.08"/>
    <n v="59.629999999999995"/>
    <n v="59.629999999999995"/>
    <n v="0"/>
    <n v="59.629999999999995"/>
    <n v="0"/>
    <n v="59.629999999999995"/>
    <m/>
    <m/>
    <m/>
    <n v="8.51"/>
    <s v="ниша"/>
    <m/>
    <m/>
    <m/>
    <m/>
    <m/>
    <m/>
    <m/>
    <m/>
    <m/>
    <m/>
    <s v="Кухня-гостиная"/>
    <n v="18.239999999999998"/>
    <m/>
    <m/>
    <s v="Жилая комната"/>
    <s v="Комната стандарт"/>
    <n v="26.08"/>
    <m/>
    <m/>
    <m/>
    <m/>
    <m/>
    <m/>
    <m/>
    <m/>
    <m/>
    <m/>
    <m/>
    <m/>
    <m/>
    <m/>
    <m/>
    <m/>
    <m/>
    <m/>
    <m/>
    <m/>
    <m/>
    <m/>
    <n v="4.6100000000000003"/>
    <n v="2.1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m/>
    <m/>
    <m/>
    <m/>
    <n v="1"/>
    <s v="комната"/>
    <m/>
    <m/>
    <m/>
    <m/>
    <m/>
    <m/>
    <m/>
    <m/>
    <m/>
    <s v="Свой ЖК, Двор"/>
    <s v="С-В"/>
  </r>
  <r>
    <x v="0"/>
    <x v="0"/>
    <n v="15"/>
    <n v="94"/>
    <n v="6"/>
    <n v="6"/>
    <n v="32"/>
    <x v="0"/>
    <n v="35.57"/>
    <n v="79.959999999999994"/>
    <n v="79.959999999999994"/>
    <n v="10.87"/>
    <n v="90.83"/>
    <n v="3.26"/>
    <n v="83.22"/>
    <m/>
    <m/>
    <m/>
    <n v="9.61"/>
    <s v="ниша"/>
    <m/>
    <m/>
    <m/>
    <m/>
    <m/>
    <m/>
    <m/>
    <m/>
    <m/>
    <m/>
    <s v="Кухня-гостиная"/>
    <n v="25.76"/>
    <m/>
    <m/>
    <s v="Жилая комната"/>
    <s v="Комната стандарт"/>
    <n v="35.57"/>
    <m/>
    <m/>
    <m/>
    <m/>
    <m/>
    <m/>
    <m/>
    <m/>
    <m/>
    <m/>
    <m/>
    <m/>
    <m/>
    <m/>
    <m/>
    <m/>
    <m/>
    <m/>
    <m/>
    <m/>
    <m/>
    <m/>
    <n v="4.82"/>
    <n v="4.2"/>
    <m/>
    <m/>
    <m/>
    <m/>
    <m/>
    <n v="10.87"/>
    <n v="3.26"/>
    <s v="без остекления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1"/>
    <s v="кухня, комната, балкон"/>
    <m/>
    <m/>
    <s v="с/у, комната"/>
    <m/>
    <m/>
    <m/>
    <m/>
    <m/>
    <m/>
    <s v="Свой ЖК, Двор, Наземная парковка"/>
    <s v="С-В, В"/>
  </r>
  <r>
    <x v="0"/>
    <x v="0"/>
    <n v="16"/>
    <n v="95"/>
    <n v="1"/>
    <n v="6"/>
    <n v="32"/>
    <x v="0"/>
    <n v="26.84"/>
    <n v="79.53"/>
    <n v="79.53"/>
    <n v="9.86"/>
    <n v="89.39"/>
    <n v="2.96"/>
    <n v="82.49"/>
    <m/>
    <m/>
    <m/>
    <n v="12.74"/>
    <s v="ниша"/>
    <m/>
    <m/>
    <m/>
    <m/>
    <m/>
    <m/>
    <m/>
    <m/>
    <m/>
    <m/>
    <s v="Кухня-гостиная"/>
    <n v="31.09"/>
    <m/>
    <m/>
    <s v="Жилая комната"/>
    <s v="Комната стандарт"/>
    <n v="26.84"/>
    <m/>
    <m/>
    <m/>
    <m/>
    <m/>
    <m/>
    <m/>
    <m/>
    <m/>
    <m/>
    <m/>
    <m/>
    <m/>
    <m/>
    <m/>
    <m/>
    <m/>
    <m/>
    <m/>
    <m/>
    <m/>
    <m/>
    <n v="5.0199999999999996"/>
    <n v="3.84"/>
    <m/>
    <m/>
    <m/>
    <m/>
    <m/>
    <n v="9.86"/>
    <n v="2.96"/>
    <s v="без остекления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2"/>
    <s v="кухня, балкон"/>
    <m/>
    <m/>
    <s v="с/у"/>
    <m/>
    <m/>
    <m/>
    <m/>
    <m/>
    <m/>
    <s v="Другой ЖК, Наземная парковка"/>
    <s v="Ю"/>
  </r>
  <r>
    <x v="0"/>
    <x v="0"/>
    <n v="16"/>
    <n v="96"/>
    <n v="2"/>
    <n v="6"/>
    <n v="32"/>
    <x v="0"/>
    <n v="12.35"/>
    <n v="41.25"/>
    <n v="41.25"/>
    <n v="0"/>
    <n v="41.25"/>
    <n v="0"/>
    <n v="41.25"/>
    <m/>
    <m/>
    <m/>
    <n v="5.74"/>
    <s v="ниша"/>
    <m/>
    <m/>
    <m/>
    <m/>
    <m/>
    <m/>
    <m/>
    <m/>
    <m/>
    <m/>
    <s v="Кухня-гостиная"/>
    <n v="18.940000000000001"/>
    <m/>
    <m/>
    <s v="Жилая комната"/>
    <s v="Комната стандарт"/>
    <n v="12.35"/>
    <m/>
    <m/>
    <m/>
    <m/>
    <m/>
    <m/>
    <m/>
    <m/>
    <m/>
    <m/>
    <m/>
    <m/>
    <m/>
    <m/>
    <m/>
    <m/>
    <m/>
    <m/>
    <m/>
    <m/>
    <m/>
    <m/>
    <n v="4.2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m/>
    <m/>
    <m/>
    <m/>
    <n v="1"/>
    <m/>
    <m/>
    <m/>
    <m/>
    <m/>
    <m/>
    <m/>
    <m/>
    <m/>
    <m/>
    <s v="Другой ЖК, Наземная парковка"/>
    <s v="Ю-З"/>
  </r>
  <r>
    <x v="0"/>
    <x v="0"/>
    <n v="16"/>
    <n v="97"/>
    <n v="3"/>
    <n v="6"/>
    <n v="32"/>
    <x v="1"/>
    <n v="35.19"/>
    <n v="74.83"/>
    <n v="74.83"/>
    <n v="0"/>
    <n v="74.83"/>
    <n v="0"/>
    <n v="74.83"/>
    <m/>
    <m/>
    <m/>
    <n v="11.75"/>
    <s v="ниша"/>
    <m/>
    <m/>
    <m/>
    <m/>
    <m/>
    <m/>
    <m/>
    <m/>
    <m/>
    <m/>
    <s v="Кухня-гостиная"/>
    <n v="19.32"/>
    <m/>
    <m/>
    <s v="Жилая комната"/>
    <s v="Комната стандарт"/>
    <n v="21.5"/>
    <m/>
    <m/>
    <s v="Жилая комната"/>
    <s v="Комната стандарт"/>
    <n v="13.69"/>
    <m/>
    <m/>
    <m/>
    <m/>
    <m/>
    <m/>
    <m/>
    <m/>
    <m/>
    <m/>
    <m/>
    <m/>
    <m/>
    <m/>
    <m/>
    <m/>
    <m/>
    <n v="4.6900000000000004"/>
    <n v="3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2"/>
    <s v="кухня, две комнаты"/>
    <m/>
    <m/>
    <m/>
    <m/>
    <m/>
    <m/>
    <m/>
    <m/>
    <m/>
    <s v="Другой ЖК, Наземная парковка"/>
    <s v="З, Ю-З"/>
  </r>
  <r>
    <x v="0"/>
    <x v="0"/>
    <n v="16"/>
    <n v="98"/>
    <n v="4"/>
    <n v="6"/>
    <n v="32"/>
    <x v="0"/>
    <n v="43.57"/>
    <n v="100.74"/>
    <n v="100.74"/>
    <n v="9.14"/>
    <n v="109.88"/>
    <n v="2.74"/>
    <n v="103.47999999999999"/>
    <m/>
    <m/>
    <m/>
    <n v="16.5"/>
    <s v="ниша"/>
    <m/>
    <m/>
    <m/>
    <m/>
    <m/>
    <m/>
    <m/>
    <m/>
    <m/>
    <m/>
    <s v="Кухня-гостиная"/>
    <n v="31.5"/>
    <m/>
    <m/>
    <s v="Жилая комната"/>
    <s v="Комната стандарт"/>
    <n v="43.57"/>
    <m/>
    <m/>
    <m/>
    <m/>
    <m/>
    <m/>
    <m/>
    <m/>
    <m/>
    <m/>
    <m/>
    <m/>
    <m/>
    <m/>
    <m/>
    <m/>
    <m/>
    <m/>
    <m/>
    <m/>
    <m/>
    <m/>
    <n v="5.05"/>
    <n v="4.12"/>
    <m/>
    <m/>
    <m/>
    <m/>
    <m/>
    <n v="9.14"/>
    <n v="2.74"/>
    <s v="без остекления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2"/>
    <s v="кухня, балкон"/>
    <m/>
    <m/>
    <m/>
    <m/>
    <m/>
    <m/>
    <m/>
    <m/>
    <m/>
    <s v="Свой ЖК, Двор"/>
    <s v="З, С-З"/>
  </r>
  <r>
    <x v="0"/>
    <x v="0"/>
    <n v="16"/>
    <n v="99"/>
    <n v="5"/>
    <n v="6"/>
    <n v="32"/>
    <x v="0"/>
    <n v="26.09"/>
    <n v="59.539999999999992"/>
    <n v="59.539999999999992"/>
    <n v="0"/>
    <n v="59.539999999999992"/>
    <n v="0"/>
    <n v="59.539999999999992"/>
    <m/>
    <m/>
    <m/>
    <n v="8.5399999999999991"/>
    <s v="ниша"/>
    <m/>
    <m/>
    <m/>
    <m/>
    <m/>
    <m/>
    <m/>
    <m/>
    <m/>
    <m/>
    <s v="Кухня-гостиная"/>
    <n v="18.11"/>
    <m/>
    <m/>
    <s v="Жилая комната"/>
    <s v="Комната стандарт"/>
    <n v="26.09"/>
    <m/>
    <m/>
    <m/>
    <m/>
    <m/>
    <m/>
    <m/>
    <m/>
    <m/>
    <m/>
    <m/>
    <m/>
    <m/>
    <m/>
    <m/>
    <m/>
    <m/>
    <m/>
    <m/>
    <m/>
    <m/>
    <m/>
    <n v="4.6100000000000003"/>
    <n v="2.1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m/>
    <m/>
    <m/>
    <m/>
    <n v="1"/>
    <s v="комната"/>
    <m/>
    <m/>
    <m/>
    <m/>
    <m/>
    <m/>
    <m/>
    <m/>
    <m/>
    <s v="Свой ЖК, Двор"/>
    <s v="С-В"/>
  </r>
  <r>
    <x v="0"/>
    <x v="0"/>
    <n v="16"/>
    <n v="100"/>
    <n v="6"/>
    <n v="6"/>
    <n v="32"/>
    <x v="0"/>
    <n v="35.39"/>
    <n v="79.72999999999999"/>
    <n v="79.72999999999999"/>
    <n v="0"/>
    <n v="79.72999999999999"/>
    <n v="0"/>
    <n v="79.72999999999999"/>
    <m/>
    <m/>
    <m/>
    <n v="9.56"/>
    <s v="ниша"/>
    <m/>
    <m/>
    <m/>
    <m/>
    <m/>
    <m/>
    <m/>
    <m/>
    <m/>
    <m/>
    <s v="Кухня-гостиная"/>
    <n v="25.81"/>
    <m/>
    <m/>
    <s v="Жилая комната"/>
    <s v="Комната стандарт"/>
    <n v="35.39"/>
    <m/>
    <m/>
    <m/>
    <m/>
    <m/>
    <m/>
    <m/>
    <m/>
    <m/>
    <m/>
    <m/>
    <m/>
    <m/>
    <m/>
    <m/>
    <m/>
    <m/>
    <m/>
    <m/>
    <m/>
    <m/>
    <m/>
    <n v="4.7699999999999996"/>
    <n v="4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1"/>
    <s v="кухня, комната"/>
    <m/>
    <m/>
    <s v="с/у"/>
    <m/>
    <m/>
    <m/>
    <m/>
    <m/>
    <m/>
    <s v="Свой ЖК, Двор, Наземная парковка"/>
    <s v="С-В, В"/>
  </r>
  <r>
    <x v="0"/>
    <x v="0"/>
    <n v="17"/>
    <n v="101"/>
    <n v="1"/>
    <n v="6"/>
    <n v="32"/>
    <x v="0"/>
    <n v="27.27"/>
    <n v="80.47999999999999"/>
    <n v="80.47999999999999"/>
    <n v="0"/>
    <n v="80.47999999999999"/>
    <n v="0"/>
    <n v="80.47999999999999"/>
    <m/>
    <m/>
    <m/>
    <n v="12.97"/>
    <s v="ниша"/>
    <m/>
    <m/>
    <m/>
    <m/>
    <m/>
    <m/>
    <m/>
    <m/>
    <m/>
    <m/>
    <s v="Кухня-гостиная"/>
    <n v="31.28"/>
    <m/>
    <m/>
    <s v="Жилая комната"/>
    <s v="Комната стандарт"/>
    <n v="27.27"/>
    <m/>
    <m/>
    <m/>
    <m/>
    <m/>
    <m/>
    <m/>
    <m/>
    <m/>
    <m/>
    <m/>
    <m/>
    <m/>
    <m/>
    <m/>
    <m/>
    <m/>
    <m/>
    <m/>
    <m/>
    <m/>
    <m/>
    <n v="5.0199999999999996"/>
    <n v="3.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2"/>
    <s v="кухня"/>
    <m/>
    <m/>
    <s v="с/у"/>
    <m/>
    <m/>
    <m/>
    <m/>
    <m/>
    <m/>
    <s v="Другой ЖК, Наземная парковка, Водоем (озеро, река), Зеленая зона"/>
    <s v="Ю"/>
  </r>
  <r>
    <x v="0"/>
    <x v="0"/>
    <n v="17"/>
    <n v="102"/>
    <n v="2"/>
    <n v="6"/>
    <n v="32"/>
    <x v="0"/>
    <n v="12.29"/>
    <n v="41.32"/>
    <n v="41.32"/>
    <n v="0"/>
    <n v="41.32"/>
    <n v="0"/>
    <n v="41.32"/>
    <m/>
    <m/>
    <m/>
    <n v="5.84"/>
    <s v="ниша"/>
    <m/>
    <m/>
    <m/>
    <m/>
    <m/>
    <m/>
    <m/>
    <m/>
    <m/>
    <m/>
    <s v="Кухня-гостиная"/>
    <n v="19.2"/>
    <m/>
    <m/>
    <s v="Жилая комната"/>
    <s v="Комната стандарт"/>
    <n v="12.29"/>
    <m/>
    <m/>
    <m/>
    <m/>
    <m/>
    <m/>
    <m/>
    <m/>
    <m/>
    <m/>
    <m/>
    <m/>
    <m/>
    <m/>
    <m/>
    <m/>
    <m/>
    <m/>
    <m/>
    <m/>
    <m/>
    <m/>
    <n v="3.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m/>
    <m/>
    <m/>
    <m/>
    <n v="1"/>
    <m/>
    <m/>
    <m/>
    <m/>
    <m/>
    <m/>
    <m/>
    <m/>
    <m/>
    <m/>
    <s v="Другой ЖК, Наземная парковка, Водоем (озеро, река), Зеленая зона"/>
    <s v="Ю-З"/>
  </r>
  <r>
    <x v="0"/>
    <x v="0"/>
    <n v="17"/>
    <n v="103"/>
    <n v="3"/>
    <n v="6"/>
    <n v="32"/>
    <x v="1"/>
    <n v="35.519999999999996"/>
    <n v="75.849999999999994"/>
    <n v="75.849999999999994"/>
    <n v="0"/>
    <n v="75.849999999999994"/>
    <n v="0"/>
    <n v="75.849999999999994"/>
    <m/>
    <m/>
    <m/>
    <n v="11.89"/>
    <s v="ниша"/>
    <m/>
    <m/>
    <m/>
    <m/>
    <m/>
    <m/>
    <m/>
    <m/>
    <m/>
    <m/>
    <s v="Кухня-гостиная"/>
    <n v="19.64"/>
    <m/>
    <m/>
    <s v="Жилая комната"/>
    <s v="Комната стандарт"/>
    <n v="21.65"/>
    <m/>
    <m/>
    <s v="Жилая комната"/>
    <s v="Комната стандарт"/>
    <n v="13.87"/>
    <m/>
    <m/>
    <m/>
    <m/>
    <m/>
    <m/>
    <m/>
    <m/>
    <m/>
    <m/>
    <m/>
    <m/>
    <m/>
    <m/>
    <m/>
    <m/>
    <m/>
    <n v="4.8099999999999996"/>
    <n v="3.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2"/>
    <s v="кухня, две комнаты"/>
    <m/>
    <m/>
    <m/>
    <m/>
    <m/>
    <m/>
    <m/>
    <m/>
    <m/>
    <s v="Другой ЖК, Наземная парковка, Водоем (озеро, река), Зеленая зона"/>
    <s v="З, Ю-З"/>
  </r>
  <r>
    <x v="0"/>
    <x v="0"/>
    <n v="17"/>
    <n v="104"/>
    <n v="4"/>
    <n v="6"/>
    <n v="32"/>
    <x v="0"/>
    <n v="44.19"/>
    <n v="102.38999999999999"/>
    <n v="102.38999999999999"/>
    <n v="0"/>
    <n v="102.38999999999999"/>
    <n v="0"/>
    <n v="102.38999999999999"/>
    <m/>
    <m/>
    <m/>
    <n v="16.62"/>
    <s v="ниша"/>
    <m/>
    <m/>
    <m/>
    <m/>
    <m/>
    <m/>
    <m/>
    <m/>
    <m/>
    <m/>
    <s v="Кухня-гостиная"/>
    <n v="31.96"/>
    <m/>
    <m/>
    <s v="Жилая комната"/>
    <s v="Комната стандарт"/>
    <n v="44.19"/>
    <m/>
    <m/>
    <m/>
    <m/>
    <m/>
    <m/>
    <m/>
    <m/>
    <m/>
    <m/>
    <m/>
    <m/>
    <m/>
    <m/>
    <m/>
    <m/>
    <m/>
    <m/>
    <m/>
    <m/>
    <m/>
    <m/>
    <n v="5.38"/>
    <n v="4.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2"/>
    <s v="кухня"/>
    <m/>
    <m/>
    <m/>
    <m/>
    <m/>
    <m/>
    <m/>
    <m/>
    <m/>
    <s v="Свой ЖК, Двор"/>
    <s v="З, С-З"/>
  </r>
  <r>
    <x v="0"/>
    <x v="0"/>
    <n v="17"/>
    <n v="105"/>
    <n v="5"/>
    <n v="6"/>
    <n v="32"/>
    <x v="0"/>
    <n v="26.32"/>
    <n v="60.44"/>
    <n v="60.44"/>
    <n v="0"/>
    <n v="60.44"/>
    <n v="0"/>
    <n v="60.44"/>
    <m/>
    <m/>
    <m/>
    <n v="8.57"/>
    <s v="ниша"/>
    <m/>
    <m/>
    <m/>
    <m/>
    <m/>
    <m/>
    <m/>
    <m/>
    <m/>
    <m/>
    <s v="Кухня-гостиная"/>
    <n v="18.63"/>
    <m/>
    <m/>
    <s v="Жилая комната"/>
    <s v="Комната стандарт"/>
    <n v="26.32"/>
    <m/>
    <m/>
    <m/>
    <m/>
    <m/>
    <m/>
    <m/>
    <m/>
    <m/>
    <m/>
    <m/>
    <m/>
    <m/>
    <m/>
    <m/>
    <m/>
    <m/>
    <m/>
    <m/>
    <m/>
    <m/>
    <m/>
    <n v="4.7300000000000004"/>
    <n v="2.1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m/>
    <m/>
    <m/>
    <m/>
    <n v="1"/>
    <s v="комната"/>
    <m/>
    <m/>
    <m/>
    <m/>
    <m/>
    <m/>
    <m/>
    <m/>
    <m/>
    <s v="Свой ЖК, Двор"/>
    <s v="С-В"/>
  </r>
  <r>
    <x v="0"/>
    <x v="0"/>
    <n v="17"/>
    <n v="106"/>
    <n v="6"/>
    <n v="6"/>
    <n v="32"/>
    <x v="0"/>
    <n v="35.79"/>
    <n v="80.52000000000001"/>
    <n v="80.52000000000001"/>
    <n v="0"/>
    <n v="80.52000000000001"/>
    <n v="0"/>
    <n v="80.52000000000001"/>
    <m/>
    <m/>
    <m/>
    <n v="9.6199999999999992"/>
    <s v="ниша"/>
    <m/>
    <m/>
    <m/>
    <m/>
    <m/>
    <m/>
    <m/>
    <m/>
    <m/>
    <m/>
    <s v="Кухня-гостиная"/>
    <n v="26.12"/>
    <m/>
    <m/>
    <s v="Жилая комната"/>
    <s v="Комната стандарт"/>
    <n v="35.79"/>
    <m/>
    <m/>
    <m/>
    <m/>
    <m/>
    <m/>
    <m/>
    <m/>
    <m/>
    <m/>
    <m/>
    <m/>
    <m/>
    <m/>
    <m/>
    <m/>
    <m/>
    <m/>
    <m/>
    <m/>
    <m/>
    <m/>
    <n v="4.79"/>
    <n v="4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1"/>
    <s v="кухня, комната"/>
    <m/>
    <m/>
    <s v="с/у"/>
    <m/>
    <m/>
    <m/>
    <m/>
    <m/>
    <m/>
    <s v="Свой ЖК, Двор, Наземная парковка, Другой ЖК"/>
    <s v="С-В, В"/>
  </r>
  <r>
    <x v="0"/>
    <x v="0"/>
    <n v="18"/>
    <n v="107"/>
    <n v="1"/>
    <n v="6"/>
    <n v="32"/>
    <x v="0"/>
    <n v="27.27"/>
    <n v="80.47999999999999"/>
    <n v="80.47999999999999"/>
    <n v="0"/>
    <n v="80.47999999999999"/>
    <n v="0"/>
    <n v="80.47999999999999"/>
    <m/>
    <m/>
    <m/>
    <n v="12.97"/>
    <s v="ниша"/>
    <m/>
    <m/>
    <m/>
    <m/>
    <m/>
    <m/>
    <m/>
    <m/>
    <m/>
    <m/>
    <s v="Кухня-гостиная"/>
    <n v="31.28"/>
    <m/>
    <m/>
    <s v="Жилая комната"/>
    <s v="Комната стандарт"/>
    <n v="27.27"/>
    <m/>
    <m/>
    <m/>
    <m/>
    <m/>
    <m/>
    <m/>
    <m/>
    <m/>
    <m/>
    <m/>
    <m/>
    <m/>
    <m/>
    <m/>
    <m/>
    <m/>
    <m/>
    <m/>
    <m/>
    <m/>
    <m/>
    <n v="5.0199999999999996"/>
    <n v="3.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2"/>
    <s v="кухня"/>
    <m/>
    <m/>
    <s v="с/у"/>
    <m/>
    <m/>
    <m/>
    <m/>
    <m/>
    <m/>
    <s v="Другой ЖК, Наземная парковка, Водоем (озеро, река), Зеленая зона"/>
    <s v="Ю"/>
  </r>
  <r>
    <x v="0"/>
    <x v="0"/>
    <n v="18"/>
    <n v="108"/>
    <n v="2"/>
    <n v="6"/>
    <n v="32"/>
    <x v="0"/>
    <n v="12.29"/>
    <n v="41.32"/>
    <n v="41.32"/>
    <n v="0"/>
    <n v="41.32"/>
    <n v="0"/>
    <n v="41.32"/>
    <m/>
    <m/>
    <m/>
    <n v="5.84"/>
    <s v="ниша"/>
    <m/>
    <m/>
    <m/>
    <m/>
    <m/>
    <m/>
    <m/>
    <m/>
    <m/>
    <m/>
    <s v="Кухня-гостиная"/>
    <n v="19.2"/>
    <m/>
    <m/>
    <s v="Жилая комната"/>
    <s v="Комната стандарт"/>
    <n v="12.29"/>
    <m/>
    <m/>
    <m/>
    <m/>
    <m/>
    <m/>
    <m/>
    <m/>
    <m/>
    <m/>
    <m/>
    <m/>
    <m/>
    <m/>
    <m/>
    <m/>
    <m/>
    <m/>
    <m/>
    <m/>
    <m/>
    <m/>
    <n v="3.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m/>
    <m/>
    <m/>
    <m/>
    <n v="1"/>
    <m/>
    <m/>
    <m/>
    <m/>
    <m/>
    <m/>
    <m/>
    <m/>
    <m/>
    <m/>
    <s v="Другой ЖК, Наземная парковка, Водоем (озеро, река), Зеленая зона"/>
    <s v="Ю-З"/>
  </r>
  <r>
    <x v="0"/>
    <x v="0"/>
    <n v="18"/>
    <n v="109"/>
    <n v="3"/>
    <n v="6"/>
    <n v="32"/>
    <x v="1"/>
    <n v="35.519999999999996"/>
    <n v="75.849999999999994"/>
    <n v="75.849999999999994"/>
    <n v="0"/>
    <n v="75.849999999999994"/>
    <n v="0"/>
    <n v="75.849999999999994"/>
    <m/>
    <m/>
    <m/>
    <n v="11.89"/>
    <s v="ниша"/>
    <m/>
    <m/>
    <m/>
    <m/>
    <m/>
    <m/>
    <m/>
    <m/>
    <m/>
    <m/>
    <s v="Кухня-гостиная"/>
    <n v="19.64"/>
    <m/>
    <m/>
    <s v="Жилая комната"/>
    <s v="Комната стандарт"/>
    <n v="21.65"/>
    <m/>
    <m/>
    <s v="Жилая комната"/>
    <s v="Комната стандарт"/>
    <n v="13.87"/>
    <m/>
    <m/>
    <m/>
    <m/>
    <m/>
    <m/>
    <m/>
    <m/>
    <m/>
    <m/>
    <m/>
    <m/>
    <m/>
    <m/>
    <m/>
    <m/>
    <m/>
    <n v="4.8099999999999996"/>
    <n v="3.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2"/>
    <s v="кухня, две комнаты"/>
    <m/>
    <m/>
    <m/>
    <m/>
    <m/>
    <m/>
    <m/>
    <m/>
    <m/>
    <s v="Другой ЖК, Наземная парковка, Водоем (озеро, река), Зеленая зона"/>
    <s v="З, Ю-З"/>
  </r>
  <r>
    <x v="0"/>
    <x v="0"/>
    <n v="18"/>
    <n v="110"/>
    <n v="4"/>
    <n v="6"/>
    <n v="32"/>
    <x v="0"/>
    <n v="44.19"/>
    <n v="102.38999999999999"/>
    <n v="102.38999999999999"/>
    <n v="0"/>
    <n v="102.38999999999999"/>
    <n v="0"/>
    <n v="102.38999999999999"/>
    <m/>
    <m/>
    <m/>
    <n v="16.62"/>
    <s v="ниша"/>
    <m/>
    <m/>
    <m/>
    <m/>
    <m/>
    <m/>
    <m/>
    <m/>
    <m/>
    <m/>
    <s v="Кухня-гостиная"/>
    <n v="31.96"/>
    <m/>
    <m/>
    <s v="Жилая комната"/>
    <s v="Комната стандарт"/>
    <n v="44.19"/>
    <m/>
    <m/>
    <m/>
    <m/>
    <m/>
    <m/>
    <m/>
    <m/>
    <m/>
    <m/>
    <m/>
    <m/>
    <m/>
    <m/>
    <m/>
    <m/>
    <m/>
    <m/>
    <m/>
    <m/>
    <m/>
    <m/>
    <n v="5.38"/>
    <n v="4.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2"/>
    <s v="кухня"/>
    <m/>
    <m/>
    <m/>
    <m/>
    <m/>
    <m/>
    <m/>
    <m/>
    <m/>
    <s v="Свой ЖК, Двор"/>
    <s v="З, С-З"/>
  </r>
  <r>
    <x v="0"/>
    <x v="0"/>
    <n v="18"/>
    <n v="111"/>
    <n v="5"/>
    <n v="6"/>
    <n v="32"/>
    <x v="0"/>
    <n v="26.32"/>
    <n v="60.44"/>
    <n v="60.44"/>
    <n v="0"/>
    <n v="60.44"/>
    <n v="0"/>
    <n v="60.44"/>
    <m/>
    <m/>
    <m/>
    <n v="8.57"/>
    <s v="ниша"/>
    <m/>
    <m/>
    <m/>
    <m/>
    <m/>
    <m/>
    <m/>
    <m/>
    <m/>
    <m/>
    <s v="Кухня-гостиная"/>
    <n v="18.63"/>
    <m/>
    <m/>
    <s v="Жилая комната"/>
    <s v="Комната стандарт"/>
    <n v="26.32"/>
    <m/>
    <m/>
    <m/>
    <m/>
    <m/>
    <m/>
    <m/>
    <m/>
    <m/>
    <m/>
    <m/>
    <m/>
    <m/>
    <m/>
    <m/>
    <m/>
    <m/>
    <m/>
    <m/>
    <m/>
    <m/>
    <m/>
    <n v="4.7300000000000004"/>
    <n v="2.1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m/>
    <m/>
    <m/>
    <m/>
    <n v="1"/>
    <s v="комната"/>
    <m/>
    <m/>
    <m/>
    <m/>
    <m/>
    <m/>
    <m/>
    <m/>
    <m/>
    <s v="Свой ЖК, Двор"/>
    <s v="С-В"/>
  </r>
  <r>
    <x v="0"/>
    <x v="0"/>
    <n v="18"/>
    <n v="112"/>
    <n v="6"/>
    <n v="6"/>
    <n v="32"/>
    <x v="0"/>
    <n v="35.79"/>
    <n v="80.52000000000001"/>
    <n v="80.52000000000001"/>
    <n v="0"/>
    <n v="80.52000000000001"/>
    <n v="0"/>
    <n v="80.52000000000001"/>
    <m/>
    <m/>
    <m/>
    <n v="9.6199999999999992"/>
    <s v="ниша"/>
    <m/>
    <m/>
    <m/>
    <m/>
    <m/>
    <m/>
    <m/>
    <m/>
    <m/>
    <m/>
    <s v="Кухня-гостиная"/>
    <n v="26.12"/>
    <m/>
    <m/>
    <s v="Жилая комната"/>
    <s v="Комната стандарт"/>
    <n v="35.79"/>
    <m/>
    <m/>
    <m/>
    <m/>
    <m/>
    <m/>
    <m/>
    <m/>
    <m/>
    <m/>
    <m/>
    <m/>
    <m/>
    <m/>
    <m/>
    <m/>
    <m/>
    <m/>
    <m/>
    <m/>
    <m/>
    <m/>
    <n v="4.79"/>
    <n v="4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1"/>
    <s v="кухня, комната"/>
    <m/>
    <m/>
    <s v="с/у"/>
    <m/>
    <m/>
    <m/>
    <m/>
    <m/>
    <m/>
    <s v="Свой ЖК, Двор, Наземная парковка, Другой ЖК"/>
    <s v="С-В, В"/>
  </r>
  <r>
    <x v="0"/>
    <x v="0"/>
    <n v="19"/>
    <n v="113"/>
    <n v="1"/>
    <n v="6"/>
    <n v="32"/>
    <x v="0"/>
    <n v="27.27"/>
    <n v="80.47999999999999"/>
    <n v="80.47999999999999"/>
    <n v="0"/>
    <n v="80.47999999999999"/>
    <n v="0"/>
    <n v="80.47999999999999"/>
    <m/>
    <m/>
    <m/>
    <n v="12.97"/>
    <s v="ниша"/>
    <m/>
    <m/>
    <m/>
    <m/>
    <m/>
    <m/>
    <m/>
    <m/>
    <m/>
    <m/>
    <s v="Кухня-гостиная"/>
    <n v="31.28"/>
    <m/>
    <m/>
    <s v="Жилая комната"/>
    <s v="Комната стандарт"/>
    <n v="27.27"/>
    <m/>
    <m/>
    <m/>
    <m/>
    <m/>
    <m/>
    <m/>
    <m/>
    <m/>
    <m/>
    <m/>
    <m/>
    <m/>
    <m/>
    <m/>
    <m/>
    <m/>
    <m/>
    <m/>
    <m/>
    <m/>
    <m/>
    <n v="5.0199999999999996"/>
    <n v="3.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2"/>
    <s v="кухня"/>
    <m/>
    <m/>
    <s v="с/у"/>
    <m/>
    <m/>
    <m/>
    <m/>
    <m/>
    <m/>
    <s v="Другой ЖК, Наземная парковка, Водоем (озеро, река), Зеленая зона"/>
    <s v="Ю"/>
  </r>
  <r>
    <x v="0"/>
    <x v="0"/>
    <n v="19"/>
    <n v="114"/>
    <n v="2"/>
    <n v="6"/>
    <n v="32"/>
    <x v="0"/>
    <n v="12.29"/>
    <n v="41.32"/>
    <n v="41.32"/>
    <n v="0"/>
    <n v="41.32"/>
    <n v="0"/>
    <n v="41.32"/>
    <m/>
    <m/>
    <m/>
    <n v="5.84"/>
    <s v="ниша"/>
    <m/>
    <m/>
    <m/>
    <m/>
    <m/>
    <m/>
    <m/>
    <m/>
    <m/>
    <m/>
    <s v="Кухня-гостиная"/>
    <n v="19.2"/>
    <m/>
    <m/>
    <s v="Жилая комната"/>
    <s v="Комната стандарт"/>
    <n v="12.29"/>
    <m/>
    <m/>
    <m/>
    <m/>
    <m/>
    <m/>
    <m/>
    <m/>
    <m/>
    <m/>
    <m/>
    <m/>
    <m/>
    <m/>
    <m/>
    <m/>
    <m/>
    <m/>
    <m/>
    <m/>
    <m/>
    <m/>
    <n v="3.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m/>
    <m/>
    <m/>
    <m/>
    <n v="1"/>
    <m/>
    <m/>
    <m/>
    <m/>
    <m/>
    <m/>
    <m/>
    <m/>
    <m/>
    <m/>
    <s v="Другой ЖК, Наземная парковка, Водоем (озеро, река), Зеленая зона"/>
    <s v="Ю-З"/>
  </r>
  <r>
    <x v="0"/>
    <x v="0"/>
    <n v="19"/>
    <n v="115"/>
    <n v="3"/>
    <n v="6"/>
    <n v="32"/>
    <x v="1"/>
    <n v="35.519999999999996"/>
    <n v="75.849999999999994"/>
    <n v="75.849999999999994"/>
    <n v="0"/>
    <n v="75.849999999999994"/>
    <n v="0"/>
    <n v="75.849999999999994"/>
    <m/>
    <m/>
    <m/>
    <n v="11.89"/>
    <s v="ниша"/>
    <m/>
    <m/>
    <m/>
    <m/>
    <m/>
    <m/>
    <m/>
    <m/>
    <m/>
    <m/>
    <s v="Кухня-гостиная"/>
    <n v="19.64"/>
    <m/>
    <m/>
    <s v="Жилая комната"/>
    <s v="Комната стандарт"/>
    <n v="21.65"/>
    <m/>
    <m/>
    <s v="Жилая комната"/>
    <s v="Комната стандарт"/>
    <n v="13.87"/>
    <m/>
    <m/>
    <m/>
    <m/>
    <m/>
    <m/>
    <m/>
    <m/>
    <m/>
    <m/>
    <m/>
    <m/>
    <m/>
    <m/>
    <m/>
    <m/>
    <m/>
    <n v="4.8099999999999996"/>
    <n v="3.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2"/>
    <s v="кухня, две комнаты"/>
    <m/>
    <m/>
    <m/>
    <m/>
    <m/>
    <m/>
    <m/>
    <m/>
    <m/>
    <s v="Другой ЖК, Наземная парковка, Водоем (озеро, река), Зеленая зона"/>
    <s v="З, Ю-З"/>
  </r>
  <r>
    <x v="0"/>
    <x v="0"/>
    <n v="19"/>
    <n v="116"/>
    <n v="4"/>
    <n v="6"/>
    <n v="32"/>
    <x v="0"/>
    <n v="44.19"/>
    <n v="102.38999999999999"/>
    <n v="102.38999999999999"/>
    <n v="0"/>
    <n v="102.38999999999999"/>
    <n v="0"/>
    <n v="102.38999999999999"/>
    <m/>
    <m/>
    <m/>
    <n v="16.62"/>
    <s v="ниша"/>
    <m/>
    <m/>
    <m/>
    <m/>
    <m/>
    <m/>
    <m/>
    <m/>
    <m/>
    <m/>
    <s v="Кухня-гостиная"/>
    <n v="31.96"/>
    <m/>
    <m/>
    <s v="Жилая комната"/>
    <s v="Комната стандарт"/>
    <n v="44.19"/>
    <m/>
    <m/>
    <m/>
    <m/>
    <m/>
    <m/>
    <m/>
    <m/>
    <m/>
    <m/>
    <m/>
    <m/>
    <m/>
    <m/>
    <m/>
    <m/>
    <m/>
    <m/>
    <m/>
    <m/>
    <m/>
    <m/>
    <n v="5.38"/>
    <n v="4.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2"/>
    <s v="кухня"/>
    <m/>
    <m/>
    <m/>
    <m/>
    <m/>
    <m/>
    <m/>
    <m/>
    <m/>
    <s v="Свой ЖК, Двор"/>
    <s v="З, С-З"/>
  </r>
  <r>
    <x v="0"/>
    <x v="0"/>
    <n v="19"/>
    <n v="117"/>
    <n v="5"/>
    <n v="6"/>
    <n v="32"/>
    <x v="0"/>
    <n v="26.32"/>
    <n v="60.44"/>
    <n v="60.44"/>
    <n v="0"/>
    <n v="60.44"/>
    <n v="0"/>
    <n v="60.44"/>
    <m/>
    <m/>
    <m/>
    <n v="8.57"/>
    <s v="ниша"/>
    <m/>
    <m/>
    <m/>
    <m/>
    <m/>
    <m/>
    <m/>
    <m/>
    <m/>
    <m/>
    <s v="Кухня-гостиная"/>
    <n v="18.63"/>
    <m/>
    <m/>
    <s v="Жилая комната"/>
    <s v="Комната стандарт"/>
    <n v="26.32"/>
    <m/>
    <m/>
    <m/>
    <m/>
    <m/>
    <m/>
    <m/>
    <m/>
    <m/>
    <m/>
    <m/>
    <m/>
    <m/>
    <m/>
    <m/>
    <m/>
    <m/>
    <m/>
    <m/>
    <m/>
    <m/>
    <m/>
    <n v="4.7300000000000004"/>
    <n v="2.1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m/>
    <m/>
    <m/>
    <m/>
    <n v="1"/>
    <s v="комната"/>
    <m/>
    <m/>
    <m/>
    <m/>
    <m/>
    <m/>
    <m/>
    <m/>
    <m/>
    <s v="Свой ЖК, Двор"/>
    <s v="С-В"/>
  </r>
  <r>
    <x v="0"/>
    <x v="0"/>
    <n v="19"/>
    <n v="118"/>
    <n v="6"/>
    <n v="6"/>
    <n v="32"/>
    <x v="0"/>
    <n v="35.79"/>
    <n v="80.52000000000001"/>
    <n v="80.52000000000001"/>
    <n v="0"/>
    <n v="80.52000000000001"/>
    <n v="0"/>
    <n v="80.52000000000001"/>
    <m/>
    <m/>
    <m/>
    <n v="9.6199999999999992"/>
    <s v="ниша"/>
    <m/>
    <m/>
    <m/>
    <m/>
    <m/>
    <m/>
    <m/>
    <m/>
    <m/>
    <m/>
    <s v="Кухня-гостиная"/>
    <n v="26.12"/>
    <m/>
    <m/>
    <s v="Жилая комната"/>
    <s v="Комната стандарт"/>
    <n v="35.79"/>
    <m/>
    <m/>
    <m/>
    <m/>
    <m/>
    <m/>
    <m/>
    <m/>
    <m/>
    <m/>
    <m/>
    <m/>
    <m/>
    <m/>
    <m/>
    <m/>
    <m/>
    <m/>
    <m/>
    <m/>
    <m/>
    <m/>
    <n v="4.79"/>
    <n v="4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1"/>
    <s v="кухня, комната"/>
    <m/>
    <m/>
    <s v="с/у"/>
    <m/>
    <m/>
    <m/>
    <m/>
    <m/>
    <m/>
    <s v="Свой ЖК, Двор, Наземная парковка, Другой ЖК"/>
    <s v="С-В, В"/>
  </r>
  <r>
    <x v="0"/>
    <x v="0"/>
    <n v="20"/>
    <n v="119"/>
    <n v="1"/>
    <n v="6"/>
    <n v="32"/>
    <x v="0"/>
    <n v="27.27"/>
    <n v="80.47999999999999"/>
    <n v="80.47999999999999"/>
    <n v="0"/>
    <n v="80.47999999999999"/>
    <n v="0"/>
    <n v="80.47999999999999"/>
    <m/>
    <m/>
    <m/>
    <n v="12.97"/>
    <s v="ниша"/>
    <m/>
    <m/>
    <m/>
    <m/>
    <m/>
    <m/>
    <m/>
    <m/>
    <m/>
    <m/>
    <s v="Кухня-гостиная"/>
    <n v="31.28"/>
    <m/>
    <m/>
    <s v="Жилая комната"/>
    <s v="Комната стандарт"/>
    <n v="27.27"/>
    <m/>
    <m/>
    <m/>
    <m/>
    <m/>
    <m/>
    <m/>
    <m/>
    <m/>
    <m/>
    <m/>
    <m/>
    <m/>
    <m/>
    <m/>
    <m/>
    <m/>
    <m/>
    <m/>
    <m/>
    <m/>
    <m/>
    <n v="5.0199999999999996"/>
    <n v="3.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2"/>
    <s v="кухня"/>
    <m/>
    <m/>
    <s v="с/у"/>
    <m/>
    <m/>
    <m/>
    <m/>
    <m/>
    <m/>
    <s v="Другой ЖК, Наземная парковка, Водоем (озеро, река), Зеленая зона"/>
    <s v="Ю"/>
  </r>
  <r>
    <x v="0"/>
    <x v="0"/>
    <n v="20"/>
    <n v="120"/>
    <n v="2"/>
    <n v="6"/>
    <n v="32"/>
    <x v="0"/>
    <n v="12.29"/>
    <n v="41.32"/>
    <n v="41.32"/>
    <n v="0"/>
    <n v="41.32"/>
    <n v="0"/>
    <n v="41.32"/>
    <m/>
    <m/>
    <m/>
    <n v="5.84"/>
    <s v="ниша"/>
    <m/>
    <m/>
    <m/>
    <m/>
    <m/>
    <m/>
    <m/>
    <m/>
    <m/>
    <m/>
    <s v="Кухня-гостиная"/>
    <n v="19.2"/>
    <m/>
    <m/>
    <s v="Жилая комната"/>
    <s v="Комната стандарт"/>
    <n v="12.29"/>
    <m/>
    <m/>
    <m/>
    <m/>
    <m/>
    <m/>
    <m/>
    <m/>
    <m/>
    <m/>
    <m/>
    <m/>
    <m/>
    <m/>
    <m/>
    <m/>
    <m/>
    <m/>
    <m/>
    <m/>
    <m/>
    <m/>
    <n v="3.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m/>
    <m/>
    <m/>
    <m/>
    <n v="1"/>
    <m/>
    <m/>
    <m/>
    <m/>
    <m/>
    <m/>
    <m/>
    <m/>
    <m/>
    <m/>
    <s v="Другой ЖК, Наземная парковка, Водоем (озеро, река), Зеленая зона"/>
    <s v="Ю-З"/>
  </r>
  <r>
    <x v="0"/>
    <x v="0"/>
    <n v="20"/>
    <n v="121"/>
    <n v="3"/>
    <n v="6"/>
    <n v="32"/>
    <x v="1"/>
    <n v="35.519999999999996"/>
    <n v="75.849999999999994"/>
    <n v="75.849999999999994"/>
    <n v="0"/>
    <n v="75.849999999999994"/>
    <n v="0"/>
    <n v="75.849999999999994"/>
    <m/>
    <m/>
    <m/>
    <n v="11.89"/>
    <s v="ниша"/>
    <m/>
    <m/>
    <m/>
    <m/>
    <m/>
    <m/>
    <m/>
    <m/>
    <m/>
    <m/>
    <s v="Кухня-гостиная"/>
    <n v="19.64"/>
    <m/>
    <m/>
    <s v="Жилая комната"/>
    <s v="Комната стандарт"/>
    <n v="21.65"/>
    <m/>
    <m/>
    <s v="Жилая комната"/>
    <s v="Комната стандарт"/>
    <n v="13.87"/>
    <m/>
    <m/>
    <m/>
    <m/>
    <m/>
    <m/>
    <m/>
    <m/>
    <m/>
    <m/>
    <m/>
    <m/>
    <m/>
    <m/>
    <m/>
    <m/>
    <m/>
    <n v="4.8099999999999996"/>
    <n v="3.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2"/>
    <s v="кухня, две комнаты"/>
    <m/>
    <m/>
    <m/>
    <m/>
    <m/>
    <m/>
    <m/>
    <m/>
    <m/>
    <s v="Другой ЖК, Наземная парковка, Водоем (озеро, река), Зеленая зона"/>
    <s v="З, Ю-З"/>
  </r>
  <r>
    <x v="0"/>
    <x v="0"/>
    <n v="20"/>
    <n v="122"/>
    <n v="4"/>
    <n v="6"/>
    <n v="32"/>
    <x v="0"/>
    <n v="44.19"/>
    <n v="102.38999999999999"/>
    <n v="102.38999999999999"/>
    <n v="0"/>
    <n v="102.38999999999999"/>
    <n v="0"/>
    <n v="102.38999999999999"/>
    <m/>
    <m/>
    <m/>
    <n v="16.62"/>
    <s v="ниша"/>
    <m/>
    <m/>
    <m/>
    <m/>
    <m/>
    <m/>
    <m/>
    <m/>
    <m/>
    <m/>
    <s v="Кухня-гостиная"/>
    <n v="31.96"/>
    <m/>
    <m/>
    <s v="Жилая комната"/>
    <s v="Комната стандарт"/>
    <n v="44.19"/>
    <m/>
    <m/>
    <m/>
    <m/>
    <m/>
    <m/>
    <m/>
    <m/>
    <m/>
    <m/>
    <m/>
    <m/>
    <m/>
    <m/>
    <m/>
    <m/>
    <m/>
    <m/>
    <m/>
    <m/>
    <m/>
    <m/>
    <n v="5.38"/>
    <n v="4.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2"/>
    <s v="кухня"/>
    <m/>
    <m/>
    <m/>
    <m/>
    <m/>
    <m/>
    <m/>
    <m/>
    <m/>
    <s v="Свой ЖК, Двор"/>
    <s v="З, С-З"/>
  </r>
  <r>
    <x v="0"/>
    <x v="0"/>
    <n v="20"/>
    <n v="123"/>
    <n v="5"/>
    <n v="6"/>
    <n v="32"/>
    <x v="0"/>
    <n v="26.32"/>
    <n v="60.44"/>
    <n v="60.44"/>
    <n v="0"/>
    <n v="60.44"/>
    <n v="0"/>
    <n v="60.44"/>
    <m/>
    <m/>
    <m/>
    <n v="8.57"/>
    <s v="ниша"/>
    <m/>
    <m/>
    <m/>
    <m/>
    <m/>
    <m/>
    <m/>
    <m/>
    <m/>
    <m/>
    <s v="Кухня-гостиная"/>
    <n v="18.63"/>
    <m/>
    <m/>
    <s v="Жилая комната"/>
    <s v="Комната стандарт"/>
    <n v="26.32"/>
    <m/>
    <m/>
    <m/>
    <m/>
    <m/>
    <m/>
    <m/>
    <m/>
    <m/>
    <m/>
    <m/>
    <m/>
    <m/>
    <m/>
    <m/>
    <m/>
    <m/>
    <m/>
    <m/>
    <m/>
    <m/>
    <m/>
    <n v="4.7300000000000004"/>
    <n v="2.1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m/>
    <m/>
    <m/>
    <m/>
    <n v="1"/>
    <s v="комната"/>
    <m/>
    <m/>
    <m/>
    <m/>
    <m/>
    <m/>
    <m/>
    <m/>
    <m/>
    <s v="Свой ЖК, Двор"/>
    <s v="С-В"/>
  </r>
  <r>
    <x v="0"/>
    <x v="0"/>
    <n v="20"/>
    <n v="124"/>
    <n v="6"/>
    <n v="6"/>
    <n v="32"/>
    <x v="0"/>
    <n v="35.79"/>
    <n v="80.52000000000001"/>
    <n v="80.52000000000001"/>
    <n v="0"/>
    <n v="80.52000000000001"/>
    <n v="0"/>
    <n v="80.52000000000001"/>
    <m/>
    <m/>
    <m/>
    <n v="9.6199999999999992"/>
    <s v="ниша"/>
    <m/>
    <m/>
    <m/>
    <m/>
    <m/>
    <m/>
    <m/>
    <m/>
    <m/>
    <m/>
    <s v="Кухня-гостиная"/>
    <n v="26.12"/>
    <m/>
    <m/>
    <s v="Жилая комната"/>
    <s v="Комната стандарт"/>
    <n v="35.79"/>
    <m/>
    <m/>
    <m/>
    <m/>
    <m/>
    <m/>
    <m/>
    <m/>
    <m/>
    <m/>
    <m/>
    <m/>
    <m/>
    <m/>
    <m/>
    <m/>
    <m/>
    <m/>
    <m/>
    <m/>
    <m/>
    <m/>
    <n v="4.79"/>
    <n v="4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1"/>
    <s v="кухня, комната"/>
    <m/>
    <m/>
    <s v="с/у"/>
    <m/>
    <m/>
    <m/>
    <m/>
    <m/>
    <m/>
    <s v="Свой ЖК, Двор, Наземная парковка, Другой ЖК"/>
    <s v="С-В, В"/>
  </r>
  <r>
    <x v="0"/>
    <x v="0"/>
    <n v="21"/>
    <n v="125"/>
    <n v="1"/>
    <n v="6"/>
    <n v="32"/>
    <x v="0"/>
    <n v="27.27"/>
    <n v="80.47999999999999"/>
    <n v="80.47999999999999"/>
    <n v="0"/>
    <n v="80.47999999999999"/>
    <n v="0"/>
    <n v="80.47999999999999"/>
    <m/>
    <m/>
    <m/>
    <n v="12.97"/>
    <s v="ниша"/>
    <m/>
    <m/>
    <m/>
    <m/>
    <m/>
    <m/>
    <m/>
    <m/>
    <m/>
    <m/>
    <s v="Кухня-гостиная"/>
    <n v="31.28"/>
    <m/>
    <m/>
    <s v="Жилая комната"/>
    <s v="Комната стандарт"/>
    <n v="27.27"/>
    <m/>
    <m/>
    <m/>
    <m/>
    <m/>
    <m/>
    <m/>
    <m/>
    <m/>
    <m/>
    <m/>
    <m/>
    <m/>
    <m/>
    <m/>
    <m/>
    <m/>
    <m/>
    <m/>
    <m/>
    <m/>
    <m/>
    <n v="5.0199999999999996"/>
    <n v="3.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2"/>
    <s v="кухня"/>
    <m/>
    <m/>
    <s v="с/у"/>
    <m/>
    <m/>
    <m/>
    <m/>
    <m/>
    <m/>
    <s v="Другой ЖК, Наземная парковка, Водоем (озеро, река), Зеленая зона"/>
    <s v="Ю"/>
  </r>
  <r>
    <x v="0"/>
    <x v="0"/>
    <n v="21"/>
    <n v="126"/>
    <n v="2"/>
    <n v="6"/>
    <n v="32"/>
    <x v="0"/>
    <n v="12.29"/>
    <n v="41.32"/>
    <n v="41.32"/>
    <n v="0"/>
    <n v="41.32"/>
    <n v="0"/>
    <n v="41.32"/>
    <m/>
    <m/>
    <m/>
    <n v="5.84"/>
    <s v="ниша"/>
    <m/>
    <m/>
    <m/>
    <m/>
    <m/>
    <m/>
    <m/>
    <m/>
    <m/>
    <m/>
    <s v="Кухня-гостиная"/>
    <n v="19.2"/>
    <m/>
    <m/>
    <s v="Жилая комната"/>
    <s v="Комната стандарт"/>
    <n v="12.29"/>
    <m/>
    <m/>
    <m/>
    <m/>
    <m/>
    <m/>
    <m/>
    <m/>
    <m/>
    <m/>
    <m/>
    <m/>
    <m/>
    <m/>
    <m/>
    <m/>
    <m/>
    <m/>
    <m/>
    <m/>
    <m/>
    <m/>
    <n v="3.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m/>
    <m/>
    <m/>
    <m/>
    <n v="1"/>
    <m/>
    <m/>
    <m/>
    <m/>
    <m/>
    <m/>
    <m/>
    <m/>
    <m/>
    <m/>
    <s v="Другой ЖК, Наземная парковка, Водоем (озеро, река), Зеленая зона"/>
    <s v="Ю-З"/>
  </r>
  <r>
    <x v="0"/>
    <x v="0"/>
    <n v="21"/>
    <n v="127"/>
    <n v="3"/>
    <n v="6"/>
    <n v="32"/>
    <x v="1"/>
    <n v="35.519999999999996"/>
    <n v="75.849999999999994"/>
    <n v="75.849999999999994"/>
    <n v="0"/>
    <n v="75.849999999999994"/>
    <n v="0"/>
    <n v="75.849999999999994"/>
    <m/>
    <m/>
    <m/>
    <n v="11.89"/>
    <s v="ниша"/>
    <m/>
    <m/>
    <m/>
    <m/>
    <m/>
    <m/>
    <m/>
    <m/>
    <m/>
    <m/>
    <s v="Кухня-гостиная"/>
    <n v="19.64"/>
    <m/>
    <m/>
    <s v="Жилая комната"/>
    <s v="Комната стандарт"/>
    <n v="21.65"/>
    <m/>
    <m/>
    <s v="Жилая комната"/>
    <s v="Комната стандарт"/>
    <n v="13.87"/>
    <m/>
    <m/>
    <m/>
    <m/>
    <m/>
    <m/>
    <m/>
    <m/>
    <m/>
    <m/>
    <m/>
    <m/>
    <m/>
    <m/>
    <m/>
    <m/>
    <m/>
    <n v="4.8099999999999996"/>
    <n v="3.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2"/>
    <s v="кухня, две комнаты"/>
    <m/>
    <m/>
    <m/>
    <m/>
    <m/>
    <m/>
    <m/>
    <m/>
    <m/>
    <s v="Другой ЖК, Наземная парковка, Водоем (озеро, река), Зеленая зона"/>
    <s v="З, Ю-З"/>
  </r>
  <r>
    <x v="0"/>
    <x v="0"/>
    <n v="21"/>
    <n v="128"/>
    <n v="4"/>
    <n v="6"/>
    <n v="32"/>
    <x v="0"/>
    <n v="44.19"/>
    <n v="102.38999999999999"/>
    <n v="102.38999999999999"/>
    <n v="0"/>
    <n v="102.38999999999999"/>
    <n v="0"/>
    <n v="102.38999999999999"/>
    <m/>
    <m/>
    <m/>
    <n v="16.62"/>
    <s v="ниша"/>
    <m/>
    <m/>
    <m/>
    <m/>
    <m/>
    <m/>
    <m/>
    <m/>
    <m/>
    <m/>
    <s v="Кухня-гостиная"/>
    <n v="31.96"/>
    <m/>
    <m/>
    <s v="Жилая комната"/>
    <s v="Комната стандарт"/>
    <n v="44.19"/>
    <m/>
    <m/>
    <m/>
    <m/>
    <m/>
    <m/>
    <m/>
    <m/>
    <m/>
    <m/>
    <m/>
    <m/>
    <m/>
    <m/>
    <m/>
    <m/>
    <m/>
    <m/>
    <m/>
    <m/>
    <m/>
    <m/>
    <n v="5.38"/>
    <n v="4.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2"/>
    <s v="кухня"/>
    <m/>
    <m/>
    <m/>
    <m/>
    <m/>
    <m/>
    <m/>
    <m/>
    <m/>
    <s v="Свой ЖК, Двор"/>
    <s v="З, С-З"/>
  </r>
  <r>
    <x v="0"/>
    <x v="0"/>
    <n v="21"/>
    <n v="129"/>
    <n v="5"/>
    <n v="6"/>
    <n v="32"/>
    <x v="0"/>
    <n v="26.32"/>
    <n v="60.44"/>
    <n v="60.44"/>
    <n v="0"/>
    <n v="60.44"/>
    <n v="0"/>
    <n v="60.44"/>
    <m/>
    <m/>
    <m/>
    <n v="8.57"/>
    <s v="ниша"/>
    <m/>
    <m/>
    <m/>
    <m/>
    <m/>
    <m/>
    <m/>
    <m/>
    <m/>
    <m/>
    <s v="Кухня-гостиная"/>
    <n v="18.63"/>
    <m/>
    <m/>
    <s v="Жилая комната"/>
    <s v="Комната стандарт"/>
    <n v="26.32"/>
    <m/>
    <m/>
    <m/>
    <m/>
    <m/>
    <m/>
    <m/>
    <m/>
    <m/>
    <m/>
    <m/>
    <m/>
    <m/>
    <m/>
    <m/>
    <m/>
    <m/>
    <m/>
    <m/>
    <m/>
    <m/>
    <m/>
    <n v="4.7300000000000004"/>
    <n v="2.1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m/>
    <m/>
    <m/>
    <m/>
    <n v="1"/>
    <s v="комната"/>
    <m/>
    <m/>
    <m/>
    <m/>
    <m/>
    <m/>
    <m/>
    <m/>
    <m/>
    <s v="Свой ЖК, Двор"/>
    <s v="С-В"/>
  </r>
  <r>
    <x v="0"/>
    <x v="0"/>
    <n v="21"/>
    <n v="130"/>
    <n v="6"/>
    <n v="6"/>
    <n v="32"/>
    <x v="0"/>
    <n v="35.79"/>
    <n v="80.52000000000001"/>
    <n v="80.52000000000001"/>
    <n v="0"/>
    <n v="80.52000000000001"/>
    <n v="0"/>
    <n v="80.52000000000001"/>
    <m/>
    <m/>
    <m/>
    <n v="9.6199999999999992"/>
    <s v="ниша"/>
    <m/>
    <m/>
    <m/>
    <m/>
    <m/>
    <m/>
    <m/>
    <m/>
    <m/>
    <m/>
    <s v="Кухня-гостиная"/>
    <n v="26.12"/>
    <m/>
    <m/>
    <s v="Жилая комната"/>
    <s v="Комната стандарт"/>
    <n v="35.79"/>
    <m/>
    <m/>
    <m/>
    <m/>
    <m/>
    <m/>
    <m/>
    <m/>
    <m/>
    <m/>
    <m/>
    <m/>
    <m/>
    <m/>
    <m/>
    <m/>
    <m/>
    <m/>
    <m/>
    <m/>
    <m/>
    <m/>
    <n v="4.79"/>
    <n v="4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1"/>
    <s v="кухня, комната"/>
    <m/>
    <m/>
    <s v="с/у"/>
    <m/>
    <m/>
    <m/>
    <m/>
    <m/>
    <m/>
    <s v="Свой ЖК, Двор, Наземная парковка, Другой ЖК"/>
    <s v="С-В, В"/>
  </r>
  <r>
    <x v="0"/>
    <x v="0"/>
    <n v="22"/>
    <n v="131"/>
    <n v="1"/>
    <n v="6"/>
    <n v="32"/>
    <x v="0"/>
    <n v="27.27"/>
    <n v="80.47999999999999"/>
    <n v="80.47999999999999"/>
    <n v="0"/>
    <n v="80.47999999999999"/>
    <n v="0"/>
    <n v="80.47999999999999"/>
    <m/>
    <m/>
    <m/>
    <n v="12.97"/>
    <s v="ниша"/>
    <m/>
    <m/>
    <m/>
    <m/>
    <m/>
    <m/>
    <m/>
    <m/>
    <m/>
    <m/>
    <s v="Кухня-гостиная"/>
    <n v="31.28"/>
    <m/>
    <m/>
    <s v="Жилая комната"/>
    <s v="Комната стандарт"/>
    <n v="27.27"/>
    <m/>
    <m/>
    <m/>
    <m/>
    <m/>
    <m/>
    <m/>
    <m/>
    <m/>
    <m/>
    <m/>
    <m/>
    <m/>
    <m/>
    <m/>
    <m/>
    <m/>
    <m/>
    <m/>
    <m/>
    <m/>
    <m/>
    <n v="5.0199999999999996"/>
    <n v="3.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2"/>
    <s v="кухня"/>
    <m/>
    <m/>
    <s v="с/у"/>
    <m/>
    <m/>
    <m/>
    <m/>
    <m/>
    <m/>
    <s v="Другой ЖК, Наземная парковка, Водоем (озеро, река), Зеленая зона"/>
    <s v="Ю"/>
  </r>
  <r>
    <x v="0"/>
    <x v="0"/>
    <n v="22"/>
    <n v="132"/>
    <n v="2"/>
    <n v="6"/>
    <n v="32"/>
    <x v="0"/>
    <n v="12.29"/>
    <n v="41.32"/>
    <n v="41.32"/>
    <n v="0"/>
    <n v="41.32"/>
    <n v="0"/>
    <n v="41.32"/>
    <m/>
    <m/>
    <m/>
    <n v="5.84"/>
    <s v="ниша"/>
    <m/>
    <m/>
    <m/>
    <m/>
    <m/>
    <m/>
    <m/>
    <m/>
    <m/>
    <m/>
    <s v="Кухня-гостиная"/>
    <n v="19.2"/>
    <m/>
    <m/>
    <s v="Жилая комната"/>
    <s v="Комната стандарт"/>
    <n v="12.29"/>
    <m/>
    <m/>
    <m/>
    <m/>
    <m/>
    <m/>
    <m/>
    <m/>
    <m/>
    <m/>
    <m/>
    <m/>
    <m/>
    <m/>
    <m/>
    <m/>
    <m/>
    <m/>
    <m/>
    <m/>
    <m/>
    <m/>
    <n v="3.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m/>
    <m/>
    <m/>
    <m/>
    <n v="1"/>
    <m/>
    <m/>
    <m/>
    <m/>
    <m/>
    <m/>
    <m/>
    <m/>
    <m/>
    <m/>
    <s v="Другой ЖК, Наземная парковка, Водоем (озеро, река), Зеленая зона"/>
    <s v="Ю-З"/>
  </r>
  <r>
    <x v="0"/>
    <x v="0"/>
    <n v="22"/>
    <n v="133"/>
    <n v="3"/>
    <n v="6"/>
    <n v="32"/>
    <x v="1"/>
    <n v="35.519999999999996"/>
    <n v="75.849999999999994"/>
    <n v="75.849999999999994"/>
    <n v="0"/>
    <n v="75.849999999999994"/>
    <n v="0"/>
    <n v="75.849999999999994"/>
    <m/>
    <m/>
    <m/>
    <n v="11.89"/>
    <s v="ниша"/>
    <m/>
    <m/>
    <m/>
    <m/>
    <m/>
    <m/>
    <m/>
    <m/>
    <m/>
    <m/>
    <s v="Кухня-гостиная"/>
    <n v="19.64"/>
    <m/>
    <m/>
    <s v="Жилая комната"/>
    <s v="Комната стандарт"/>
    <n v="21.65"/>
    <m/>
    <m/>
    <s v="Жилая комната"/>
    <s v="Комната стандарт"/>
    <n v="13.87"/>
    <m/>
    <m/>
    <m/>
    <m/>
    <m/>
    <m/>
    <m/>
    <m/>
    <m/>
    <m/>
    <m/>
    <m/>
    <m/>
    <m/>
    <m/>
    <m/>
    <m/>
    <n v="4.8099999999999996"/>
    <n v="3.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2"/>
    <s v="кухня, две комнаты"/>
    <m/>
    <m/>
    <m/>
    <m/>
    <m/>
    <m/>
    <m/>
    <m/>
    <m/>
    <s v="Другой ЖК, Наземная парковка, Водоем (озеро, река), Зеленая зона"/>
    <s v="З, Ю-З"/>
  </r>
  <r>
    <x v="0"/>
    <x v="0"/>
    <n v="22"/>
    <n v="134"/>
    <n v="4"/>
    <n v="6"/>
    <n v="32"/>
    <x v="0"/>
    <n v="44.19"/>
    <n v="102.38999999999999"/>
    <n v="102.38999999999999"/>
    <n v="0"/>
    <n v="102.38999999999999"/>
    <n v="0"/>
    <n v="102.38999999999999"/>
    <m/>
    <m/>
    <m/>
    <n v="16.62"/>
    <s v="ниша"/>
    <m/>
    <m/>
    <m/>
    <m/>
    <m/>
    <m/>
    <m/>
    <m/>
    <m/>
    <m/>
    <s v="Кухня-гостиная"/>
    <n v="31.96"/>
    <m/>
    <m/>
    <s v="Жилая комната"/>
    <s v="Комната стандарт"/>
    <n v="44.19"/>
    <m/>
    <m/>
    <m/>
    <m/>
    <m/>
    <m/>
    <m/>
    <m/>
    <m/>
    <m/>
    <m/>
    <m/>
    <m/>
    <m/>
    <m/>
    <m/>
    <m/>
    <m/>
    <m/>
    <m/>
    <m/>
    <m/>
    <n v="5.38"/>
    <n v="4.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2"/>
    <s v="кухня"/>
    <m/>
    <m/>
    <m/>
    <m/>
    <m/>
    <m/>
    <m/>
    <m/>
    <m/>
    <s v="Свой ЖК, Двор"/>
    <s v="З, С-З"/>
  </r>
  <r>
    <x v="0"/>
    <x v="0"/>
    <n v="22"/>
    <n v="135"/>
    <n v="5"/>
    <n v="6"/>
    <n v="32"/>
    <x v="0"/>
    <n v="26.32"/>
    <n v="60.44"/>
    <n v="60.44"/>
    <n v="0"/>
    <n v="60.44"/>
    <n v="0"/>
    <n v="60.44"/>
    <m/>
    <m/>
    <m/>
    <n v="8.57"/>
    <s v="ниша"/>
    <m/>
    <m/>
    <m/>
    <m/>
    <m/>
    <m/>
    <m/>
    <m/>
    <m/>
    <m/>
    <s v="Кухня-гостиная"/>
    <n v="18.63"/>
    <m/>
    <m/>
    <s v="Жилая комната"/>
    <s v="Комната стандарт"/>
    <n v="26.32"/>
    <m/>
    <m/>
    <m/>
    <m/>
    <m/>
    <m/>
    <m/>
    <m/>
    <m/>
    <m/>
    <m/>
    <m/>
    <m/>
    <m/>
    <m/>
    <m/>
    <m/>
    <m/>
    <m/>
    <m/>
    <m/>
    <m/>
    <n v="4.7300000000000004"/>
    <n v="2.1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m/>
    <m/>
    <m/>
    <m/>
    <n v="1"/>
    <s v="комната"/>
    <m/>
    <m/>
    <m/>
    <m/>
    <m/>
    <m/>
    <m/>
    <m/>
    <m/>
    <s v="Свой ЖК, Двор"/>
    <s v="С-В"/>
  </r>
  <r>
    <x v="0"/>
    <x v="0"/>
    <n v="22"/>
    <n v="136"/>
    <n v="6"/>
    <n v="6"/>
    <n v="32"/>
    <x v="0"/>
    <n v="35.79"/>
    <n v="80.52000000000001"/>
    <n v="80.52000000000001"/>
    <n v="0"/>
    <n v="80.52000000000001"/>
    <n v="0"/>
    <n v="80.52000000000001"/>
    <m/>
    <m/>
    <m/>
    <n v="9.6199999999999992"/>
    <s v="ниша"/>
    <m/>
    <m/>
    <m/>
    <m/>
    <m/>
    <m/>
    <m/>
    <m/>
    <m/>
    <m/>
    <s v="Кухня-гостиная"/>
    <n v="26.12"/>
    <m/>
    <m/>
    <s v="Жилая комната"/>
    <s v="Комната стандарт"/>
    <n v="35.79"/>
    <m/>
    <m/>
    <m/>
    <m/>
    <m/>
    <m/>
    <m/>
    <m/>
    <m/>
    <m/>
    <m/>
    <m/>
    <m/>
    <m/>
    <m/>
    <m/>
    <m/>
    <m/>
    <m/>
    <m/>
    <m/>
    <m/>
    <n v="4.79"/>
    <n v="4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1"/>
    <s v="кухня, комната"/>
    <m/>
    <m/>
    <s v="с/у"/>
    <m/>
    <m/>
    <m/>
    <m/>
    <m/>
    <m/>
    <s v="Свой ЖК, Двор, Наземная парковка, Другой ЖК"/>
    <s v="С-В, В"/>
  </r>
  <r>
    <x v="0"/>
    <x v="0"/>
    <n v="23"/>
    <n v="137"/>
    <n v="1"/>
    <n v="6"/>
    <n v="32"/>
    <x v="0"/>
    <n v="27.27"/>
    <n v="80.47999999999999"/>
    <n v="80.47999999999999"/>
    <n v="0"/>
    <n v="80.47999999999999"/>
    <n v="0"/>
    <n v="80.47999999999999"/>
    <m/>
    <m/>
    <m/>
    <n v="12.97"/>
    <s v="ниша"/>
    <m/>
    <m/>
    <m/>
    <m/>
    <m/>
    <m/>
    <m/>
    <m/>
    <m/>
    <m/>
    <s v="Кухня-гостиная"/>
    <n v="31.28"/>
    <m/>
    <m/>
    <s v="Жилая комната"/>
    <s v="Комната стандарт"/>
    <n v="27.27"/>
    <m/>
    <m/>
    <m/>
    <m/>
    <m/>
    <m/>
    <m/>
    <m/>
    <m/>
    <m/>
    <m/>
    <m/>
    <m/>
    <m/>
    <m/>
    <m/>
    <m/>
    <m/>
    <m/>
    <m/>
    <m/>
    <m/>
    <n v="5.0199999999999996"/>
    <n v="3.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2"/>
    <s v="кухня"/>
    <m/>
    <m/>
    <s v="с/у"/>
    <m/>
    <m/>
    <m/>
    <m/>
    <m/>
    <m/>
    <s v="Другой ЖК, Наземная парковка, Водоем (озеро, река), Зеленая зона"/>
    <s v="Ю"/>
  </r>
  <r>
    <x v="0"/>
    <x v="0"/>
    <n v="23"/>
    <n v="138"/>
    <n v="2"/>
    <n v="6"/>
    <n v="32"/>
    <x v="0"/>
    <n v="12.29"/>
    <n v="41.32"/>
    <n v="41.32"/>
    <n v="0"/>
    <n v="41.32"/>
    <n v="0"/>
    <n v="41.32"/>
    <m/>
    <m/>
    <m/>
    <n v="5.84"/>
    <s v="ниша"/>
    <m/>
    <m/>
    <m/>
    <m/>
    <m/>
    <m/>
    <m/>
    <m/>
    <m/>
    <m/>
    <s v="Кухня-гостиная"/>
    <n v="19.2"/>
    <m/>
    <m/>
    <s v="Жилая комната"/>
    <s v="Комната стандарт"/>
    <n v="12.29"/>
    <m/>
    <m/>
    <m/>
    <m/>
    <m/>
    <m/>
    <m/>
    <m/>
    <m/>
    <m/>
    <m/>
    <m/>
    <m/>
    <m/>
    <m/>
    <m/>
    <m/>
    <m/>
    <m/>
    <m/>
    <m/>
    <m/>
    <n v="3.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m/>
    <m/>
    <m/>
    <m/>
    <n v="1"/>
    <m/>
    <m/>
    <m/>
    <m/>
    <m/>
    <m/>
    <m/>
    <m/>
    <m/>
    <m/>
    <s v="Другой ЖК, Наземная парковка, Водоем (озеро, река), Зеленая зона"/>
    <s v="Ю-З"/>
  </r>
  <r>
    <x v="0"/>
    <x v="0"/>
    <n v="23"/>
    <n v="139"/>
    <n v="3"/>
    <n v="6"/>
    <n v="32"/>
    <x v="1"/>
    <n v="35.519999999999996"/>
    <n v="75.849999999999994"/>
    <n v="75.849999999999994"/>
    <n v="0"/>
    <n v="75.849999999999994"/>
    <n v="0"/>
    <n v="75.849999999999994"/>
    <m/>
    <m/>
    <m/>
    <n v="11.89"/>
    <s v="ниша"/>
    <m/>
    <m/>
    <m/>
    <m/>
    <m/>
    <m/>
    <m/>
    <m/>
    <m/>
    <m/>
    <s v="Кухня-гостиная"/>
    <n v="19.64"/>
    <m/>
    <m/>
    <s v="Жилая комната"/>
    <s v="Комната стандарт"/>
    <n v="21.65"/>
    <m/>
    <m/>
    <s v="Жилая комната"/>
    <s v="Комната стандарт"/>
    <n v="13.87"/>
    <m/>
    <m/>
    <m/>
    <m/>
    <m/>
    <m/>
    <m/>
    <m/>
    <m/>
    <m/>
    <m/>
    <m/>
    <m/>
    <m/>
    <m/>
    <m/>
    <m/>
    <n v="4.8099999999999996"/>
    <n v="3.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2"/>
    <s v="кухня, две комнаты"/>
    <m/>
    <m/>
    <m/>
    <m/>
    <m/>
    <m/>
    <m/>
    <m/>
    <m/>
    <s v="Другой ЖК, Наземная парковка, Водоем (озеро, река), Зеленая зона"/>
    <s v="З, Ю-З"/>
  </r>
  <r>
    <x v="0"/>
    <x v="0"/>
    <n v="23"/>
    <n v="140"/>
    <n v="4"/>
    <n v="6"/>
    <n v="32"/>
    <x v="0"/>
    <n v="44.19"/>
    <n v="102.38999999999999"/>
    <n v="102.38999999999999"/>
    <n v="0"/>
    <n v="102.38999999999999"/>
    <n v="0"/>
    <n v="102.38999999999999"/>
    <m/>
    <m/>
    <m/>
    <n v="16.62"/>
    <s v="ниша"/>
    <m/>
    <m/>
    <m/>
    <m/>
    <m/>
    <m/>
    <m/>
    <m/>
    <m/>
    <m/>
    <s v="Кухня-гостиная"/>
    <n v="31.96"/>
    <m/>
    <m/>
    <s v="Жилая комната"/>
    <s v="Комната стандарт"/>
    <n v="44.19"/>
    <m/>
    <m/>
    <m/>
    <m/>
    <m/>
    <m/>
    <m/>
    <m/>
    <m/>
    <m/>
    <m/>
    <m/>
    <m/>
    <m/>
    <m/>
    <m/>
    <m/>
    <m/>
    <m/>
    <m/>
    <m/>
    <m/>
    <n v="5.38"/>
    <n v="4.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2"/>
    <s v="кухня"/>
    <m/>
    <m/>
    <m/>
    <m/>
    <m/>
    <m/>
    <m/>
    <m/>
    <m/>
    <s v="Свой ЖК, Двор"/>
    <s v="З, С-З"/>
  </r>
  <r>
    <x v="0"/>
    <x v="0"/>
    <n v="23"/>
    <n v="141"/>
    <n v="5"/>
    <n v="6"/>
    <n v="32"/>
    <x v="0"/>
    <n v="26.32"/>
    <n v="60.44"/>
    <n v="60.44"/>
    <n v="0"/>
    <n v="60.44"/>
    <n v="0"/>
    <n v="60.44"/>
    <m/>
    <m/>
    <m/>
    <n v="8.57"/>
    <s v="ниша"/>
    <m/>
    <m/>
    <m/>
    <m/>
    <m/>
    <m/>
    <m/>
    <m/>
    <m/>
    <m/>
    <s v="Кухня-гостиная"/>
    <n v="18.63"/>
    <m/>
    <m/>
    <s v="Жилая комната"/>
    <s v="Комната стандарт"/>
    <n v="26.32"/>
    <m/>
    <m/>
    <m/>
    <m/>
    <m/>
    <m/>
    <m/>
    <m/>
    <m/>
    <m/>
    <m/>
    <m/>
    <m/>
    <m/>
    <m/>
    <m/>
    <m/>
    <m/>
    <m/>
    <m/>
    <m/>
    <m/>
    <n v="4.7300000000000004"/>
    <n v="2.1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m/>
    <m/>
    <m/>
    <m/>
    <n v="1"/>
    <s v="комната"/>
    <m/>
    <m/>
    <m/>
    <m/>
    <m/>
    <m/>
    <m/>
    <m/>
    <m/>
    <s v="Свой ЖК, Двор"/>
    <s v="С-В"/>
  </r>
  <r>
    <x v="0"/>
    <x v="0"/>
    <n v="23"/>
    <n v="142"/>
    <n v="6"/>
    <n v="6"/>
    <n v="32"/>
    <x v="0"/>
    <n v="35.79"/>
    <n v="80.52000000000001"/>
    <n v="80.52000000000001"/>
    <n v="0"/>
    <n v="80.52000000000001"/>
    <n v="0"/>
    <n v="80.52000000000001"/>
    <m/>
    <m/>
    <m/>
    <n v="9.6199999999999992"/>
    <s v="ниша"/>
    <m/>
    <m/>
    <m/>
    <m/>
    <m/>
    <m/>
    <m/>
    <m/>
    <m/>
    <m/>
    <s v="Кухня-гостиная"/>
    <n v="26.12"/>
    <m/>
    <m/>
    <s v="Жилая комната"/>
    <s v="Комната стандарт"/>
    <n v="35.79"/>
    <m/>
    <m/>
    <m/>
    <m/>
    <m/>
    <m/>
    <m/>
    <m/>
    <m/>
    <m/>
    <m/>
    <m/>
    <m/>
    <m/>
    <m/>
    <m/>
    <m/>
    <m/>
    <m/>
    <m/>
    <m/>
    <m/>
    <n v="4.79"/>
    <n v="4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1"/>
    <s v="кухня, комната"/>
    <m/>
    <m/>
    <s v="с/у"/>
    <m/>
    <m/>
    <m/>
    <m/>
    <m/>
    <m/>
    <s v="Свой ЖК, Двор, Наземная парковка, Другой ЖК"/>
    <s v="С-В, В"/>
  </r>
  <r>
    <x v="0"/>
    <x v="0"/>
    <n v="24"/>
    <n v="143"/>
    <n v="1"/>
    <n v="6"/>
    <n v="32"/>
    <x v="0"/>
    <n v="27.27"/>
    <n v="80.47999999999999"/>
    <n v="80.47999999999999"/>
    <n v="0"/>
    <n v="80.47999999999999"/>
    <n v="0"/>
    <n v="80.47999999999999"/>
    <m/>
    <m/>
    <m/>
    <n v="12.97"/>
    <s v="ниша"/>
    <m/>
    <m/>
    <m/>
    <m/>
    <m/>
    <m/>
    <m/>
    <m/>
    <m/>
    <m/>
    <s v="Кухня-гостиная"/>
    <n v="31.28"/>
    <m/>
    <m/>
    <s v="Жилая комната"/>
    <s v="Комната стандарт"/>
    <n v="27.27"/>
    <m/>
    <m/>
    <m/>
    <m/>
    <m/>
    <m/>
    <m/>
    <m/>
    <m/>
    <m/>
    <m/>
    <m/>
    <m/>
    <m/>
    <m/>
    <m/>
    <m/>
    <m/>
    <m/>
    <m/>
    <m/>
    <m/>
    <n v="5.0199999999999996"/>
    <n v="3.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2"/>
    <s v="кухня"/>
    <m/>
    <m/>
    <s v="с/у"/>
    <m/>
    <m/>
    <m/>
    <m/>
    <m/>
    <m/>
    <s v="Другой ЖК, Наземная парковка, Водоем (озеро, река), Зеленая зона"/>
    <s v="Ю"/>
  </r>
  <r>
    <x v="0"/>
    <x v="0"/>
    <n v="24"/>
    <n v="144"/>
    <n v="2"/>
    <n v="6"/>
    <n v="32"/>
    <x v="0"/>
    <n v="12.29"/>
    <n v="41.32"/>
    <n v="41.32"/>
    <n v="0"/>
    <n v="41.32"/>
    <n v="0"/>
    <n v="41.32"/>
    <m/>
    <m/>
    <m/>
    <n v="5.84"/>
    <s v="ниша"/>
    <m/>
    <m/>
    <m/>
    <m/>
    <m/>
    <m/>
    <m/>
    <m/>
    <m/>
    <m/>
    <s v="Кухня-гостиная"/>
    <n v="19.2"/>
    <m/>
    <m/>
    <s v="Жилая комната"/>
    <s v="Комната стандарт"/>
    <n v="12.29"/>
    <m/>
    <m/>
    <m/>
    <m/>
    <m/>
    <m/>
    <m/>
    <m/>
    <m/>
    <m/>
    <m/>
    <m/>
    <m/>
    <m/>
    <m/>
    <m/>
    <m/>
    <m/>
    <m/>
    <m/>
    <m/>
    <m/>
    <n v="3.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m/>
    <m/>
    <m/>
    <m/>
    <n v="1"/>
    <m/>
    <m/>
    <m/>
    <m/>
    <m/>
    <m/>
    <m/>
    <m/>
    <m/>
    <m/>
    <s v="Другой ЖК, Наземная парковка, Водоем (озеро, река), Зеленая зона"/>
    <s v="Ю-З"/>
  </r>
  <r>
    <x v="0"/>
    <x v="0"/>
    <n v="24"/>
    <n v="145"/>
    <n v="3"/>
    <n v="6"/>
    <n v="32"/>
    <x v="1"/>
    <n v="35.519999999999996"/>
    <n v="75.849999999999994"/>
    <n v="75.849999999999994"/>
    <n v="0"/>
    <n v="75.849999999999994"/>
    <n v="0"/>
    <n v="75.849999999999994"/>
    <m/>
    <m/>
    <m/>
    <n v="11.89"/>
    <s v="ниша"/>
    <m/>
    <m/>
    <m/>
    <m/>
    <m/>
    <m/>
    <m/>
    <m/>
    <m/>
    <m/>
    <s v="Кухня-гостиная"/>
    <n v="19.64"/>
    <m/>
    <m/>
    <s v="Жилая комната"/>
    <s v="Комната стандарт"/>
    <n v="21.65"/>
    <m/>
    <m/>
    <s v="Жилая комната"/>
    <s v="Комната стандарт"/>
    <n v="13.87"/>
    <m/>
    <m/>
    <m/>
    <m/>
    <m/>
    <m/>
    <m/>
    <m/>
    <m/>
    <m/>
    <m/>
    <m/>
    <m/>
    <m/>
    <m/>
    <m/>
    <m/>
    <n v="4.8099999999999996"/>
    <n v="3.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2"/>
    <s v="кухня, две комнаты"/>
    <m/>
    <m/>
    <m/>
    <m/>
    <m/>
    <m/>
    <m/>
    <m/>
    <m/>
    <s v="Другой ЖК, Наземная парковка, Водоем (озеро, река), Зеленая зона"/>
    <s v="З, Ю-З"/>
  </r>
  <r>
    <x v="0"/>
    <x v="0"/>
    <n v="24"/>
    <n v="146"/>
    <n v="4"/>
    <n v="6"/>
    <n v="32"/>
    <x v="0"/>
    <n v="44.19"/>
    <n v="102.38999999999999"/>
    <n v="102.38999999999999"/>
    <n v="0"/>
    <n v="102.38999999999999"/>
    <n v="0"/>
    <n v="102.38999999999999"/>
    <m/>
    <m/>
    <m/>
    <n v="16.62"/>
    <s v="ниша"/>
    <m/>
    <m/>
    <m/>
    <m/>
    <m/>
    <m/>
    <m/>
    <m/>
    <m/>
    <m/>
    <s v="Кухня-гостиная"/>
    <n v="31.96"/>
    <m/>
    <m/>
    <s v="Жилая комната"/>
    <s v="Комната стандарт"/>
    <n v="44.19"/>
    <m/>
    <m/>
    <m/>
    <m/>
    <m/>
    <m/>
    <m/>
    <m/>
    <m/>
    <m/>
    <m/>
    <m/>
    <m/>
    <m/>
    <m/>
    <m/>
    <m/>
    <m/>
    <m/>
    <m/>
    <m/>
    <m/>
    <n v="5.38"/>
    <n v="4.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2"/>
    <s v="кухня"/>
    <m/>
    <m/>
    <m/>
    <m/>
    <m/>
    <m/>
    <m/>
    <m/>
    <m/>
    <s v="Свой ЖК, Двор"/>
    <s v="З, С-З"/>
  </r>
  <r>
    <x v="0"/>
    <x v="0"/>
    <n v="24"/>
    <n v="147"/>
    <n v="5"/>
    <n v="6"/>
    <n v="32"/>
    <x v="0"/>
    <n v="26.32"/>
    <n v="60.44"/>
    <n v="60.44"/>
    <n v="0"/>
    <n v="60.44"/>
    <n v="0"/>
    <n v="60.44"/>
    <m/>
    <m/>
    <m/>
    <n v="8.57"/>
    <s v="ниша"/>
    <m/>
    <m/>
    <m/>
    <m/>
    <m/>
    <m/>
    <m/>
    <m/>
    <m/>
    <m/>
    <s v="Кухня-гостиная"/>
    <n v="18.63"/>
    <m/>
    <m/>
    <s v="Жилая комната"/>
    <s v="Комната стандарт"/>
    <n v="26.32"/>
    <m/>
    <m/>
    <m/>
    <m/>
    <m/>
    <m/>
    <m/>
    <m/>
    <m/>
    <m/>
    <m/>
    <m/>
    <m/>
    <m/>
    <m/>
    <m/>
    <m/>
    <m/>
    <m/>
    <m/>
    <m/>
    <m/>
    <n v="4.7300000000000004"/>
    <n v="2.1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m/>
    <m/>
    <m/>
    <m/>
    <n v="1"/>
    <s v="комната"/>
    <m/>
    <m/>
    <m/>
    <m/>
    <m/>
    <m/>
    <m/>
    <m/>
    <m/>
    <s v="Свой ЖК, Двор"/>
    <s v="С-В"/>
  </r>
  <r>
    <x v="0"/>
    <x v="0"/>
    <n v="24"/>
    <n v="148"/>
    <n v="6"/>
    <n v="6"/>
    <n v="32"/>
    <x v="0"/>
    <n v="35.79"/>
    <n v="80.52000000000001"/>
    <n v="80.52000000000001"/>
    <n v="0"/>
    <n v="80.52000000000001"/>
    <n v="0"/>
    <n v="80.52000000000001"/>
    <m/>
    <m/>
    <m/>
    <n v="9.6199999999999992"/>
    <s v="ниша"/>
    <m/>
    <m/>
    <m/>
    <m/>
    <m/>
    <m/>
    <m/>
    <m/>
    <m/>
    <m/>
    <s v="Кухня-гостиная"/>
    <n v="26.12"/>
    <m/>
    <m/>
    <s v="Жилая комната"/>
    <s v="Комната стандарт"/>
    <n v="35.79"/>
    <m/>
    <m/>
    <m/>
    <m/>
    <m/>
    <m/>
    <m/>
    <m/>
    <m/>
    <m/>
    <m/>
    <m/>
    <m/>
    <m/>
    <m/>
    <m/>
    <m/>
    <m/>
    <m/>
    <m/>
    <m/>
    <m/>
    <n v="4.79"/>
    <n v="4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1"/>
    <s v="кухня, комната"/>
    <m/>
    <m/>
    <s v="с/у"/>
    <m/>
    <m/>
    <m/>
    <m/>
    <m/>
    <m/>
    <s v="Свой ЖК, Двор, Наземная парковка, Другой ЖК"/>
    <s v="С-В, В"/>
  </r>
  <r>
    <x v="0"/>
    <x v="0"/>
    <n v="25"/>
    <n v="149"/>
    <n v="1"/>
    <n v="6"/>
    <n v="32"/>
    <x v="0"/>
    <n v="34.97"/>
    <n v="97.22999999999999"/>
    <n v="97.22999999999999"/>
    <n v="0"/>
    <n v="97.22999999999999"/>
    <n v="0"/>
    <n v="97.22999999999999"/>
    <m/>
    <m/>
    <m/>
    <n v="17.95"/>
    <s v="ниша"/>
    <m/>
    <m/>
    <m/>
    <m/>
    <m/>
    <m/>
    <m/>
    <m/>
    <m/>
    <m/>
    <s v="Кухня-гостиная"/>
    <n v="40.119999999999997"/>
    <m/>
    <m/>
    <s v="Жилая комната"/>
    <s v="Комната стандарт"/>
    <n v="34.97"/>
    <m/>
    <m/>
    <m/>
    <m/>
    <m/>
    <m/>
    <m/>
    <m/>
    <m/>
    <m/>
    <m/>
    <m/>
    <m/>
    <m/>
    <m/>
    <m/>
    <m/>
    <m/>
    <m/>
    <m/>
    <m/>
    <m/>
    <n v="4.19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2"/>
    <s v="кухня, комната"/>
    <m/>
    <m/>
    <s v="с/у"/>
    <m/>
    <m/>
    <m/>
    <m/>
    <m/>
    <m/>
    <s v="Другой ЖК, Наземная парковка, Водоем (озеро, река), Зеленая зона"/>
    <s v="Ю"/>
  </r>
  <r>
    <x v="0"/>
    <x v="0"/>
    <n v="25"/>
    <n v="150"/>
    <n v="2"/>
    <n v="6"/>
    <n v="32"/>
    <x v="0"/>
    <n v="32.89"/>
    <n v="75.099999999999994"/>
    <n v="75.099999999999994"/>
    <n v="0"/>
    <n v="75.099999999999994"/>
    <n v="0"/>
    <n v="75.099999999999994"/>
    <m/>
    <m/>
    <m/>
    <n v="17.07"/>
    <s v="ниша"/>
    <m/>
    <m/>
    <m/>
    <m/>
    <m/>
    <m/>
    <m/>
    <m/>
    <m/>
    <m/>
    <s v="Кухня-гостиная"/>
    <n v="18.34"/>
    <m/>
    <m/>
    <s v="Жилая комната"/>
    <s v="Комната стандарт"/>
    <n v="32.89"/>
    <m/>
    <m/>
    <m/>
    <m/>
    <m/>
    <m/>
    <m/>
    <m/>
    <m/>
    <m/>
    <m/>
    <m/>
    <m/>
    <m/>
    <m/>
    <m/>
    <m/>
    <m/>
    <m/>
    <m/>
    <m/>
    <m/>
    <n v="4.7"/>
    <n v="2.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m/>
    <m/>
    <m/>
    <m/>
    <n v="1"/>
    <s v="кухня, комната"/>
    <m/>
    <m/>
    <m/>
    <m/>
    <m/>
    <m/>
    <m/>
    <m/>
    <m/>
    <s v="Другой ЖК, Наземная парковка, Водоем (озеро, река), Зеленая зона"/>
    <s v="Ю-З"/>
  </r>
  <r>
    <x v="0"/>
    <x v="0"/>
    <n v="25"/>
    <n v="151"/>
    <n v="3"/>
    <n v="6"/>
    <n v="32"/>
    <x v="0"/>
    <n v="16.399999999999999"/>
    <n v="68.89"/>
    <n v="68.89"/>
    <n v="0"/>
    <n v="68.89"/>
    <n v="0"/>
    <n v="68.89"/>
    <m/>
    <m/>
    <m/>
    <n v="25.28"/>
    <s v="ниша"/>
    <m/>
    <m/>
    <m/>
    <m/>
    <m/>
    <m/>
    <m/>
    <m/>
    <m/>
    <m/>
    <s v="Кухня-столовая"/>
    <n v="21.25"/>
    <m/>
    <m/>
    <s v="Жилая комната"/>
    <s v="Комната стандарт"/>
    <n v="16.399999999999999"/>
    <m/>
    <m/>
    <m/>
    <m/>
    <m/>
    <m/>
    <m/>
    <m/>
    <m/>
    <m/>
    <m/>
    <m/>
    <m/>
    <m/>
    <m/>
    <m/>
    <m/>
    <m/>
    <m/>
    <m/>
    <m/>
    <m/>
    <n v="5.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1"/>
    <s v="кухня, комната"/>
    <m/>
    <m/>
    <m/>
    <m/>
    <m/>
    <m/>
    <m/>
    <m/>
    <m/>
    <s v="Другой ЖК, Наземная парковка, Водоем (озеро, река), Зеленая зона"/>
    <s v="З, Ю-З"/>
  </r>
  <r>
    <x v="0"/>
    <x v="0"/>
    <n v="25"/>
    <n v="152"/>
    <n v="4"/>
    <n v="6"/>
    <n v="32"/>
    <x v="0"/>
    <n v="34.450000000000003"/>
    <n v="93.81"/>
    <n v="93.81"/>
    <n v="0"/>
    <n v="93.81"/>
    <n v="0"/>
    <n v="93.81"/>
    <m/>
    <m/>
    <m/>
    <n v="18.93"/>
    <s v="ниша"/>
    <m/>
    <m/>
    <m/>
    <m/>
    <m/>
    <m/>
    <m/>
    <m/>
    <m/>
    <m/>
    <s v="Кухня-гостиная"/>
    <n v="36.04"/>
    <m/>
    <m/>
    <s v="Жилая комната"/>
    <s v="Комната стандарт"/>
    <n v="34.450000000000003"/>
    <m/>
    <m/>
    <m/>
    <m/>
    <m/>
    <m/>
    <m/>
    <m/>
    <m/>
    <m/>
    <m/>
    <m/>
    <m/>
    <m/>
    <m/>
    <m/>
    <m/>
    <m/>
    <m/>
    <m/>
    <m/>
    <m/>
    <n v="4.38999999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2"/>
    <s v="кухня, две комнаты"/>
    <m/>
    <m/>
    <m/>
    <m/>
    <m/>
    <m/>
    <m/>
    <m/>
    <m/>
    <s v="Свой ЖК, Двор"/>
    <s v="З, С-З"/>
  </r>
  <r>
    <x v="0"/>
    <x v="0"/>
    <n v="25"/>
    <n v="153"/>
    <n v="5"/>
    <n v="6"/>
    <n v="32"/>
    <x v="0"/>
    <n v="35.340000000000003"/>
    <n v="68.240000000000009"/>
    <n v="68.240000000000009"/>
    <n v="0"/>
    <n v="68.240000000000009"/>
    <n v="0"/>
    <n v="68.240000000000009"/>
    <m/>
    <m/>
    <m/>
    <n v="9.68"/>
    <s v="ниша"/>
    <m/>
    <m/>
    <m/>
    <m/>
    <m/>
    <m/>
    <m/>
    <m/>
    <m/>
    <m/>
    <s v="Кухня-гостиная"/>
    <n v="17.05"/>
    <m/>
    <m/>
    <s v="Жилая комната"/>
    <s v="Комната стандарт"/>
    <n v="35.340000000000003"/>
    <m/>
    <m/>
    <m/>
    <m/>
    <m/>
    <m/>
    <m/>
    <m/>
    <m/>
    <m/>
    <m/>
    <m/>
    <m/>
    <m/>
    <m/>
    <m/>
    <m/>
    <m/>
    <m/>
    <m/>
    <m/>
    <m/>
    <n v="6.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m/>
    <m/>
    <m/>
    <m/>
    <n v="1"/>
    <s v="комната, кухня"/>
    <m/>
    <m/>
    <m/>
    <m/>
    <m/>
    <m/>
    <m/>
    <m/>
    <m/>
    <s v="Свой ЖК, Двор"/>
    <s v="С-В"/>
  </r>
  <r>
    <x v="0"/>
    <x v="0"/>
    <n v="25"/>
    <n v="154"/>
    <n v="6"/>
    <n v="6"/>
    <n v="32"/>
    <x v="0"/>
    <n v="15.66"/>
    <n v="76.510000000000005"/>
    <n v="76.510000000000005"/>
    <n v="0"/>
    <n v="76.510000000000005"/>
    <n v="0"/>
    <n v="76.510000000000005"/>
    <m/>
    <m/>
    <m/>
    <n v="24.06"/>
    <s v="ниша"/>
    <m/>
    <m/>
    <m/>
    <m/>
    <m/>
    <m/>
    <m/>
    <m/>
    <m/>
    <m/>
    <s v="Кухня-гостиная"/>
    <n v="28.2"/>
    <m/>
    <m/>
    <s v="Жилая комната"/>
    <s v="Комната стандарт"/>
    <n v="15.66"/>
    <s v="ниша"/>
    <n v="4.12"/>
    <m/>
    <m/>
    <m/>
    <m/>
    <m/>
    <m/>
    <m/>
    <m/>
    <m/>
    <m/>
    <m/>
    <m/>
    <m/>
    <m/>
    <m/>
    <m/>
    <m/>
    <m/>
    <m/>
    <m/>
    <n v="4.4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1"/>
    <s v="кухня, комната"/>
    <m/>
    <m/>
    <s v="с/у"/>
    <m/>
    <m/>
    <m/>
    <m/>
    <m/>
    <m/>
    <s v="Свой ЖК, Двор, Наземная парковка, Другой ЖК"/>
    <s v="С-В, В"/>
  </r>
  <r>
    <x v="0"/>
    <x v="0"/>
    <n v="26"/>
    <n v="155"/>
    <n v="1"/>
    <n v="6"/>
    <n v="32"/>
    <x v="0"/>
    <n v="22.2"/>
    <n v="79.069999999999993"/>
    <n v="79.069999999999993"/>
    <n v="0"/>
    <n v="79.069999999999993"/>
    <n v="0"/>
    <n v="79.069999999999993"/>
    <m/>
    <m/>
    <m/>
    <n v="18.25"/>
    <s v="ниша"/>
    <m/>
    <m/>
    <m/>
    <m/>
    <m/>
    <m/>
    <m/>
    <m/>
    <m/>
    <m/>
    <s v="Кухня-гостиная"/>
    <n v="34.43"/>
    <m/>
    <m/>
    <s v="Жилая комната"/>
    <s v="Комната стандарт"/>
    <n v="22.2"/>
    <m/>
    <m/>
    <m/>
    <m/>
    <m/>
    <m/>
    <m/>
    <m/>
    <m/>
    <m/>
    <m/>
    <m/>
    <m/>
    <m/>
    <m/>
    <m/>
    <m/>
    <m/>
    <m/>
    <m/>
    <m/>
    <m/>
    <n v="4.19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2"/>
    <s v="кухня, комната"/>
    <m/>
    <m/>
    <s v="с/у, коридор"/>
    <m/>
    <m/>
    <m/>
    <m/>
    <m/>
    <m/>
    <s v="Другой ЖК, Наземная парковка, Водоем (озеро, река), Зеленая зона"/>
    <s v="Ю"/>
  </r>
  <r>
    <x v="0"/>
    <x v="0"/>
    <n v="26"/>
    <n v="156"/>
    <n v="2"/>
    <n v="6"/>
    <n v="32"/>
    <x v="0"/>
    <n v="13.49"/>
    <n v="66.03"/>
    <n v="66.03"/>
    <n v="0"/>
    <n v="66.03"/>
    <n v="0"/>
    <n v="66.03"/>
    <m/>
    <m/>
    <m/>
    <n v="20.13"/>
    <s v="ниша"/>
    <m/>
    <m/>
    <m/>
    <m/>
    <m/>
    <m/>
    <m/>
    <m/>
    <m/>
    <m/>
    <s v="Кухня-столовая"/>
    <n v="18.57"/>
    <m/>
    <m/>
    <s v="Жилая комната"/>
    <s v="Комната стандарт"/>
    <n v="13.49"/>
    <s v="ниша"/>
    <n v="7.07"/>
    <m/>
    <m/>
    <m/>
    <m/>
    <m/>
    <m/>
    <m/>
    <m/>
    <m/>
    <m/>
    <m/>
    <m/>
    <m/>
    <m/>
    <m/>
    <m/>
    <m/>
    <m/>
    <m/>
    <m/>
    <n v="4.68"/>
    <n v="2.0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m/>
    <m/>
    <m/>
    <m/>
    <n v="1"/>
    <s v="кухня, комната"/>
    <m/>
    <m/>
    <m/>
    <m/>
    <m/>
    <m/>
    <m/>
    <m/>
    <m/>
    <s v="Другой ЖК, Наземная парковка, Водоем (озеро, река), Зеленая зона"/>
    <s v="Ю-З"/>
  </r>
  <r>
    <x v="0"/>
    <x v="0"/>
    <n v="26"/>
    <n v="157"/>
    <n v="3"/>
    <n v="6"/>
    <n v="32"/>
    <x v="0"/>
    <n v="35.340000000000003"/>
    <n v="82.02"/>
    <n v="82.02"/>
    <n v="0"/>
    <n v="82.02"/>
    <n v="0"/>
    <n v="82.02"/>
    <m/>
    <m/>
    <m/>
    <n v="11.49"/>
    <s v="ниша"/>
    <m/>
    <m/>
    <m/>
    <m/>
    <m/>
    <m/>
    <m/>
    <m/>
    <m/>
    <m/>
    <s v="Кухня-гостиная"/>
    <n v="29.23"/>
    <m/>
    <m/>
    <s v="Жилая комната"/>
    <s v="Комната стандарт"/>
    <n v="35.340000000000003"/>
    <m/>
    <m/>
    <m/>
    <m/>
    <m/>
    <m/>
    <m/>
    <m/>
    <m/>
    <m/>
    <m/>
    <m/>
    <m/>
    <m/>
    <m/>
    <m/>
    <m/>
    <m/>
    <m/>
    <m/>
    <m/>
    <m/>
    <n v="5.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2"/>
    <s v="кухня, комната"/>
    <m/>
    <m/>
    <m/>
    <m/>
    <m/>
    <m/>
    <m/>
    <m/>
    <m/>
    <s v="Другой ЖК, Наземная парковка, Водоем (озеро, река), Зеленая зона"/>
    <s v="З, Ю-З"/>
  </r>
  <r>
    <x v="0"/>
    <x v="0"/>
    <n v="26"/>
    <n v="158"/>
    <n v="4"/>
    <n v="6"/>
    <n v="32"/>
    <x v="0"/>
    <n v="23.03"/>
    <n v="77.2"/>
    <n v="77.2"/>
    <n v="0"/>
    <n v="77.2"/>
    <n v="0"/>
    <n v="77.2"/>
    <m/>
    <m/>
    <m/>
    <n v="18.11"/>
    <s v="ниша"/>
    <m/>
    <m/>
    <m/>
    <m/>
    <m/>
    <m/>
    <m/>
    <m/>
    <m/>
    <m/>
    <s v="Кухня-гостиная"/>
    <n v="31.73"/>
    <m/>
    <m/>
    <s v="Жилая комната"/>
    <s v="Комната стандарт"/>
    <n v="23.03"/>
    <m/>
    <m/>
    <m/>
    <m/>
    <m/>
    <m/>
    <m/>
    <m/>
    <m/>
    <m/>
    <m/>
    <m/>
    <m/>
    <m/>
    <m/>
    <m/>
    <m/>
    <m/>
    <m/>
    <m/>
    <m/>
    <m/>
    <n v="4.3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2"/>
    <s v="кухня, комната"/>
    <m/>
    <m/>
    <m/>
    <m/>
    <m/>
    <m/>
    <m/>
    <m/>
    <m/>
    <s v="Свой ЖК, Двор"/>
    <s v="З, С-З"/>
  </r>
  <r>
    <x v="0"/>
    <x v="0"/>
    <n v="26"/>
    <n v="159"/>
    <n v="5"/>
    <n v="6"/>
    <n v="32"/>
    <x v="0"/>
    <n v="16.41"/>
    <n v="59.010000000000005"/>
    <n v="59.010000000000005"/>
    <n v="0"/>
    <n v="59.010000000000005"/>
    <n v="0"/>
    <n v="59.010000000000005"/>
    <m/>
    <m/>
    <m/>
    <n v="19.670000000000002"/>
    <s v="ниша"/>
    <m/>
    <m/>
    <m/>
    <m/>
    <m/>
    <m/>
    <m/>
    <m/>
    <m/>
    <m/>
    <s v="Кухня-столовая"/>
    <n v="16.760000000000002"/>
    <m/>
    <m/>
    <s v="Жилая комната"/>
    <s v="Комната стандарт"/>
    <n v="16.41"/>
    <m/>
    <m/>
    <m/>
    <m/>
    <m/>
    <m/>
    <m/>
    <m/>
    <m/>
    <m/>
    <m/>
    <m/>
    <m/>
    <m/>
    <m/>
    <m/>
    <m/>
    <m/>
    <m/>
    <m/>
    <m/>
    <m/>
    <n v="6.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m/>
    <m/>
    <m/>
    <m/>
    <n v="1"/>
    <s v="комната, кухня"/>
    <m/>
    <m/>
    <m/>
    <m/>
    <m/>
    <m/>
    <m/>
    <m/>
    <m/>
    <s v="Свой ЖК, Двор"/>
    <s v="С-В"/>
  </r>
  <r>
    <x v="0"/>
    <x v="0"/>
    <n v="26"/>
    <n v="160"/>
    <n v="6"/>
    <n v="6"/>
    <n v="32"/>
    <x v="0"/>
    <n v="14.82"/>
    <n v="89.550000000000011"/>
    <n v="89.550000000000011"/>
    <n v="0"/>
    <n v="89.550000000000011"/>
    <n v="0"/>
    <n v="89.550000000000011"/>
    <m/>
    <m/>
    <m/>
    <n v="30.49"/>
    <s v="ниша"/>
    <m/>
    <m/>
    <m/>
    <m/>
    <m/>
    <m/>
    <m/>
    <m/>
    <m/>
    <m/>
    <s v="Кухня-гостиная"/>
    <n v="35.65"/>
    <m/>
    <m/>
    <s v="Жилая комната"/>
    <s v="Комната стандарт"/>
    <n v="14.82"/>
    <s v="ниша"/>
    <n v="4.12"/>
    <m/>
    <m/>
    <m/>
    <m/>
    <m/>
    <m/>
    <m/>
    <m/>
    <m/>
    <m/>
    <m/>
    <m/>
    <m/>
    <m/>
    <m/>
    <m/>
    <m/>
    <m/>
    <m/>
    <m/>
    <n v="4.4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1"/>
    <s v="кухня, комната"/>
    <m/>
    <m/>
    <s v="с/у"/>
    <m/>
    <m/>
    <m/>
    <m/>
    <m/>
    <m/>
    <s v="Свой ЖК, Двор, Наземная парковка, Другой ЖК"/>
    <s v="С-В, В"/>
  </r>
  <r>
    <x v="0"/>
    <x v="0"/>
    <n v="27"/>
    <n v="161"/>
    <n v="1"/>
    <n v="6"/>
    <n v="32"/>
    <x v="0"/>
    <n v="23.26"/>
    <n v="72.180000000000007"/>
    <n v="72.180000000000007"/>
    <n v="0"/>
    <n v="72.180000000000007"/>
    <n v="0"/>
    <n v="72.180000000000007"/>
    <m/>
    <m/>
    <m/>
    <n v="5.97"/>
    <s v="ниша"/>
    <m/>
    <m/>
    <m/>
    <m/>
    <m/>
    <m/>
    <m/>
    <m/>
    <m/>
    <m/>
    <s v="Кухня-гостиная"/>
    <n v="38.56"/>
    <m/>
    <m/>
    <s v="Жилая комната"/>
    <s v="Комната стандарт"/>
    <n v="23.26"/>
    <m/>
    <m/>
    <m/>
    <m/>
    <m/>
    <m/>
    <m/>
    <m/>
    <m/>
    <m/>
    <m/>
    <m/>
    <m/>
    <m/>
    <m/>
    <m/>
    <m/>
    <m/>
    <m/>
    <m/>
    <m/>
    <m/>
    <n v="4.38999999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2"/>
    <s v="кухня, комната"/>
    <m/>
    <m/>
    <s v="с/у"/>
    <m/>
    <m/>
    <m/>
    <m/>
    <m/>
    <m/>
    <s v="Другой ЖК, Наземная парковка, Водоем (озеро, река), Зеленая зона"/>
    <s v="Ю"/>
  </r>
  <r>
    <x v="0"/>
    <x v="0"/>
    <n v="27"/>
    <n v="162"/>
    <n v="2"/>
    <n v="6"/>
    <n v="32"/>
    <x v="0"/>
    <n v="15.07"/>
    <n v="42.96"/>
    <n v="42.96"/>
    <n v="0"/>
    <n v="42.96"/>
    <n v="0"/>
    <n v="42.96"/>
    <m/>
    <m/>
    <m/>
    <n v="5.46"/>
    <s v="ниша"/>
    <m/>
    <m/>
    <m/>
    <m/>
    <m/>
    <m/>
    <m/>
    <m/>
    <m/>
    <m/>
    <s v="Кухня-гостиная"/>
    <n v="18.39"/>
    <m/>
    <m/>
    <s v="Жилая комната"/>
    <s v="Комната стандарт"/>
    <n v="15.07"/>
    <m/>
    <m/>
    <m/>
    <m/>
    <m/>
    <m/>
    <m/>
    <m/>
    <m/>
    <m/>
    <m/>
    <m/>
    <m/>
    <m/>
    <m/>
    <m/>
    <m/>
    <m/>
    <m/>
    <m/>
    <m/>
    <m/>
    <n v="4.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m/>
    <m/>
    <m/>
    <m/>
    <n v="1"/>
    <s v="кухня, комната"/>
    <m/>
    <m/>
    <m/>
    <m/>
    <m/>
    <m/>
    <m/>
    <m/>
    <m/>
    <s v="Другой ЖК, Наземная парковка, Водоем (озеро, река), Зеленая зона"/>
    <s v="Ю-З"/>
  </r>
  <r>
    <x v="0"/>
    <x v="0"/>
    <n v="27"/>
    <n v="163"/>
    <n v="3"/>
    <n v="6"/>
    <n v="32"/>
    <x v="1"/>
    <n v="38.07"/>
    <n v="78.250000000000014"/>
    <n v="78.250000000000014"/>
    <n v="0"/>
    <n v="78.250000000000014"/>
    <n v="0"/>
    <n v="78.250000000000014"/>
    <m/>
    <m/>
    <m/>
    <n v="12.15"/>
    <s v="ниша"/>
    <m/>
    <m/>
    <m/>
    <m/>
    <m/>
    <m/>
    <m/>
    <m/>
    <m/>
    <m/>
    <s v="Кухня-гостиная"/>
    <n v="20.309999999999999"/>
    <m/>
    <m/>
    <s v="Жилая комната"/>
    <s v="Комната стандарт"/>
    <n v="21.3"/>
    <m/>
    <m/>
    <s v="Жилая комната"/>
    <s v="Комната стандарт"/>
    <n v="16.77"/>
    <m/>
    <m/>
    <m/>
    <m/>
    <m/>
    <m/>
    <m/>
    <m/>
    <m/>
    <m/>
    <m/>
    <m/>
    <m/>
    <m/>
    <m/>
    <m/>
    <m/>
    <n v="4.04"/>
    <n v="3.6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2"/>
    <s v="кухня, две комнаты"/>
    <m/>
    <m/>
    <m/>
    <m/>
    <m/>
    <m/>
    <m/>
    <m/>
    <m/>
    <s v="Другой ЖК, Наземная парковка, Водоем (озеро, река), Зеленая зона"/>
    <s v="З, Ю-З"/>
  </r>
  <r>
    <x v="0"/>
    <x v="0"/>
    <n v="27"/>
    <n v="164"/>
    <n v="4"/>
    <n v="6"/>
    <n v="32"/>
    <x v="0"/>
    <n v="55.01"/>
    <n v="117.47"/>
    <n v="117.47"/>
    <n v="0"/>
    <n v="117.47"/>
    <n v="0"/>
    <n v="117.47"/>
    <m/>
    <m/>
    <m/>
    <n v="17"/>
    <s v="ниша"/>
    <m/>
    <m/>
    <m/>
    <m/>
    <m/>
    <m/>
    <m/>
    <m/>
    <m/>
    <m/>
    <s v="Кухня-гостиная"/>
    <n v="36.04"/>
    <m/>
    <m/>
    <s v="Жилая комната"/>
    <s v="Комната стандарт"/>
    <n v="55.01"/>
    <m/>
    <m/>
    <m/>
    <m/>
    <m/>
    <m/>
    <m/>
    <m/>
    <m/>
    <m/>
    <m/>
    <m/>
    <m/>
    <m/>
    <m/>
    <m/>
    <m/>
    <m/>
    <m/>
    <m/>
    <m/>
    <m/>
    <n v="5.25"/>
    <n v="4.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2"/>
    <s v="кухня, комната"/>
    <m/>
    <m/>
    <m/>
    <m/>
    <m/>
    <m/>
    <m/>
    <m/>
    <m/>
    <s v="Свой ЖК, Двор"/>
    <s v="З, С-З"/>
  </r>
  <r>
    <x v="0"/>
    <x v="0"/>
    <n v="27"/>
    <n v="165"/>
    <n v="5"/>
    <n v="6"/>
    <n v="32"/>
    <x v="0"/>
    <n v="34.9"/>
    <n v="68.319999999999993"/>
    <n v="68.319999999999993"/>
    <n v="0"/>
    <n v="68.319999999999993"/>
    <n v="0"/>
    <n v="68.319999999999993"/>
    <m/>
    <m/>
    <m/>
    <n v="8.6199999999999992"/>
    <s v="ниша"/>
    <m/>
    <m/>
    <m/>
    <m/>
    <m/>
    <m/>
    <m/>
    <m/>
    <m/>
    <m/>
    <s v="Кухня-гостиная"/>
    <n v="17.760000000000002"/>
    <m/>
    <m/>
    <s v="Жилая комната"/>
    <s v="Комната стандарт"/>
    <n v="34.9"/>
    <m/>
    <m/>
    <m/>
    <m/>
    <m/>
    <m/>
    <m/>
    <m/>
    <m/>
    <m/>
    <m/>
    <m/>
    <m/>
    <m/>
    <m/>
    <m/>
    <m/>
    <m/>
    <m/>
    <m/>
    <m/>
    <m/>
    <n v="4.8499999999999996"/>
    <n v="2.1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m/>
    <m/>
    <m/>
    <m/>
    <n v="1"/>
    <s v="комната, кухня"/>
    <m/>
    <m/>
    <m/>
    <m/>
    <m/>
    <m/>
    <m/>
    <m/>
    <m/>
    <s v="Свой ЖК, Двор"/>
    <s v="С-В"/>
  </r>
  <r>
    <x v="0"/>
    <x v="0"/>
    <n v="27"/>
    <n v="166"/>
    <n v="6"/>
    <n v="6"/>
    <n v="32"/>
    <x v="0"/>
    <n v="49.97"/>
    <n v="100.03999999999999"/>
    <n v="100.03999999999999"/>
    <n v="0"/>
    <n v="100.03999999999999"/>
    <n v="0"/>
    <n v="100.03999999999999"/>
    <m/>
    <m/>
    <m/>
    <n v="12.79"/>
    <s v="ниша"/>
    <m/>
    <m/>
    <m/>
    <m/>
    <m/>
    <m/>
    <m/>
    <m/>
    <m/>
    <m/>
    <s v="Кухня-гостиная"/>
    <n v="28.12"/>
    <m/>
    <m/>
    <s v="Жилая комната"/>
    <s v="Комната стандарт"/>
    <n v="49.97"/>
    <m/>
    <m/>
    <m/>
    <m/>
    <m/>
    <m/>
    <m/>
    <m/>
    <m/>
    <m/>
    <m/>
    <m/>
    <m/>
    <m/>
    <m/>
    <m/>
    <m/>
    <m/>
    <m/>
    <m/>
    <m/>
    <m/>
    <n v="5.19"/>
    <n v="3.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1"/>
    <s v="кухня, комната"/>
    <m/>
    <m/>
    <s v="с/у, комната"/>
    <m/>
    <m/>
    <m/>
    <m/>
    <m/>
    <m/>
    <s v="Свой ЖК, Двор, Наземная парковка, Другой ЖК"/>
    <s v="С-В, В"/>
  </r>
  <r>
    <x v="0"/>
    <x v="0"/>
    <n v="28"/>
    <n v="167"/>
    <n v="1"/>
    <n v="6"/>
    <n v="32"/>
    <x v="1"/>
    <n v="38.349999999999994"/>
    <n v="83.789999999999992"/>
    <n v="83.789999999999992"/>
    <n v="0"/>
    <n v="83.789999999999992"/>
    <n v="0"/>
    <n v="83.789999999999992"/>
    <m/>
    <m/>
    <m/>
    <n v="6.04"/>
    <s v="ниша"/>
    <m/>
    <m/>
    <m/>
    <m/>
    <m/>
    <m/>
    <m/>
    <m/>
    <m/>
    <m/>
    <s v="Кухня-гостиная"/>
    <n v="34.72"/>
    <m/>
    <m/>
    <s v="Жилая комната"/>
    <s v="Комната стандарт"/>
    <n v="22.81"/>
    <m/>
    <m/>
    <s v="Жилая комната"/>
    <s v="Комната стандарт"/>
    <n v="15.54"/>
    <m/>
    <m/>
    <m/>
    <m/>
    <m/>
    <m/>
    <m/>
    <m/>
    <m/>
    <m/>
    <m/>
    <m/>
    <m/>
    <m/>
    <m/>
    <m/>
    <m/>
    <n v="4.6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да"/>
    <n v="3.3"/>
    <s v="да"/>
    <s v="да"/>
    <s v="да"/>
    <m/>
    <m/>
    <m/>
    <n v="2"/>
    <s v="кухня"/>
    <m/>
    <m/>
    <s v="с/у"/>
    <m/>
    <m/>
    <m/>
    <m/>
    <m/>
    <m/>
    <s v="Другой ЖК, Наземная парковка, Водоем (озеро, река), Зеленая зона"/>
    <s v="Ю"/>
  </r>
  <r>
    <x v="0"/>
    <x v="0"/>
    <n v="28"/>
    <n v="168"/>
    <n v="2"/>
    <n v="6"/>
    <n v="32"/>
    <x v="0"/>
    <n v="12.25"/>
    <n v="41.819999999999993"/>
    <n v="41.819999999999993"/>
    <n v="0"/>
    <n v="41.819999999999993"/>
    <n v="0"/>
    <n v="41.819999999999993"/>
    <m/>
    <m/>
    <m/>
    <n v="5.44"/>
    <s v="ниша"/>
    <m/>
    <m/>
    <m/>
    <m/>
    <m/>
    <m/>
    <m/>
    <m/>
    <m/>
    <m/>
    <s v="Кухня-гостиная"/>
    <n v="20.079999999999998"/>
    <m/>
    <m/>
    <s v="Жилая комната"/>
    <s v="Комната стандарт"/>
    <n v="12.25"/>
    <m/>
    <m/>
    <m/>
    <m/>
    <m/>
    <m/>
    <m/>
    <m/>
    <m/>
    <m/>
    <m/>
    <m/>
    <m/>
    <m/>
    <m/>
    <m/>
    <m/>
    <m/>
    <m/>
    <m/>
    <m/>
    <m/>
    <n v="4.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m/>
    <m/>
    <m/>
    <m/>
    <n v="1"/>
    <m/>
    <m/>
    <m/>
    <m/>
    <m/>
    <m/>
    <m/>
    <m/>
    <m/>
    <m/>
    <s v="Другой ЖК, Наземная парковка, Водоем (озеро, река), Зеленая зона"/>
    <s v="Ю-З"/>
  </r>
  <r>
    <x v="0"/>
    <x v="0"/>
    <n v="28"/>
    <n v="169"/>
    <n v="3"/>
    <n v="6"/>
    <n v="32"/>
    <x v="1"/>
    <n v="37.379999999999995"/>
    <n v="103.44999999999999"/>
    <n v="103.44999999999999"/>
    <n v="0"/>
    <n v="103.44999999999999"/>
    <n v="0"/>
    <n v="103.44999999999999"/>
    <m/>
    <m/>
    <m/>
    <n v="26.89"/>
    <s v="ниша"/>
    <m/>
    <n v="9.0500000000000007"/>
    <s v="ниша"/>
    <m/>
    <m/>
    <m/>
    <m/>
    <m/>
    <m/>
    <m/>
    <s v="Кухня-столовая"/>
    <n v="18.350000000000001"/>
    <m/>
    <m/>
    <s v="Жилая комната"/>
    <s v="Комната стандарт"/>
    <n v="23.06"/>
    <m/>
    <m/>
    <s v="Жилая комната"/>
    <s v="Комната стандарт"/>
    <n v="14.32"/>
    <m/>
    <m/>
    <m/>
    <m/>
    <m/>
    <m/>
    <m/>
    <m/>
    <m/>
    <m/>
    <m/>
    <m/>
    <m/>
    <m/>
    <m/>
    <m/>
    <m/>
    <n v="4.05"/>
    <n v="4.05"/>
    <n v="3.6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да"/>
    <n v="3.3"/>
    <s v="да"/>
    <s v="да"/>
    <s v="да"/>
    <m/>
    <m/>
    <m/>
    <n v="2"/>
    <s v="кухня, две комнаты"/>
    <m/>
    <m/>
    <m/>
    <m/>
    <m/>
    <m/>
    <m/>
    <m/>
    <m/>
    <s v="Другой ЖК, Наземная парковка, Водоем (озеро, река), Зеленая зона"/>
    <s v="З, Ю-З"/>
  </r>
  <r>
    <x v="0"/>
    <x v="0"/>
    <n v="28"/>
    <n v="170"/>
    <n v="4"/>
    <n v="6"/>
    <n v="32"/>
    <x v="1"/>
    <n v="60.17"/>
    <n v="135.46"/>
    <n v="135.46"/>
    <n v="0"/>
    <n v="135.46"/>
    <n v="0"/>
    <n v="135.46"/>
    <m/>
    <m/>
    <m/>
    <n v="18.329999999999998"/>
    <s v="ниша"/>
    <m/>
    <n v="4.68"/>
    <s v="ниша"/>
    <m/>
    <m/>
    <m/>
    <m/>
    <m/>
    <m/>
    <m/>
    <s v="Кухня-гостиная"/>
    <n v="32.36"/>
    <m/>
    <m/>
    <s v="Жилая комната"/>
    <s v="Комната стандарт"/>
    <n v="42.91"/>
    <m/>
    <m/>
    <s v="Жилая комната"/>
    <s v="Комната стандарт"/>
    <n v="17.260000000000002"/>
    <m/>
    <m/>
    <m/>
    <m/>
    <m/>
    <m/>
    <m/>
    <m/>
    <m/>
    <m/>
    <m/>
    <m/>
    <m/>
    <m/>
    <m/>
    <m/>
    <m/>
    <n v="5.47"/>
    <n v="5.47"/>
    <n v="4.63"/>
    <n v="4.349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да"/>
    <n v="3.3"/>
    <s v="да"/>
    <s v="да"/>
    <s v="да"/>
    <m/>
    <m/>
    <m/>
    <n v="2"/>
    <s v="кухня"/>
    <m/>
    <m/>
    <m/>
    <m/>
    <m/>
    <m/>
    <m/>
    <m/>
    <m/>
    <s v="Свой ЖК, Двор"/>
    <s v="З, С-З"/>
  </r>
  <r>
    <x v="0"/>
    <x v="0"/>
    <n v="28"/>
    <n v="171"/>
    <n v="5"/>
    <n v="6"/>
    <n v="32"/>
    <x v="2"/>
    <n v="43.76"/>
    <n v="121.67"/>
    <n v="121.67"/>
    <n v="0"/>
    <n v="121.67"/>
    <n v="0"/>
    <n v="121.67"/>
    <m/>
    <m/>
    <m/>
    <n v="22.45"/>
    <s v="ниша"/>
    <m/>
    <n v="6.3"/>
    <s v="ниша"/>
    <m/>
    <m/>
    <m/>
    <m/>
    <m/>
    <m/>
    <m/>
    <s v="Кухня-столовая"/>
    <n v="27.14"/>
    <m/>
    <m/>
    <s v="Жилая комната"/>
    <s v="Комната стандарт"/>
    <n v="15.5"/>
    <s v="ниша"/>
    <n v="3.85"/>
    <s v="Жилая комната"/>
    <s v="Комната стандарт"/>
    <n v="12.47"/>
    <m/>
    <m/>
    <s v="Жилая комната"/>
    <s v="Комната стандарт"/>
    <n v="15.79"/>
    <s v="ниша"/>
    <n v="3.85"/>
    <m/>
    <m/>
    <m/>
    <m/>
    <m/>
    <m/>
    <m/>
    <m/>
    <m/>
    <m/>
    <n v="7.51"/>
    <n v="4.6900000000000004"/>
    <n v="2.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да"/>
    <n v="3.3"/>
    <s v="да"/>
    <s v="да"/>
    <m/>
    <m/>
    <m/>
    <m/>
    <n v="1"/>
    <s v="комната"/>
    <m/>
    <m/>
    <m/>
    <m/>
    <m/>
    <m/>
    <m/>
    <m/>
    <m/>
    <s v="Свой ЖК, Двор"/>
    <s v="С-В"/>
  </r>
  <r>
    <x v="0"/>
    <x v="0"/>
    <n v="28"/>
    <n v="172"/>
    <n v="6"/>
    <n v="6"/>
    <n v="32"/>
    <x v="1"/>
    <n v="30.61"/>
    <n v="105.69999999999999"/>
    <n v="105.69999999999999"/>
    <n v="0"/>
    <n v="105.69999999999999"/>
    <n v="0"/>
    <n v="105.69999999999999"/>
    <m/>
    <m/>
    <m/>
    <n v="31.49"/>
    <s v="ниша"/>
    <m/>
    <n v="3.9"/>
    <s v="ниша"/>
    <m/>
    <m/>
    <m/>
    <m/>
    <m/>
    <m/>
    <m/>
    <s v="Кухня-столовая с нишей"/>
    <n v="18.38"/>
    <m/>
    <m/>
    <s v="Жилая комната"/>
    <s v="Комната стандарт"/>
    <n v="15.36"/>
    <s v="ниша"/>
    <n v="3.96"/>
    <s v="Жилая комната"/>
    <s v="Комната стандарт"/>
    <n v="15.25"/>
    <s v="ниша"/>
    <n v="3.96"/>
    <m/>
    <m/>
    <m/>
    <m/>
    <m/>
    <m/>
    <m/>
    <m/>
    <m/>
    <m/>
    <m/>
    <m/>
    <m/>
    <m/>
    <m/>
    <n v="7.01"/>
    <n v="4.2699999999999996"/>
    <n v="2.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да"/>
    <n v="3.3"/>
    <s v="да"/>
    <s v="да"/>
    <s v="да"/>
    <m/>
    <m/>
    <m/>
    <n v="1"/>
    <s v="кухня"/>
    <m/>
    <m/>
    <s v="с/у, коридор"/>
    <m/>
    <m/>
    <m/>
    <m/>
    <m/>
    <m/>
    <s v="Свой ЖК, Двор, Наземная парковка, Другой ЖК"/>
    <s v="С-В, В"/>
  </r>
  <r>
    <x v="0"/>
    <x v="0"/>
    <n v="29"/>
    <n v="173"/>
    <n v="1"/>
    <n v="6"/>
    <n v="32"/>
    <x v="0"/>
    <n v="15.63"/>
    <n v="60.75"/>
    <n v="60.75"/>
    <n v="0"/>
    <n v="60.75"/>
    <n v="0"/>
    <n v="60.75"/>
    <m/>
    <m/>
    <m/>
    <n v="6.04"/>
    <s v="ниша"/>
    <m/>
    <m/>
    <m/>
    <m/>
    <m/>
    <m/>
    <m/>
    <m/>
    <m/>
    <m/>
    <s v="Кухня-гостиная"/>
    <n v="34.4"/>
    <m/>
    <m/>
    <s v="Жилая комната"/>
    <s v="Комната стандарт"/>
    <n v="15.63"/>
    <m/>
    <m/>
    <m/>
    <m/>
    <m/>
    <m/>
    <m/>
    <m/>
    <m/>
    <m/>
    <m/>
    <m/>
    <m/>
    <m/>
    <m/>
    <m/>
    <m/>
    <m/>
    <m/>
    <m/>
    <m/>
    <m/>
    <n v="4.6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2"/>
    <s v="кухня"/>
    <m/>
    <m/>
    <s v="с/у"/>
    <m/>
    <m/>
    <m/>
    <m/>
    <m/>
    <m/>
    <s v="Другой ЖК, Наземная парковка, Водоем (озеро, река), Зеленая зона"/>
    <s v="Ю"/>
  </r>
  <r>
    <x v="0"/>
    <x v="0"/>
    <n v="29"/>
    <n v="174"/>
    <n v="2"/>
    <n v="6"/>
    <n v="32"/>
    <x v="0"/>
    <n v="12.26"/>
    <n v="41.69"/>
    <n v="41.69"/>
    <n v="0"/>
    <n v="41.69"/>
    <n v="0"/>
    <n v="41.69"/>
    <m/>
    <m/>
    <m/>
    <n v="5.44"/>
    <s v="ниша"/>
    <m/>
    <m/>
    <m/>
    <m/>
    <m/>
    <m/>
    <m/>
    <m/>
    <m/>
    <m/>
    <s v="Кухня-гостиная"/>
    <n v="19.940000000000001"/>
    <m/>
    <m/>
    <s v="Жилая комната"/>
    <s v="Комната стандарт"/>
    <n v="12.26"/>
    <m/>
    <m/>
    <m/>
    <m/>
    <m/>
    <m/>
    <m/>
    <m/>
    <m/>
    <m/>
    <m/>
    <m/>
    <m/>
    <m/>
    <m/>
    <m/>
    <m/>
    <m/>
    <m/>
    <m/>
    <m/>
    <m/>
    <n v="4.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m/>
    <m/>
    <m/>
    <m/>
    <n v="1"/>
    <m/>
    <m/>
    <m/>
    <m/>
    <m/>
    <m/>
    <m/>
    <m/>
    <m/>
    <m/>
    <s v="Другой ЖК, Наземная парковка, Водоем (озеро, река), Зеленая зона"/>
    <s v="Ю-З"/>
  </r>
  <r>
    <x v="0"/>
    <x v="0"/>
    <n v="29"/>
    <n v="175"/>
    <n v="3"/>
    <n v="6"/>
    <n v="32"/>
    <x v="1"/>
    <n v="35.68"/>
    <n v="75.59"/>
    <n v="75.59"/>
    <n v="0"/>
    <n v="75.59"/>
    <n v="0"/>
    <n v="75.59"/>
    <m/>
    <m/>
    <m/>
    <n v="13.37"/>
    <s v="ниша"/>
    <m/>
    <m/>
    <m/>
    <m/>
    <m/>
    <m/>
    <m/>
    <m/>
    <m/>
    <m/>
    <s v="Кухня-гостиная"/>
    <n v="18.2"/>
    <m/>
    <m/>
    <s v="Жилая комната"/>
    <s v="Комната стандарт"/>
    <n v="22.13"/>
    <m/>
    <m/>
    <s v="Жилая комната"/>
    <s v="Комната стандарт"/>
    <n v="13.55"/>
    <m/>
    <m/>
    <m/>
    <m/>
    <m/>
    <m/>
    <m/>
    <m/>
    <m/>
    <m/>
    <m/>
    <m/>
    <m/>
    <m/>
    <m/>
    <m/>
    <m/>
    <n v="4.29"/>
    <n v="4.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2"/>
    <s v="кухня, две комнаты"/>
    <m/>
    <m/>
    <m/>
    <m/>
    <m/>
    <m/>
    <m/>
    <m/>
    <m/>
    <s v="Другой ЖК, Наземная парковка, Водоем (озеро, река), Зеленая зона"/>
    <s v="З, Ю-З"/>
  </r>
  <r>
    <x v="0"/>
    <x v="0"/>
    <n v="29"/>
    <n v="176"/>
    <n v="4"/>
    <n v="6"/>
    <n v="32"/>
    <x v="0"/>
    <n v="42.41"/>
    <n v="102.57"/>
    <n v="102.57"/>
    <n v="0"/>
    <n v="102.57"/>
    <n v="0"/>
    <n v="102.57"/>
    <m/>
    <m/>
    <m/>
    <n v="18.47"/>
    <s v="ниша"/>
    <m/>
    <m/>
    <m/>
    <m/>
    <m/>
    <m/>
    <m/>
    <m/>
    <m/>
    <m/>
    <s v="Кухня-гостиная"/>
    <n v="31.87"/>
    <m/>
    <m/>
    <s v="Жилая комната"/>
    <s v="Комната стандарт"/>
    <n v="42.41"/>
    <m/>
    <m/>
    <m/>
    <m/>
    <m/>
    <m/>
    <m/>
    <m/>
    <m/>
    <m/>
    <m/>
    <m/>
    <m/>
    <m/>
    <m/>
    <m/>
    <m/>
    <m/>
    <m/>
    <m/>
    <m/>
    <m/>
    <n v="5.47"/>
    <n v="4.349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2"/>
    <s v="кухня"/>
    <m/>
    <m/>
    <m/>
    <m/>
    <m/>
    <m/>
    <m/>
    <m/>
    <m/>
    <s v="Свой ЖК, Двор"/>
    <s v="С, С-З"/>
  </r>
  <r>
    <x v="0"/>
    <x v="0"/>
    <n v="29"/>
    <n v="177"/>
    <n v="5"/>
    <n v="6"/>
    <n v="32"/>
    <x v="0"/>
    <n v="39.75"/>
    <n v="87.49"/>
    <n v="87.49"/>
    <n v="0"/>
    <n v="87.49"/>
    <n v="0"/>
    <n v="87.49"/>
    <m/>
    <m/>
    <m/>
    <n v="10.18"/>
    <s v="ниша"/>
    <m/>
    <m/>
    <m/>
    <m/>
    <m/>
    <m/>
    <m/>
    <m/>
    <m/>
    <m/>
    <s v="Кухня-гостиная"/>
    <n v="26.74"/>
    <m/>
    <m/>
    <s v="Жилая комната"/>
    <s v="Комната стандарт"/>
    <n v="39.75"/>
    <s v="ниша"/>
    <n v="3.85"/>
    <m/>
    <m/>
    <m/>
    <m/>
    <m/>
    <m/>
    <m/>
    <m/>
    <m/>
    <m/>
    <m/>
    <m/>
    <m/>
    <m/>
    <m/>
    <m/>
    <m/>
    <m/>
    <m/>
    <m/>
    <n v="4.8099999999999996"/>
    <n v="2.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m/>
    <m/>
    <m/>
    <m/>
    <n v="1"/>
    <s v="комната, кухня"/>
    <m/>
    <m/>
    <m/>
    <m/>
    <m/>
    <m/>
    <m/>
    <m/>
    <m/>
    <s v="Свой ЖК, Двор"/>
    <s v="С-В, В"/>
  </r>
  <r>
    <x v="0"/>
    <x v="0"/>
    <n v="29"/>
    <n v="178"/>
    <n v="6"/>
    <n v="6"/>
    <n v="32"/>
    <x v="0"/>
    <n v="28.96"/>
    <n v="75.269999999999982"/>
    <n v="75.269999999999982"/>
    <n v="0"/>
    <n v="75.269999999999982"/>
    <n v="0"/>
    <n v="75.269999999999982"/>
    <m/>
    <m/>
    <m/>
    <n v="17.489999999999998"/>
    <s v="ниша"/>
    <m/>
    <m/>
    <m/>
    <m/>
    <m/>
    <m/>
    <m/>
    <m/>
    <m/>
    <m/>
    <s v="Кухня-гостиная"/>
    <n v="18.47"/>
    <m/>
    <m/>
    <s v="Жилая комната"/>
    <s v="Комната стандарт"/>
    <n v="28.96"/>
    <s v="ниша"/>
    <n v="3.96"/>
    <m/>
    <m/>
    <m/>
    <m/>
    <m/>
    <m/>
    <m/>
    <m/>
    <m/>
    <m/>
    <m/>
    <m/>
    <m/>
    <m/>
    <m/>
    <m/>
    <m/>
    <m/>
    <m/>
    <m/>
    <n v="4.2699999999999996"/>
    <n v="2.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1"/>
    <s v="кухня"/>
    <m/>
    <m/>
    <s v="с/у, коридор"/>
    <m/>
    <m/>
    <m/>
    <m/>
    <m/>
    <m/>
    <s v="Свой ЖК, Двор, Наземная парковка, Другой ЖК"/>
    <s v="В"/>
  </r>
  <r>
    <x v="0"/>
    <x v="0"/>
    <n v="30"/>
    <n v="179"/>
    <n v="1"/>
    <n v="6"/>
    <n v="32"/>
    <x v="0"/>
    <n v="15.63"/>
    <n v="60.75"/>
    <n v="60.75"/>
    <n v="0"/>
    <n v="60.75"/>
    <n v="0"/>
    <n v="60.75"/>
    <m/>
    <m/>
    <m/>
    <n v="6.04"/>
    <s v="ниша"/>
    <m/>
    <m/>
    <m/>
    <m/>
    <m/>
    <m/>
    <m/>
    <m/>
    <m/>
    <m/>
    <s v="Кухня-гостиная"/>
    <n v="34.4"/>
    <m/>
    <m/>
    <s v="Жилая комната"/>
    <s v="Комната стандарт"/>
    <n v="15.63"/>
    <m/>
    <m/>
    <m/>
    <m/>
    <m/>
    <m/>
    <m/>
    <m/>
    <m/>
    <m/>
    <m/>
    <m/>
    <m/>
    <m/>
    <m/>
    <m/>
    <m/>
    <m/>
    <m/>
    <m/>
    <m/>
    <m/>
    <n v="4.6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2"/>
    <s v="кухня"/>
    <m/>
    <m/>
    <s v="с/у"/>
    <m/>
    <m/>
    <m/>
    <m/>
    <m/>
    <m/>
    <s v="Другой ЖК, Наземная парковка, Водоем (озеро, река), Зеленая зона"/>
    <s v="Ю"/>
  </r>
  <r>
    <x v="0"/>
    <x v="0"/>
    <n v="30"/>
    <n v="180"/>
    <n v="2"/>
    <n v="6"/>
    <n v="32"/>
    <x v="0"/>
    <n v="12.26"/>
    <n v="41.69"/>
    <n v="41.69"/>
    <n v="0"/>
    <n v="41.69"/>
    <n v="0"/>
    <n v="41.69"/>
    <m/>
    <m/>
    <m/>
    <n v="5.44"/>
    <s v="ниша"/>
    <m/>
    <m/>
    <m/>
    <m/>
    <m/>
    <m/>
    <m/>
    <m/>
    <m/>
    <m/>
    <s v="Кухня-гостиная"/>
    <n v="19.940000000000001"/>
    <m/>
    <m/>
    <s v="Жилая комната"/>
    <s v="Комната стандарт"/>
    <n v="12.26"/>
    <m/>
    <m/>
    <m/>
    <m/>
    <m/>
    <m/>
    <m/>
    <m/>
    <m/>
    <m/>
    <m/>
    <m/>
    <m/>
    <m/>
    <m/>
    <m/>
    <m/>
    <m/>
    <m/>
    <m/>
    <m/>
    <m/>
    <n v="4.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m/>
    <m/>
    <m/>
    <m/>
    <n v="1"/>
    <m/>
    <m/>
    <m/>
    <m/>
    <m/>
    <m/>
    <m/>
    <m/>
    <m/>
    <m/>
    <s v="Другой ЖК, Наземная парковка, Водоем (озеро, река), Зеленая зона"/>
    <s v="Ю-З"/>
  </r>
  <r>
    <x v="0"/>
    <x v="0"/>
    <n v="30"/>
    <n v="181"/>
    <n v="3"/>
    <n v="6"/>
    <n v="32"/>
    <x v="1"/>
    <n v="35.68"/>
    <n v="75.59"/>
    <n v="75.59"/>
    <n v="0"/>
    <n v="75.59"/>
    <n v="0"/>
    <n v="75.59"/>
    <m/>
    <m/>
    <m/>
    <n v="13.37"/>
    <s v="ниша"/>
    <m/>
    <m/>
    <m/>
    <m/>
    <m/>
    <m/>
    <m/>
    <m/>
    <m/>
    <m/>
    <s v="Кухня-гостиная"/>
    <n v="18.2"/>
    <m/>
    <m/>
    <s v="Жилая комната"/>
    <s v="Комната стандарт"/>
    <n v="22.13"/>
    <m/>
    <m/>
    <s v="Жилая комната"/>
    <s v="Комната стандарт"/>
    <n v="13.55"/>
    <m/>
    <m/>
    <m/>
    <m/>
    <m/>
    <m/>
    <m/>
    <m/>
    <m/>
    <m/>
    <m/>
    <m/>
    <m/>
    <m/>
    <m/>
    <m/>
    <m/>
    <n v="4.29"/>
    <n v="4.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2"/>
    <s v="кухня, две комнаты"/>
    <m/>
    <m/>
    <m/>
    <m/>
    <m/>
    <m/>
    <m/>
    <m/>
    <m/>
    <s v="Другой ЖК, Наземная парковка, Водоем (озеро, река), Зеленая зона"/>
    <s v="З, Ю-З"/>
  </r>
  <r>
    <x v="0"/>
    <x v="0"/>
    <n v="30"/>
    <n v="182"/>
    <n v="4"/>
    <n v="6"/>
    <n v="32"/>
    <x v="0"/>
    <n v="42.41"/>
    <n v="102.57"/>
    <n v="102.57"/>
    <n v="0"/>
    <n v="102.57"/>
    <n v="0"/>
    <n v="102.57"/>
    <m/>
    <m/>
    <m/>
    <n v="18.47"/>
    <s v="ниша"/>
    <m/>
    <m/>
    <m/>
    <m/>
    <m/>
    <m/>
    <m/>
    <m/>
    <m/>
    <m/>
    <s v="Кухня-гостиная"/>
    <n v="31.87"/>
    <m/>
    <m/>
    <s v="Жилая комната"/>
    <s v="Комната стандарт"/>
    <n v="42.41"/>
    <m/>
    <m/>
    <m/>
    <m/>
    <m/>
    <m/>
    <m/>
    <m/>
    <m/>
    <m/>
    <m/>
    <m/>
    <m/>
    <m/>
    <m/>
    <m/>
    <m/>
    <m/>
    <m/>
    <m/>
    <m/>
    <m/>
    <n v="5.47"/>
    <n v="4.349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2"/>
    <s v="кухня"/>
    <m/>
    <m/>
    <m/>
    <m/>
    <m/>
    <m/>
    <m/>
    <m/>
    <m/>
    <s v="Свой ЖК, Двор"/>
    <s v="С, С-З"/>
  </r>
  <r>
    <x v="0"/>
    <x v="0"/>
    <n v="30"/>
    <n v="183"/>
    <n v="5"/>
    <n v="6"/>
    <n v="32"/>
    <x v="0"/>
    <n v="39.75"/>
    <n v="87.49"/>
    <n v="87.49"/>
    <n v="0"/>
    <n v="87.49"/>
    <n v="0"/>
    <n v="87.49"/>
    <m/>
    <m/>
    <m/>
    <n v="10.18"/>
    <s v="ниша"/>
    <m/>
    <m/>
    <m/>
    <m/>
    <m/>
    <m/>
    <m/>
    <m/>
    <m/>
    <m/>
    <s v="Кухня-гостиная"/>
    <n v="26.74"/>
    <m/>
    <m/>
    <s v="Жилая комната"/>
    <s v="Комната стандарт"/>
    <n v="39.75"/>
    <s v="ниша"/>
    <n v="3.85"/>
    <m/>
    <m/>
    <m/>
    <m/>
    <m/>
    <m/>
    <m/>
    <m/>
    <m/>
    <m/>
    <m/>
    <m/>
    <m/>
    <m/>
    <m/>
    <m/>
    <m/>
    <m/>
    <m/>
    <m/>
    <n v="4.8099999999999996"/>
    <n v="2.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m/>
    <m/>
    <m/>
    <m/>
    <n v="1"/>
    <s v="комната, кухня"/>
    <m/>
    <m/>
    <m/>
    <m/>
    <m/>
    <m/>
    <m/>
    <m/>
    <m/>
    <s v="Свой ЖК, Двор"/>
    <s v="С-В, В"/>
  </r>
  <r>
    <x v="0"/>
    <x v="0"/>
    <n v="30"/>
    <n v="184"/>
    <n v="6"/>
    <n v="6"/>
    <n v="32"/>
    <x v="0"/>
    <n v="28.96"/>
    <n v="75.269999999999982"/>
    <n v="75.269999999999982"/>
    <n v="0"/>
    <n v="75.269999999999982"/>
    <n v="0"/>
    <n v="75.269999999999982"/>
    <m/>
    <m/>
    <m/>
    <n v="17.489999999999998"/>
    <s v="ниша"/>
    <m/>
    <m/>
    <m/>
    <m/>
    <m/>
    <m/>
    <m/>
    <m/>
    <m/>
    <m/>
    <s v="Кухня-гостиная"/>
    <n v="18.47"/>
    <m/>
    <m/>
    <s v="Жилая комната"/>
    <s v="Комната стандарт"/>
    <n v="28.96"/>
    <s v="ниша"/>
    <n v="3.96"/>
    <m/>
    <m/>
    <m/>
    <m/>
    <m/>
    <m/>
    <m/>
    <m/>
    <m/>
    <m/>
    <m/>
    <m/>
    <m/>
    <m/>
    <m/>
    <m/>
    <m/>
    <m/>
    <m/>
    <m/>
    <n v="4.2699999999999996"/>
    <n v="2.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1"/>
    <s v="кухня"/>
    <m/>
    <m/>
    <s v="с/у, коридор"/>
    <m/>
    <m/>
    <m/>
    <m/>
    <m/>
    <m/>
    <s v="Свой ЖК, Двор, Наземная парковка, Другой ЖК"/>
    <s v="В"/>
  </r>
  <r>
    <x v="0"/>
    <x v="0"/>
    <n v="31"/>
    <n v="185"/>
    <n v="1"/>
    <n v="4"/>
    <n v="32"/>
    <x v="0"/>
    <n v="52.93"/>
    <n v="138.66000000000003"/>
    <n v="138.66000000000003"/>
    <n v="0"/>
    <n v="138.66000000000003"/>
    <n v="0"/>
    <n v="138.66000000000003"/>
    <m/>
    <m/>
    <m/>
    <n v="33.950000000000003"/>
    <s v="ниша"/>
    <m/>
    <m/>
    <m/>
    <m/>
    <m/>
    <m/>
    <m/>
    <m/>
    <m/>
    <m/>
    <s v="Кухня-гостиная"/>
    <n v="34.85"/>
    <m/>
    <m/>
    <s v="Жилая комната"/>
    <s v="Комната стандарт"/>
    <n v="52.93"/>
    <m/>
    <m/>
    <m/>
    <m/>
    <m/>
    <m/>
    <m/>
    <m/>
    <m/>
    <m/>
    <m/>
    <m/>
    <m/>
    <m/>
    <m/>
    <m/>
    <m/>
    <m/>
    <m/>
    <m/>
    <m/>
    <m/>
    <n v="6.3"/>
    <n v="6.17"/>
    <n v="4.4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2"/>
    <s v="кухня, комната"/>
    <m/>
    <m/>
    <s v="с/у, коридор, комната"/>
    <m/>
    <m/>
    <m/>
    <m/>
    <m/>
    <m/>
    <s v="Другой ЖК, Наземная парковка, Водоем (озеро, река), Зеленая зона"/>
    <s v="Ю, Ю-В"/>
  </r>
  <r>
    <x v="0"/>
    <x v="0"/>
    <n v="31"/>
    <n v="186"/>
    <n v="2"/>
    <n v="4"/>
    <n v="32"/>
    <x v="0"/>
    <n v="50.62"/>
    <n v="120.37"/>
    <n v="120.37"/>
    <n v="0"/>
    <n v="120.37"/>
    <n v="0"/>
    <n v="120.37"/>
    <m/>
    <m/>
    <m/>
    <n v="13.39"/>
    <s v="ниша"/>
    <m/>
    <m/>
    <m/>
    <m/>
    <m/>
    <m/>
    <m/>
    <m/>
    <m/>
    <m/>
    <s v="Кухня-гостиная"/>
    <n v="40.46"/>
    <m/>
    <m/>
    <s v="Жилая комната"/>
    <s v="Комната стандарт"/>
    <n v="50.62"/>
    <s v="ниша"/>
    <n v="4.16"/>
    <m/>
    <m/>
    <m/>
    <m/>
    <m/>
    <m/>
    <m/>
    <m/>
    <m/>
    <m/>
    <m/>
    <m/>
    <m/>
    <m/>
    <m/>
    <m/>
    <m/>
    <m/>
    <m/>
    <m/>
    <n v="6.87"/>
    <n v="4.8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2"/>
    <s v="кухня, комната"/>
    <m/>
    <m/>
    <m/>
    <m/>
    <m/>
    <m/>
    <m/>
    <m/>
    <m/>
    <s v="Другой ЖК, Наземная парковка, Водоем (озеро, река), Зеленая зона"/>
    <s v="З, Ю-З"/>
  </r>
  <r>
    <x v="0"/>
    <x v="0"/>
    <n v="31"/>
    <n v="187"/>
    <n v="3"/>
    <n v="4"/>
    <n v="32"/>
    <x v="0"/>
    <n v="44.62"/>
    <n v="103.46"/>
    <n v="103.46"/>
    <n v="0"/>
    <n v="103.46"/>
    <n v="0"/>
    <n v="103.46"/>
    <m/>
    <m/>
    <m/>
    <n v="16.8"/>
    <s v="ниша"/>
    <m/>
    <m/>
    <m/>
    <m/>
    <m/>
    <m/>
    <m/>
    <m/>
    <m/>
    <m/>
    <s v="Кухня-гостиная"/>
    <n v="32.36"/>
    <m/>
    <m/>
    <s v="Жилая комната"/>
    <s v="Комната стандарт"/>
    <n v="44.62"/>
    <m/>
    <m/>
    <m/>
    <m/>
    <m/>
    <m/>
    <m/>
    <m/>
    <m/>
    <m/>
    <m/>
    <m/>
    <m/>
    <m/>
    <m/>
    <m/>
    <m/>
    <m/>
    <m/>
    <m/>
    <m/>
    <m/>
    <n v="5.47"/>
    <n v="4.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2"/>
    <s v="кухня"/>
    <m/>
    <m/>
    <m/>
    <m/>
    <m/>
    <m/>
    <m/>
    <m/>
    <m/>
    <s v="Свой ЖК, Двор"/>
    <s v="С, С-З"/>
  </r>
  <r>
    <x v="0"/>
    <x v="0"/>
    <n v="31"/>
    <n v="188"/>
    <n v="4"/>
    <n v="4"/>
    <n v="32"/>
    <x v="0"/>
    <n v="40.39"/>
    <n v="88.509999999999991"/>
    <n v="88.509999999999991"/>
    <n v="0"/>
    <n v="88.509999999999991"/>
    <n v="0"/>
    <n v="88.509999999999991"/>
    <m/>
    <m/>
    <m/>
    <n v="10.33"/>
    <s v="ниша"/>
    <m/>
    <m/>
    <m/>
    <m/>
    <m/>
    <m/>
    <m/>
    <m/>
    <m/>
    <m/>
    <s v="Кухня-гостиная"/>
    <n v="26.97"/>
    <m/>
    <m/>
    <s v="Жилая комната"/>
    <s v="Комната стандарт"/>
    <n v="40.39"/>
    <s v="ниша"/>
    <n v="3.85"/>
    <m/>
    <m/>
    <m/>
    <m/>
    <m/>
    <m/>
    <m/>
    <m/>
    <m/>
    <m/>
    <m/>
    <m/>
    <m/>
    <m/>
    <m/>
    <m/>
    <m/>
    <m/>
    <m/>
    <m/>
    <n v="4.8099999999999996"/>
    <n v="2.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s v="да"/>
    <m/>
    <m/>
    <m/>
    <n v="1"/>
    <s v="комната, кухня"/>
    <m/>
    <m/>
    <m/>
    <m/>
    <m/>
    <m/>
    <m/>
    <m/>
    <m/>
    <s v="Свой ЖК, Двор"/>
    <s v="С-В, В"/>
  </r>
  <r>
    <x v="0"/>
    <x v="0"/>
    <n v="32"/>
    <n v="189"/>
    <n v="1"/>
    <n v="2"/>
    <n v="32"/>
    <x v="1"/>
    <n v="103.22"/>
    <n v="228.46000000000004"/>
    <n v="228.46000000000004"/>
    <n v="0"/>
    <n v="228.46000000000004"/>
    <n v="0"/>
    <n v="228.46000000000004"/>
    <m/>
    <m/>
    <m/>
    <n v="4.47"/>
    <s v="ниша"/>
    <m/>
    <n v="14.56"/>
    <s v="ниша"/>
    <m/>
    <n v="11.77"/>
    <s v="ниша"/>
    <m/>
    <n v="6.71"/>
    <s v="ниша"/>
    <m/>
    <s v="Кухня-гостиная"/>
    <n v="65.87"/>
    <m/>
    <m/>
    <s v="Жилая комната"/>
    <s v="Комната стандарт"/>
    <n v="75.86"/>
    <m/>
    <m/>
    <s v="Жилая комната"/>
    <s v="Комната стандарт"/>
    <n v="27.36"/>
    <s v="ниша"/>
    <n v="4.08"/>
    <m/>
    <m/>
    <m/>
    <m/>
    <m/>
    <m/>
    <m/>
    <m/>
    <m/>
    <m/>
    <m/>
    <m/>
    <m/>
    <m/>
    <m/>
    <n v="6.91"/>
    <n v="6.18"/>
    <n v="4.69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m/>
    <m/>
    <m/>
    <m/>
    <n v="3"/>
    <s v="кухня, комната"/>
    <m/>
    <m/>
    <m/>
    <m/>
    <m/>
    <m/>
    <m/>
    <m/>
    <m/>
    <s v="Другой ЖК, Наземная парковка, Водоем (озеро, река), Зеленая зона, Свой ЖК"/>
    <s v="С, В, Ю"/>
  </r>
  <r>
    <x v="0"/>
    <x v="0"/>
    <n v="32"/>
    <n v="190"/>
    <n v="2"/>
    <n v="2"/>
    <n v="32"/>
    <x v="1"/>
    <n v="105.24000000000001"/>
    <n v="224.54999999999998"/>
    <n v="224.54999999999998"/>
    <n v="0"/>
    <n v="224.54999999999998"/>
    <n v="0"/>
    <n v="224.54999999999998"/>
    <m/>
    <m/>
    <m/>
    <n v="4.67"/>
    <s v="ниша"/>
    <m/>
    <n v="12.3"/>
    <s v="ниша"/>
    <m/>
    <n v="8.73"/>
    <s v="ниша"/>
    <m/>
    <n v="4.38"/>
    <s v="ниша"/>
    <m/>
    <s v="Кухня-гостиная"/>
    <n v="68.239999999999995"/>
    <m/>
    <m/>
    <s v="Жилая комната"/>
    <s v="Комната стандарт"/>
    <n v="77.510000000000005"/>
    <m/>
    <m/>
    <s v="Жилая комната"/>
    <s v="Комната стандарт"/>
    <n v="27.73"/>
    <s v="ниша"/>
    <n v="4.16"/>
    <m/>
    <m/>
    <m/>
    <m/>
    <m/>
    <m/>
    <m/>
    <m/>
    <m/>
    <m/>
    <m/>
    <m/>
    <m/>
    <m/>
    <m/>
    <n v="6.87"/>
    <n v="5.94"/>
    <n v="4.019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s v="да"/>
    <m/>
    <m/>
    <m/>
    <m/>
    <n v="3"/>
    <s v="кухня, комната"/>
    <m/>
    <m/>
    <m/>
    <m/>
    <m/>
    <m/>
    <m/>
    <m/>
    <m/>
    <s v="Другой ЖК, Наземная парковка, Водоем (озеро, река), Зеленая зона, Свой ЖК"/>
    <s v="Ю, З, С"/>
  </r>
  <r>
    <x v="0"/>
    <x v="1"/>
    <n v="2"/>
    <n v="191"/>
    <n v="1"/>
    <n v="8"/>
    <n v="17"/>
    <x v="2"/>
    <n v="41.04"/>
    <n v="88.73"/>
    <n v="88.73"/>
    <n v="0"/>
    <n v="88.73"/>
    <n v="0"/>
    <n v="88.73"/>
    <m/>
    <m/>
    <m/>
    <n v="13.4"/>
    <s v="гардероб"/>
    <n v="2.83"/>
    <m/>
    <m/>
    <m/>
    <m/>
    <m/>
    <m/>
    <m/>
    <m/>
    <m/>
    <s v="Кухня-столовая"/>
    <n v="19.03"/>
    <m/>
    <m/>
    <s v="Жилая комната"/>
    <s v="Мастер-спальня"/>
    <n v="19.920000000000002"/>
    <s v="ниша"/>
    <m/>
    <s v="Жилая комната"/>
    <s v="Комната стандарт"/>
    <n v="10.27"/>
    <m/>
    <m/>
    <s v="Жилая комната"/>
    <s v="Комната стандарт"/>
    <n v="10.85"/>
    <m/>
    <m/>
    <m/>
    <m/>
    <m/>
    <m/>
    <m/>
    <m/>
    <m/>
    <m/>
    <m/>
    <m/>
    <n v="4.7300000000000004"/>
    <n v="4.09"/>
    <m/>
    <n v="3.6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s v="комната"/>
    <n v="2"/>
    <m/>
    <m/>
    <m/>
    <m/>
    <m/>
    <s v="снизу"/>
    <s v="вся квартира"/>
    <m/>
    <m/>
    <m/>
    <s v="Свой ЖК, Двор"/>
    <s v="Ю-З"/>
  </r>
  <r>
    <x v="0"/>
    <x v="1"/>
    <n v="2"/>
    <n v="192"/>
    <n v="2"/>
    <n v="8"/>
    <n v="17"/>
    <x v="0"/>
    <n v="14.55"/>
    <n v="42.03"/>
    <n v="42.03"/>
    <n v="0"/>
    <n v="42.03"/>
    <n v="0"/>
    <n v="42.03"/>
    <m/>
    <m/>
    <m/>
    <n v="6.47"/>
    <s v="ниша"/>
    <m/>
    <m/>
    <m/>
    <m/>
    <m/>
    <m/>
    <m/>
    <m/>
    <m/>
    <m/>
    <s v="Кухня-столовая с нишей"/>
    <n v="16.13"/>
    <m/>
    <m/>
    <s v="Жилая комната"/>
    <s v="Комната стандарт"/>
    <n v="14.55"/>
    <m/>
    <m/>
    <m/>
    <m/>
    <m/>
    <m/>
    <m/>
    <m/>
    <m/>
    <m/>
    <m/>
    <m/>
    <m/>
    <m/>
    <m/>
    <m/>
    <m/>
    <m/>
    <m/>
    <m/>
    <m/>
    <m/>
    <n v="4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s v="снизу"/>
    <s v="вся квартира"/>
    <s v="сбоку"/>
    <s v="комната"/>
    <m/>
    <s v="Свой ЖК, Двор"/>
    <s v="З"/>
  </r>
  <r>
    <x v="0"/>
    <x v="1"/>
    <n v="2"/>
    <n v="193"/>
    <n v="3"/>
    <n v="8"/>
    <n v="17"/>
    <x v="1"/>
    <n v="21.71"/>
    <n v="64.150000000000006"/>
    <n v="64.150000000000006"/>
    <n v="0"/>
    <n v="64.150000000000006"/>
    <n v="0"/>
    <n v="64.150000000000006"/>
    <m/>
    <m/>
    <m/>
    <n v="8.9700000000000006"/>
    <s v="ниша"/>
    <m/>
    <m/>
    <m/>
    <m/>
    <m/>
    <m/>
    <m/>
    <m/>
    <m/>
    <m/>
    <s v="Кухня-столовая с нишей"/>
    <n v="19.87"/>
    <m/>
    <m/>
    <s v="Жилая комната"/>
    <s v="Мастер-спальня с/у через гардероб"/>
    <n v="10.56"/>
    <s v="гардероб"/>
    <n v="4.17"/>
    <s v="Жилая комната"/>
    <s v="Комната стандарт"/>
    <n v="11.15"/>
    <m/>
    <m/>
    <m/>
    <m/>
    <m/>
    <m/>
    <m/>
    <m/>
    <m/>
    <m/>
    <m/>
    <m/>
    <m/>
    <m/>
    <m/>
    <m/>
    <m/>
    <n v="4.5599999999999996"/>
    <n v="4.8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s v="сбоку"/>
    <s v="кухня"/>
    <m/>
    <s v="Свой ЖК"/>
    <s v="З"/>
  </r>
  <r>
    <x v="0"/>
    <x v="1"/>
    <n v="2"/>
    <n v="194"/>
    <n v="4"/>
    <n v="8"/>
    <n v="17"/>
    <x v="0"/>
    <n v="15.09"/>
    <n v="30.25"/>
    <n v="30.25"/>
    <n v="0"/>
    <n v="30.25"/>
    <n v="0"/>
    <n v="30.25"/>
    <m/>
    <m/>
    <m/>
    <n v="5.58"/>
    <s v="ниша"/>
    <m/>
    <m/>
    <m/>
    <m/>
    <m/>
    <m/>
    <m/>
    <m/>
    <m/>
    <m/>
    <s v="Кухня в нише"/>
    <n v="5.2"/>
    <m/>
    <m/>
    <s v="Студия"/>
    <s v="Студия"/>
    <n v="15.09"/>
    <m/>
    <m/>
    <m/>
    <m/>
    <m/>
    <m/>
    <m/>
    <m/>
    <m/>
    <m/>
    <m/>
    <m/>
    <m/>
    <m/>
    <m/>
    <m/>
    <m/>
    <m/>
    <m/>
    <m/>
    <m/>
    <m/>
    <n v="4.3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s v="снизу"/>
    <s v="вся квартира"/>
    <m/>
    <s v="Другой ЖК"/>
    <s v="В"/>
  </r>
  <r>
    <x v="0"/>
    <x v="1"/>
    <n v="2"/>
    <n v="195"/>
    <n v="5"/>
    <n v="8"/>
    <n v="17"/>
    <x v="0"/>
    <n v="14.55"/>
    <n v="38.770000000000003"/>
    <n v="38.770000000000003"/>
    <n v="0"/>
    <n v="38.770000000000003"/>
    <n v="0"/>
    <n v="38.770000000000003"/>
    <m/>
    <m/>
    <m/>
    <n v="5.66"/>
    <s v="ниша"/>
    <m/>
    <m/>
    <m/>
    <m/>
    <m/>
    <m/>
    <m/>
    <m/>
    <m/>
    <m/>
    <s v="Кухня-столовая"/>
    <n v="13.68"/>
    <m/>
    <m/>
    <s v="Жилая комната"/>
    <s v="Комната стандарт"/>
    <n v="14.55"/>
    <m/>
    <m/>
    <m/>
    <m/>
    <m/>
    <m/>
    <m/>
    <m/>
    <m/>
    <m/>
    <m/>
    <m/>
    <m/>
    <m/>
    <m/>
    <m/>
    <m/>
    <m/>
    <m/>
    <m/>
    <m/>
    <m/>
    <n v="4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s v="снизу"/>
    <s v="вся квартира"/>
    <m/>
    <m/>
    <m/>
    <s v="Другой ЖК"/>
    <s v="В"/>
  </r>
  <r>
    <x v="0"/>
    <x v="1"/>
    <n v="2"/>
    <n v="196"/>
    <n v="6"/>
    <n v="8"/>
    <n v="17"/>
    <x v="0"/>
    <n v="13.21"/>
    <n v="36.910000000000004"/>
    <n v="36.910000000000004"/>
    <n v="0"/>
    <n v="36.910000000000004"/>
    <n v="0"/>
    <n v="36.910000000000004"/>
    <m/>
    <m/>
    <m/>
    <n v="5.65"/>
    <s v="ниша"/>
    <m/>
    <m/>
    <m/>
    <m/>
    <m/>
    <m/>
    <m/>
    <m/>
    <m/>
    <m/>
    <s v="Кухня-столовая"/>
    <n v="13.67"/>
    <m/>
    <m/>
    <s v="Жилая комната"/>
    <s v="Комната стандарт"/>
    <n v="13.21"/>
    <m/>
    <m/>
    <m/>
    <m/>
    <m/>
    <m/>
    <m/>
    <m/>
    <m/>
    <m/>
    <m/>
    <m/>
    <m/>
    <m/>
    <m/>
    <m/>
    <m/>
    <m/>
    <m/>
    <m/>
    <m/>
    <m/>
    <n v="4.3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s v="снизу"/>
    <s v="вся квартира"/>
    <m/>
    <m/>
    <m/>
    <s v="Другой ЖК"/>
    <s v="В"/>
  </r>
  <r>
    <x v="0"/>
    <x v="1"/>
    <n v="2"/>
    <n v="197"/>
    <n v="7"/>
    <n v="8"/>
    <n v="17"/>
    <x v="0"/>
    <n v="14.55"/>
    <n v="42.03"/>
    <n v="42.03"/>
    <n v="0"/>
    <n v="42.03"/>
    <n v="0"/>
    <n v="42.03"/>
    <m/>
    <m/>
    <m/>
    <n v="6.47"/>
    <s v="ниша"/>
    <m/>
    <m/>
    <m/>
    <m/>
    <m/>
    <m/>
    <m/>
    <m/>
    <m/>
    <m/>
    <s v="Кухня-столовая"/>
    <n v="16.13"/>
    <m/>
    <m/>
    <s v="Жилая комната"/>
    <s v="Комната стандарт"/>
    <n v="14.55"/>
    <m/>
    <m/>
    <m/>
    <m/>
    <m/>
    <m/>
    <m/>
    <m/>
    <m/>
    <m/>
    <m/>
    <m/>
    <m/>
    <m/>
    <m/>
    <m/>
    <m/>
    <m/>
    <m/>
    <m/>
    <m/>
    <m/>
    <n v="4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s v="снизу"/>
    <s v="вся квартира"/>
    <m/>
    <m/>
    <m/>
    <s v="Другой ЖК"/>
    <s v="В"/>
  </r>
  <r>
    <x v="0"/>
    <x v="1"/>
    <n v="2"/>
    <n v="198"/>
    <n v="8"/>
    <n v="8"/>
    <n v="17"/>
    <x v="2"/>
    <n v="48.019999999999996"/>
    <n v="100.14"/>
    <n v="100.14"/>
    <n v="0"/>
    <n v="100.14"/>
    <n v="0"/>
    <n v="100.14"/>
    <m/>
    <m/>
    <m/>
    <n v="15.66"/>
    <s v="гардероб"/>
    <n v="3.48"/>
    <m/>
    <m/>
    <m/>
    <m/>
    <m/>
    <m/>
    <m/>
    <m/>
    <m/>
    <s v="Кухня-столовая"/>
    <n v="19.03"/>
    <m/>
    <m/>
    <s v="Жилая комната"/>
    <s v="Мастер-спальня"/>
    <n v="19.649999999999999"/>
    <s v="ниша"/>
    <m/>
    <s v="Жилая комната"/>
    <s v="Комната стандарт"/>
    <n v="18.559999999999999"/>
    <m/>
    <m/>
    <s v="Жилая комната"/>
    <s v="Комната стандарт"/>
    <n v="9.81"/>
    <m/>
    <m/>
    <m/>
    <m/>
    <m/>
    <m/>
    <m/>
    <m/>
    <m/>
    <m/>
    <m/>
    <m/>
    <n v="5.2"/>
    <n v="4.6100000000000003"/>
    <m/>
    <n v="4.13999999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s v="две комнаты"/>
    <n v="2"/>
    <m/>
    <m/>
    <m/>
    <m/>
    <m/>
    <s v="снизу"/>
    <s v="вся квартира"/>
    <m/>
    <m/>
    <m/>
    <s v="Другой ЖК"/>
    <s v="Ю-В"/>
  </r>
  <r>
    <x v="0"/>
    <x v="1"/>
    <n v="3"/>
    <n v="199"/>
    <n v="1"/>
    <n v="9"/>
    <n v="17"/>
    <x v="2"/>
    <n v="41.040000000000006"/>
    <n v="89.27"/>
    <n v="89.27"/>
    <n v="0"/>
    <n v="89.27"/>
    <n v="0"/>
    <n v="89.27"/>
    <m/>
    <m/>
    <m/>
    <n v="13.94"/>
    <s v="гардероб"/>
    <n v="2.83"/>
    <m/>
    <m/>
    <m/>
    <m/>
    <m/>
    <m/>
    <m/>
    <m/>
    <m/>
    <s v="Кухня-столовая"/>
    <n v="19.03"/>
    <m/>
    <m/>
    <s v="Жилая комната"/>
    <s v="Мастер-спальня"/>
    <n v="19.920000000000002"/>
    <m/>
    <m/>
    <s v="Жилая комната"/>
    <s v="Комната стандарт"/>
    <n v="10.85"/>
    <m/>
    <m/>
    <s v="Жилая комната"/>
    <s v="Комната стандарт"/>
    <n v="10.27"/>
    <m/>
    <m/>
    <m/>
    <m/>
    <m/>
    <m/>
    <m/>
    <m/>
    <m/>
    <m/>
    <m/>
    <m/>
    <n v="4.7300000000000004"/>
    <n v="4.09"/>
    <m/>
    <n v="3.6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s v="комната"/>
    <n v="2"/>
    <m/>
    <m/>
    <m/>
    <m/>
    <m/>
    <m/>
    <m/>
    <m/>
    <m/>
    <m/>
    <s v="Свой ЖК, Двор"/>
    <s v="Ю-З"/>
  </r>
  <r>
    <x v="0"/>
    <x v="1"/>
    <n v="3"/>
    <n v="200"/>
    <n v="2"/>
    <n v="9"/>
    <n v="17"/>
    <x v="0"/>
    <n v="14.55"/>
    <n v="42.03"/>
    <n v="42.03"/>
    <n v="0"/>
    <n v="42.03"/>
    <n v="0"/>
    <n v="42.03"/>
    <m/>
    <m/>
    <m/>
    <n v="6.47"/>
    <s v="ниша"/>
    <m/>
    <m/>
    <m/>
    <m/>
    <m/>
    <m/>
    <m/>
    <m/>
    <m/>
    <m/>
    <s v="Кухня-столовая с нишей"/>
    <n v="16.13"/>
    <m/>
    <m/>
    <s v="Жилая комната"/>
    <s v="Комната стандарт"/>
    <n v="14.55"/>
    <m/>
    <m/>
    <m/>
    <m/>
    <m/>
    <m/>
    <m/>
    <m/>
    <m/>
    <m/>
    <m/>
    <m/>
    <m/>
    <m/>
    <m/>
    <m/>
    <m/>
    <m/>
    <m/>
    <m/>
    <m/>
    <m/>
    <n v="4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З"/>
  </r>
  <r>
    <x v="0"/>
    <x v="1"/>
    <n v="3"/>
    <n v="201"/>
    <n v="3"/>
    <n v="9"/>
    <n v="17"/>
    <x v="0"/>
    <n v="13.18"/>
    <n v="36.9"/>
    <n v="36.9"/>
    <n v="0"/>
    <n v="36.9"/>
    <n v="0"/>
    <n v="36.9"/>
    <m/>
    <m/>
    <m/>
    <n v="5.66"/>
    <s v="ниша"/>
    <m/>
    <m/>
    <m/>
    <m/>
    <m/>
    <m/>
    <m/>
    <m/>
    <m/>
    <m/>
    <s v="Кухня-столовая"/>
    <n v="13.69"/>
    <m/>
    <m/>
    <s v="Жилая комната"/>
    <s v="Комната стандарт"/>
    <n v="13.18"/>
    <m/>
    <m/>
    <m/>
    <m/>
    <m/>
    <m/>
    <m/>
    <m/>
    <m/>
    <m/>
    <m/>
    <m/>
    <m/>
    <m/>
    <m/>
    <m/>
    <m/>
    <m/>
    <m/>
    <m/>
    <m/>
    <m/>
    <n v="4.3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s v="снизу"/>
    <s v="вся квартира"/>
    <m/>
    <s v="Свой ЖК, Двор"/>
    <s v="З"/>
  </r>
  <r>
    <x v="0"/>
    <x v="1"/>
    <n v="3"/>
    <n v="202"/>
    <n v="4"/>
    <n v="9"/>
    <n v="17"/>
    <x v="1"/>
    <n v="21.71"/>
    <n v="64.160000000000011"/>
    <n v="64.160000000000011"/>
    <n v="0"/>
    <n v="64.160000000000011"/>
    <n v="0"/>
    <n v="64.160000000000011"/>
    <m/>
    <m/>
    <m/>
    <n v="8.9700000000000006"/>
    <s v="ниша"/>
    <m/>
    <m/>
    <m/>
    <m/>
    <m/>
    <m/>
    <m/>
    <m/>
    <m/>
    <m/>
    <s v="Кухня-столовая с нишей"/>
    <n v="19.87"/>
    <m/>
    <m/>
    <s v="Жилая комната"/>
    <s v="Мастер-спальня с/у через гардероб"/>
    <n v="10.56"/>
    <s v="гардероб"/>
    <n v="4.17"/>
    <s v="Жилая комната"/>
    <s v="Комната стандарт"/>
    <n v="11.15"/>
    <m/>
    <m/>
    <m/>
    <m/>
    <m/>
    <m/>
    <m/>
    <m/>
    <m/>
    <m/>
    <m/>
    <m/>
    <m/>
    <m/>
    <m/>
    <m/>
    <m/>
    <n v="4.57"/>
    <n v="4.8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"/>
    <s v="З"/>
  </r>
  <r>
    <x v="0"/>
    <x v="1"/>
    <n v="3"/>
    <n v="203"/>
    <n v="5"/>
    <n v="9"/>
    <n v="17"/>
    <x v="3"/>
    <n v="15.09"/>
    <n v="30.299999999999997"/>
    <n v="30.299999999999997"/>
    <n v="0"/>
    <n v="30.299999999999997"/>
    <n v="0"/>
    <n v="30.299999999999997"/>
    <m/>
    <m/>
    <m/>
    <n v="5.58"/>
    <s v="ниша"/>
    <m/>
    <m/>
    <m/>
    <m/>
    <m/>
    <m/>
    <m/>
    <m/>
    <m/>
    <m/>
    <s v="Студия"/>
    <n v="5.28"/>
    <m/>
    <m/>
    <s v="Студия"/>
    <s v="Студия"/>
    <n v="15.09"/>
    <m/>
    <m/>
    <m/>
    <m/>
    <m/>
    <m/>
    <m/>
    <m/>
    <m/>
    <m/>
    <m/>
    <m/>
    <m/>
    <m/>
    <m/>
    <m/>
    <m/>
    <m/>
    <m/>
    <m/>
    <m/>
    <m/>
    <n v="4.349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В"/>
  </r>
  <r>
    <x v="0"/>
    <x v="1"/>
    <n v="3"/>
    <n v="204"/>
    <n v="6"/>
    <n v="9"/>
    <n v="17"/>
    <x v="0"/>
    <n v="14.55"/>
    <n v="38.780000000000008"/>
    <n v="38.780000000000008"/>
    <n v="0"/>
    <n v="38.780000000000008"/>
    <n v="0"/>
    <n v="38.780000000000008"/>
    <m/>
    <m/>
    <m/>
    <n v="5.66"/>
    <s v="ниша"/>
    <m/>
    <m/>
    <m/>
    <m/>
    <m/>
    <m/>
    <m/>
    <m/>
    <m/>
    <m/>
    <s v="Кухня-столовая"/>
    <n v="13.69"/>
    <m/>
    <m/>
    <s v="Жилая комната"/>
    <s v="Комната стандарт"/>
    <n v="14.55"/>
    <m/>
    <m/>
    <m/>
    <m/>
    <m/>
    <m/>
    <m/>
    <m/>
    <m/>
    <m/>
    <m/>
    <m/>
    <m/>
    <m/>
    <m/>
    <m/>
    <m/>
    <m/>
    <m/>
    <m/>
    <m/>
    <m/>
    <n v="4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В"/>
  </r>
  <r>
    <x v="0"/>
    <x v="1"/>
    <n v="3"/>
    <n v="205"/>
    <n v="7"/>
    <n v="9"/>
    <n v="17"/>
    <x v="0"/>
    <n v="13.21"/>
    <n v="36.910000000000004"/>
    <n v="36.910000000000004"/>
    <n v="0"/>
    <n v="36.910000000000004"/>
    <n v="0"/>
    <n v="36.910000000000004"/>
    <m/>
    <m/>
    <m/>
    <n v="5.65"/>
    <s v="ниша"/>
    <m/>
    <m/>
    <m/>
    <m/>
    <m/>
    <m/>
    <m/>
    <m/>
    <m/>
    <m/>
    <s v="Кухня-столовая"/>
    <n v="13.67"/>
    <m/>
    <m/>
    <s v="Жилая комната"/>
    <s v="Комната стандарт"/>
    <n v="13.21"/>
    <m/>
    <m/>
    <m/>
    <m/>
    <m/>
    <m/>
    <m/>
    <m/>
    <m/>
    <m/>
    <m/>
    <m/>
    <m/>
    <m/>
    <m/>
    <m/>
    <m/>
    <m/>
    <m/>
    <m/>
    <m/>
    <m/>
    <n v="4.3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В"/>
  </r>
  <r>
    <x v="0"/>
    <x v="1"/>
    <n v="3"/>
    <n v="206"/>
    <n v="8"/>
    <n v="9"/>
    <n v="17"/>
    <x v="0"/>
    <n v="14.55"/>
    <n v="42.03"/>
    <n v="42.03"/>
    <n v="0"/>
    <n v="42.03"/>
    <n v="0"/>
    <n v="42.03"/>
    <m/>
    <m/>
    <m/>
    <n v="6.47"/>
    <s v="ниша"/>
    <m/>
    <m/>
    <m/>
    <m/>
    <m/>
    <m/>
    <m/>
    <m/>
    <m/>
    <m/>
    <s v="Кухня-столовая"/>
    <n v="16.13"/>
    <m/>
    <m/>
    <s v="Жилая комната"/>
    <s v="Комната стандарт"/>
    <n v="14.55"/>
    <m/>
    <m/>
    <m/>
    <m/>
    <m/>
    <m/>
    <m/>
    <m/>
    <m/>
    <m/>
    <m/>
    <m/>
    <m/>
    <m/>
    <m/>
    <m/>
    <m/>
    <m/>
    <m/>
    <m/>
    <m/>
    <m/>
    <n v="4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В"/>
  </r>
  <r>
    <x v="0"/>
    <x v="1"/>
    <n v="3"/>
    <n v="207"/>
    <n v="9"/>
    <n v="9"/>
    <n v="17"/>
    <x v="2"/>
    <n v="48.019999999999996"/>
    <n v="100.78"/>
    <n v="100.78"/>
    <n v="0"/>
    <n v="100.78"/>
    <n v="0"/>
    <n v="100.78"/>
    <m/>
    <m/>
    <m/>
    <n v="16.3"/>
    <s v="гардероб"/>
    <n v="3.48"/>
    <m/>
    <m/>
    <m/>
    <m/>
    <m/>
    <m/>
    <m/>
    <m/>
    <m/>
    <s v="Кухня-столовая"/>
    <n v="19.03"/>
    <m/>
    <m/>
    <s v="Жилая комната"/>
    <s v="Мастер-спальня"/>
    <n v="19.649999999999999"/>
    <m/>
    <m/>
    <s v="Жилая комната"/>
    <s v="Комната стандарт"/>
    <n v="18.559999999999999"/>
    <m/>
    <m/>
    <s v="Жилая комната"/>
    <s v="Комната стандарт"/>
    <n v="9.81"/>
    <m/>
    <m/>
    <m/>
    <m/>
    <m/>
    <m/>
    <m/>
    <m/>
    <m/>
    <m/>
    <m/>
    <m/>
    <n v="5.2"/>
    <n v="4.6100000000000003"/>
    <m/>
    <n v="4.13999999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s v="две комнаты"/>
    <n v="2"/>
    <m/>
    <m/>
    <m/>
    <m/>
    <m/>
    <m/>
    <m/>
    <m/>
    <m/>
    <m/>
    <s v="Другой ЖК"/>
    <s v="Ю-В"/>
  </r>
  <r>
    <x v="0"/>
    <x v="1"/>
    <n v="4"/>
    <n v="208"/>
    <n v="1"/>
    <n v="9"/>
    <n v="17"/>
    <x v="2"/>
    <n v="41.040000000000006"/>
    <n v="89.27"/>
    <n v="89.27"/>
    <n v="3.03"/>
    <n v="92.3"/>
    <n v="0.91"/>
    <n v="90.179999999999993"/>
    <m/>
    <m/>
    <m/>
    <n v="13.94"/>
    <s v="гардероб"/>
    <n v="2.83"/>
    <m/>
    <m/>
    <m/>
    <m/>
    <m/>
    <m/>
    <m/>
    <m/>
    <m/>
    <s v="Кухня-столовая"/>
    <n v="19.03"/>
    <m/>
    <m/>
    <s v="Жилая комната"/>
    <s v="Мастер-спальня"/>
    <n v="19.920000000000002"/>
    <s v="ниша"/>
    <m/>
    <s v="Жилая комната"/>
    <s v="Комната стандарт"/>
    <n v="10.85"/>
    <m/>
    <m/>
    <s v="Жилая комната"/>
    <s v="Комната стандарт"/>
    <n v="10.27"/>
    <m/>
    <m/>
    <m/>
    <m/>
    <m/>
    <m/>
    <m/>
    <m/>
    <m/>
    <m/>
    <m/>
    <m/>
    <n v="4.7300000000000004"/>
    <n v="4.09"/>
    <m/>
    <n v="3.61"/>
    <m/>
    <m/>
    <m/>
    <n v="3.03"/>
    <n v="0.91"/>
    <s v="без остекления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s v="комната"/>
    <n v="2"/>
    <m/>
    <m/>
    <m/>
    <m/>
    <m/>
    <m/>
    <m/>
    <m/>
    <m/>
    <m/>
    <s v="Свой ЖК, Двор"/>
    <s v="Ю-З"/>
  </r>
  <r>
    <x v="0"/>
    <x v="1"/>
    <n v="4"/>
    <n v="209"/>
    <n v="2"/>
    <n v="9"/>
    <n v="17"/>
    <x v="0"/>
    <n v="14.55"/>
    <n v="42.03"/>
    <n v="42.03"/>
    <n v="3.03"/>
    <n v="45.06"/>
    <n v="0.91"/>
    <n v="42.94"/>
    <m/>
    <m/>
    <m/>
    <n v="6.47"/>
    <s v="ниша"/>
    <m/>
    <m/>
    <m/>
    <m/>
    <m/>
    <m/>
    <m/>
    <m/>
    <m/>
    <m/>
    <s v="Кухня-столовая с нишей"/>
    <n v="16.13"/>
    <m/>
    <m/>
    <s v="Жилая комната"/>
    <s v="Комната стандарт"/>
    <n v="14.55"/>
    <s v="ниша"/>
    <m/>
    <m/>
    <m/>
    <m/>
    <m/>
    <m/>
    <m/>
    <m/>
    <m/>
    <m/>
    <m/>
    <m/>
    <m/>
    <m/>
    <m/>
    <m/>
    <m/>
    <m/>
    <m/>
    <m/>
    <m/>
    <n v="4.88"/>
    <m/>
    <m/>
    <m/>
    <m/>
    <m/>
    <m/>
    <n v="3.03"/>
    <n v="0.91"/>
    <s v="без остекления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З"/>
  </r>
  <r>
    <x v="0"/>
    <x v="1"/>
    <n v="4"/>
    <n v="210"/>
    <n v="3"/>
    <n v="9"/>
    <n v="17"/>
    <x v="0"/>
    <n v="13.18"/>
    <n v="36.9"/>
    <n v="36.9"/>
    <n v="3.03"/>
    <n v="39.93"/>
    <n v="0.91"/>
    <n v="37.809999999999995"/>
    <m/>
    <m/>
    <m/>
    <n v="5.66"/>
    <s v="ниша"/>
    <m/>
    <m/>
    <m/>
    <m/>
    <m/>
    <m/>
    <m/>
    <m/>
    <m/>
    <m/>
    <s v="Кухня-столовая"/>
    <n v="13.69"/>
    <m/>
    <m/>
    <s v="Жилая комната"/>
    <s v="Комната стандарт"/>
    <n v="13.18"/>
    <s v="ниша"/>
    <m/>
    <m/>
    <m/>
    <m/>
    <m/>
    <m/>
    <m/>
    <m/>
    <m/>
    <m/>
    <m/>
    <m/>
    <m/>
    <m/>
    <m/>
    <m/>
    <m/>
    <m/>
    <m/>
    <m/>
    <m/>
    <n v="4.37"/>
    <m/>
    <m/>
    <m/>
    <m/>
    <m/>
    <m/>
    <n v="3.03"/>
    <n v="0.91"/>
    <s v="без остекления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З"/>
  </r>
  <r>
    <x v="0"/>
    <x v="1"/>
    <n v="4"/>
    <n v="211"/>
    <n v="4"/>
    <n v="9"/>
    <n v="17"/>
    <x v="1"/>
    <n v="21.71"/>
    <n v="64.180000000000007"/>
    <n v="64.180000000000007"/>
    <n v="6.06"/>
    <n v="70.240000000000009"/>
    <n v="1.82"/>
    <n v="66"/>
    <m/>
    <m/>
    <m/>
    <n v="8.9700000000000006"/>
    <s v="ниша"/>
    <m/>
    <m/>
    <m/>
    <m/>
    <m/>
    <m/>
    <m/>
    <m/>
    <m/>
    <m/>
    <s v="Кухня-столовая с нишей"/>
    <n v="19.87"/>
    <m/>
    <m/>
    <s v="Жилая комната"/>
    <s v="Комната стандарт"/>
    <n v="11.15"/>
    <m/>
    <m/>
    <s v="Жилая комната"/>
    <s v="Мастер-спальня с/у через гардероб"/>
    <n v="10.56"/>
    <s v="гардероб"/>
    <n v="4.17"/>
    <m/>
    <m/>
    <m/>
    <m/>
    <m/>
    <m/>
    <m/>
    <m/>
    <m/>
    <m/>
    <m/>
    <m/>
    <m/>
    <m/>
    <m/>
    <n v="4.9000000000000004"/>
    <n v="4.5599999999999996"/>
    <m/>
    <m/>
    <m/>
    <m/>
    <m/>
    <n v="3.03"/>
    <n v="0.91"/>
    <s v="без остекления"/>
    <s v="кухня"/>
    <n v="3.03"/>
    <n v="0.91"/>
    <s v="без остекления"/>
    <s v="комната"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З"/>
  </r>
  <r>
    <x v="0"/>
    <x v="1"/>
    <n v="4"/>
    <n v="212"/>
    <n v="5"/>
    <n v="9"/>
    <n v="17"/>
    <x v="3"/>
    <n v="15.09"/>
    <n v="30.29"/>
    <n v="30.29"/>
    <n v="0"/>
    <n v="30.29"/>
    <n v="0"/>
    <n v="30.29"/>
    <m/>
    <m/>
    <m/>
    <n v="5.58"/>
    <s v="ниша"/>
    <m/>
    <m/>
    <m/>
    <m/>
    <m/>
    <m/>
    <m/>
    <m/>
    <m/>
    <m/>
    <s v="Студия"/>
    <n v="5.27"/>
    <m/>
    <m/>
    <s v="Студия"/>
    <s v="Студия"/>
    <n v="15.09"/>
    <m/>
    <m/>
    <m/>
    <m/>
    <m/>
    <m/>
    <m/>
    <m/>
    <m/>
    <m/>
    <m/>
    <m/>
    <m/>
    <m/>
    <m/>
    <m/>
    <m/>
    <m/>
    <m/>
    <m/>
    <m/>
    <m/>
    <n v="4.349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В"/>
  </r>
  <r>
    <x v="0"/>
    <x v="1"/>
    <n v="4"/>
    <n v="213"/>
    <n v="6"/>
    <n v="9"/>
    <n v="17"/>
    <x v="0"/>
    <n v="14.55"/>
    <n v="38.780000000000008"/>
    <n v="38.780000000000008"/>
    <n v="0"/>
    <n v="38.780000000000008"/>
    <n v="0"/>
    <n v="38.780000000000008"/>
    <m/>
    <m/>
    <m/>
    <n v="5.66"/>
    <s v="ниша"/>
    <m/>
    <m/>
    <m/>
    <m/>
    <m/>
    <m/>
    <m/>
    <m/>
    <m/>
    <m/>
    <s v="Кухня-столовая"/>
    <n v="13.69"/>
    <m/>
    <m/>
    <s v="Жилая комната"/>
    <s v="Комната стандарт"/>
    <n v="14.55"/>
    <s v="ниша"/>
    <m/>
    <m/>
    <m/>
    <m/>
    <m/>
    <m/>
    <m/>
    <m/>
    <m/>
    <m/>
    <m/>
    <m/>
    <m/>
    <m/>
    <m/>
    <m/>
    <m/>
    <m/>
    <m/>
    <m/>
    <m/>
    <n v="4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В"/>
  </r>
  <r>
    <x v="0"/>
    <x v="1"/>
    <n v="4"/>
    <n v="214"/>
    <n v="7"/>
    <n v="9"/>
    <n v="17"/>
    <x v="0"/>
    <n v="13.21"/>
    <n v="36.910000000000004"/>
    <n v="36.910000000000004"/>
    <n v="0"/>
    <n v="36.910000000000004"/>
    <n v="0"/>
    <n v="36.910000000000004"/>
    <m/>
    <m/>
    <m/>
    <n v="5.65"/>
    <s v="ниша"/>
    <m/>
    <m/>
    <m/>
    <m/>
    <m/>
    <m/>
    <m/>
    <m/>
    <m/>
    <m/>
    <s v="Кухня-столовая"/>
    <n v="13.67"/>
    <m/>
    <m/>
    <s v="Жилая комната"/>
    <s v="Комната стандарт"/>
    <n v="13.21"/>
    <s v="ниша"/>
    <m/>
    <m/>
    <m/>
    <m/>
    <m/>
    <m/>
    <m/>
    <m/>
    <m/>
    <m/>
    <m/>
    <m/>
    <m/>
    <m/>
    <m/>
    <m/>
    <m/>
    <m/>
    <m/>
    <m/>
    <m/>
    <n v="4.3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В"/>
  </r>
  <r>
    <x v="0"/>
    <x v="1"/>
    <n v="4"/>
    <n v="215"/>
    <n v="8"/>
    <n v="9"/>
    <n v="17"/>
    <x v="0"/>
    <n v="14.55"/>
    <n v="42.03"/>
    <n v="42.03"/>
    <n v="0"/>
    <n v="42.03"/>
    <n v="0"/>
    <n v="42.03"/>
    <m/>
    <m/>
    <m/>
    <n v="6.47"/>
    <s v="ниша"/>
    <m/>
    <m/>
    <m/>
    <m/>
    <m/>
    <m/>
    <m/>
    <m/>
    <m/>
    <m/>
    <s v="Кухня-столовая с нишей"/>
    <n v="16.13"/>
    <m/>
    <m/>
    <s v="Жилая комната"/>
    <s v="Комната стандарт"/>
    <n v="14.55"/>
    <s v="ниша"/>
    <m/>
    <m/>
    <m/>
    <m/>
    <m/>
    <m/>
    <m/>
    <m/>
    <m/>
    <m/>
    <m/>
    <m/>
    <m/>
    <m/>
    <m/>
    <m/>
    <m/>
    <m/>
    <m/>
    <m/>
    <m/>
    <n v="4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В"/>
  </r>
  <r>
    <x v="0"/>
    <x v="1"/>
    <n v="4"/>
    <n v="216"/>
    <n v="9"/>
    <n v="9"/>
    <n v="17"/>
    <x v="2"/>
    <n v="48.019999999999996"/>
    <n v="100.78"/>
    <n v="100.78"/>
    <n v="0"/>
    <n v="100.78"/>
    <n v="0"/>
    <n v="100.78"/>
    <m/>
    <m/>
    <m/>
    <n v="16.3"/>
    <s v="гардероб"/>
    <n v="3.48"/>
    <m/>
    <m/>
    <m/>
    <m/>
    <m/>
    <m/>
    <m/>
    <m/>
    <m/>
    <s v="Кухня-столовая"/>
    <n v="19.03"/>
    <m/>
    <m/>
    <s v="Жилая комната"/>
    <s v="Мастер-спальня"/>
    <n v="19.649999999999999"/>
    <s v="ниша"/>
    <m/>
    <s v="Жилая комната"/>
    <s v="Комната стандарт"/>
    <n v="18.559999999999999"/>
    <s v="ниша"/>
    <m/>
    <s v="Жилая комната"/>
    <s v="Комната стандарт"/>
    <n v="9.81"/>
    <m/>
    <m/>
    <m/>
    <m/>
    <m/>
    <m/>
    <m/>
    <m/>
    <m/>
    <m/>
    <m/>
    <m/>
    <n v="5.2"/>
    <n v="4.6100000000000003"/>
    <m/>
    <n v="4.13999999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s v="две комнаты"/>
    <n v="2"/>
    <m/>
    <m/>
    <m/>
    <m/>
    <m/>
    <m/>
    <m/>
    <m/>
    <m/>
    <m/>
    <s v="Другой ЖК"/>
    <s v="Ю-В"/>
  </r>
  <r>
    <x v="0"/>
    <x v="1"/>
    <n v="5"/>
    <n v="217"/>
    <n v="1"/>
    <n v="9"/>
    <n v="17"/>
    <x v="2"/>
    <n v="41.040000000000006"/>
    <n v="89.27"/>
    <n v="89.27"/>
    <n v="0"/>
    <n v="89.27"/>
    <n v="0"/>
    <n v="89.27"/>
    <m/>
    <m/>
    <m/>
    <n v="13.94"/>
    <s v="гардероб"/>
    <n v="2.83"/>
    <m/>
    <m/>
    <m/>
    <m/>
    <m/>
    <m/>
    <m/>
    <m/>
    <m/>
    <s v="Кухня-столовая"/>
    <n v="19.03"/>
    <m/>
    <m/>
    <s v="Жилая комната"/>
    <s v="Мастер-спальня"/>
    <n v="19.920000000000002"/>
    <s v="ниша"/>
    <m/>
    <s v="Жилая комната"/>
    <s v="Комната стандарт"/>
    <n v="10.85"/>
    <m/>
    <m/>
    <s v="Жилая комната"/>
    <s v="Комната стандарт"/>
    <n v="10.27"/>
    <m/>
    <m/>
    <m/>
    <m/>
    <m/>
    <m/>
    <m/>
    <m/>
    <m/>
    <m/>
    <m/>
    <m/>
    <n v="4.7300000000000004"/>
    <n v="4.09"/>
    <m/>
    <n v="3.6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s v="комната"/>
    <n v="2"/>
    <m/>
    <m/>
    <m/>
    <m/>
    <m/>
    <m/>
    <m/>
    <m/>
    <m/>
    <m/>
    <s v="Свой ЖК, Двор"/>
    <s v="Ю-З"/>
  </r>
  <r>
    <x v="0"/>
    <x v="1"/>
    <n v="5"/>
    <n v="218"/>
    <n v="2"/>
    <n v="9"/>
    <n v="17"/>
    <x v="0"/>
    <n v="14.55"/>
    <n v="42.03"/>
    <n v="42.03"/>
    <n v="2.63"/>
    <n v="44.660000000000004"/>
    <n v="0.79"/>
    <n v="42.82"/>
    <m/>
    <m/>
    <m/>
    <n v="6.47"/>
    <s v="ниша"/>
    <m/>
    <m/>
    <m/>
    <m/>
    <m/>
    <m/>
    <m/>
    <m/>
    <m/>
    <m/>
    <s v="Кухня-столовая с нишей"/>
    <n v="16.13"/>
    <m/>
    <m/>
    <s v="Жилая комната"/>
    <s v="Комната стандарт"/>
    <n v="14.55"/>
    <s v="ниша"/>
    <m/>
    <m/>
    <m/>
    <m/>
    <m/>
    <m/>
    <m/>
    <m/>
    <m/>
    <m/>
    <m/>
    <m/>
    <m/>
    <m/>
    <m/>
    <m/>
    <m/>
    <m/>
    <m/>
    <m/>
    <m/>
    <n v="4.88"/>
    <m/>
    <m/>
    <m/>
    <m/>
    <m/>
    <m/>
    <n v="2.63"/>
    <n v="0.79"/>
    <s v="без остекления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З"/>
  </r>
  <r>
    <x v="0"/>
    <x v="1"/>
    <n v="5"/>
    <n v="219"/>
    <n v="3"/>
    <n v="9"/>
    <n v="17"/>
    <x v="0"/>
    <n v="13.18"/>
    <n v="36.9"/>
    <n v="36.9"/>
    <n v="2.63"/>
    <n v="39.53"/>
    <n v="0.79"/>
    <n v="37.69"/>
    <m/>
    <m/>
    <m/>
    <n v="5.66"/>
    <s v="ниша"/>
    <m/>
    <m/>
    <m/>
    <m/>
    <m/>
    <m/>
    <m/>
    <m/>
    <m/>
    <m/>
    <s v="Кухня-столовая"/>
    <n v="13.69"/>
    <m/>
    <m/>
    <s v="Жилая комната"/>
    <s v="Комната стандарт"/>
    <n v="13.18"/>
    <s v="ниша"/>
    <m/>
    <m/>
    <m/>
    <m/>
    <m/>
    <m/>
    <m/>
    <m/>
    <m/>
    <m/>
    <m/>
    <m/>
    <m/>
    <m/>
    <m/>
    <m/>
    <m/>
    <m/>
    <m/>
    <m/>
    <m/>
    <n v="4.37"/>
    <m/>
    <m/>
    <m/>
    <m/>
    <m/>
    <m/>
    <n v="2.63"/>
    <n v="0.79"/>
    <s v="без остекления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З"/>
  </r>
  <r>
    <x v="0"/>
    <x v="1"/>
    <n v="5"/>
    <n v="220"/>
    <n v="4"/>
    <n v="9"/>
    <n v="17"/>
    <x v="1"/>
    <n v="21.71"/>
    <n v="64.16"/>
    <n v="64.16"/>
    <n v="0"/>
    <n v="64.16"/>
    <n v="0"/>
    <n v="64.16"/>
    <m/>
    <m/>
    <m/>
    <n v="8.9700000000000006"/>
    <s v="ниша"/>
    <m/>
    <m/>
    <m/>
    <m/>
    <m/>
    <m/>
    <m/>
    <m/>
    <m/>
    <m/>
    <s v="Кухня-столовая с нишей"/>
    <n v="19.87"/>
    <m/>
    <m/>
    <s v="Жилая комната"/>
    <s v="Комната стандарт"/>
    <n v="11.15"/>
    <m/>
    <m/>
    <s v="Жилая комната"/>
    <s v="Мастер-спальня с/у через гардероб"/>
    <n v="10.56"/>
    <s v="гардероб"/>
    <n v="4.18"/>
    <m/>
    <m/>
    <m/>
    <m/>
    <m/>
    <m/>
    <m/>
    <m/>
    <m/>
    <m/>
    <m/>
    <m/>
    <m/>
    <m/>
    <m/>
    <n v="4.87"/>
    <n v="4.5599999999999996"/>
    <m/>
    <m/>
    <m/>
    <s v="да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З"/>
  </r>
  <r>
    <x v="0"/>
    <x v="1"/>
    <n v="5"/>
    <n v="221"/>
    <n v="5"/>
    <n v="9"/>
    <n v="17"/>
    <x v="3"/>
    <n v="15.09"/>
    <n v="30.299999999999997"/>
    <n v="30.299999999999997"/>
    <n v="0"/>
    <n v="30.299999999999997"/>
    <n v="0"/>
    <n v="30.299999999999997"/>
    <m/>
    <m/>
    <m/>
    <n v="5.58"/>
    <s v="ниша"/>
    <m/>
    <m/>
    <m/>
    <m/>
    <m/>
    <m/>
    <m/>
    <m/>
    <m/>
    <m/>
    <s v="Студия"/>
    <n v="5.28"/>
    <m/>
    <m/>
    <s v="Студия"/>
    <s v="Студия"/>
    <n v="15.09"/>
    <m/>
    <m/>
    <m/>
    <m/>
    <m/>
    <m/>
    <m/>
    <m/>
    <m/>
    <m/>
    <m/>
    <m/>
    <m/>
    <m/>
    <m/>
    <m/>
    <m/>
    <m/>
    <m/>
    <m/>
    <m/>
    <m/>
    <n v="4.349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В"/>
  </r>
  <r>
    <x v="0"/>
    <x v="1"/>
    <n v="5"/>
    <n v="222"/>
    <n v="6"/>
    <n v="9"/>
    <n v="17"/>
    <x v="0"/>
    <n v="14.55"/>
    <n v="38.780000000000008"/>
    <n v="38.780000000000008"/>
    <n v="0"/>
    <n v="38.780000000000008"/>
    <n v="0"/>
    <n v="38.780000000000008"/>
    <m/>
    <m/>
    <m/>
    <n v="5.66"/>
    <s v="ниша"/>
    <m/>
    <m/>
    <m/>
    <m/>
    <m/>
    <m/>
    <m/>
    <m/>
    <m/>
    <m/>
    <s v="Кухня-столовая"/>
    <n v="13.69"/>
    <m/>
    <m/>
    <s v="Жилая комната"/>
    <s v="Комната стандарт"/>
    <n v="14.55"/>
    <s v="ниша"/>
    <m/>
    <m/>
    <m/>
    <m/>
    <m/>
    <m/>
    <m/>
    <m/>
    <m/>
    <m/>
    <m/>
    <m/>
    <m/>
    <m/>
    <m/>
    <m/>
    <m/>
    <m/>
    <m/>
    <m/>
    <m/>
    <n v="4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В"/>
  </r>
  <r>
    <x v="0"/>
    <x v="1"/>
    <n v="5"/>
    <n v="223"/>
    <n v="7"/>
    <n v="9"/>
    <n v="17"/>
    <x v="0"/>
    <n v="13.21"/>
    <n v="36.910000000000004"/>
    <n v="36.910000000000004"/>
    <n v="0"/>
    <n v="36.910000000000004"/>
    <n v="0"/>
    <n v="36.910000000000004"/>
    <m/>
    <m/>
    <m/>
    <n v="5.65"/>
    <s v="ниша"/>
    <m/>
    <m/>
    <m/>
    <m/>
    <m/>
    <m/>
    <m/>
    <m/>
    <m/>
    <m/>
    <s v="Кухня-столовая"/>
    <n v="13.67"/>
    <m/>
    <m/>
    <s v="Жилая комната"/>
    <s v="Комната стандарт"/>
    <n v="13.21"/>
    <s v="ниша"/>
    <m/>
    <m/>
    <m/>
    <m/>
    <m/>
    <m/>
    <m/>
    <m/>
    <m/>
    <m/>
    <m/>
    <m/>
    <m/>
    <m/>
    <m/>
    <m/>
    <m/>
    <m/>
    <m/>
    <m/>
    <m/>
    <n v="4.3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В"/>
  </r>
  <r>
    <x v="0"/>
    <x v="1"/>
    <n v="5"/>
    <n v="224"/>
    <n v="8"/>
    <n v="9"/>
    <n v="17"/>
    <x v="0"/>
    <n v="14.55"/>
    <n v="42.03"/>
    <n v="42.03"/>
    <n v="0"/>
    <n v="42.03"/>
    <n v="0"/>
    <n v="42.03"/>
    <m/>
    <m/>
    <m/>
    <n v="6.47"/>
    <s v="ниша"/>
    <m/>
    <m/>
    <m/>
    <m/>
    <m/>
    <m/>
    <m/>
    <m/>
    <m/>
    <m/>
    <s v="Кухня-столовая с нишей"/>
    <n v="16.13"/>
    <m/>
    <m/>
    <s v="Жилая комната"/>
    <s v="Комната стандарт"/>
    <n v="14.55"/>
    <s v="ниша"/>
    <m/>
    <m/>
    <m/>
    <m/>
    <m/>
    <m/>
    <m/>
    <m/>
    <m/>
    <m/>
    <m/>
    <m/>
    <m/>
    <m/>
    <m/>
    <m/>
    <m/>
    <m/>
    <m/>
    <m/>
    <m/>
    <n v="4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В"/>
  </r>
  <r>
    <x v="0"/>
    <x v="1"/>
    <n v="5"/>
    <n v="225"/>
    <n v="9"/>
    <n v="9"/>
    <n v="17"/>
    <x v="2"/>
    <n v="48.019999999999996"/>
    <n v="100.78"/>
    <n v="100.78"/>
    <n v="0"/>
    <n v="100.78"/>
    <n v="0"/>
    <n v="100.78"/>
    <m/>
    <m/>
    <m/>
    <n v="16.3"/>
    <s v="гардероб"/>
    <n v="3.48"/>
    <m/>
    <m/>
    <m/>
    <m/>
    <m/>
    <m/>
    <m/>
    <m/>
    <m/>
    <s v="Кухня-столовая"/>
    <n v="19.03"/>
    <m/>
    <m/>
    <s v="Жилая комната"/>
    <s v="Мастер-спальня"/>
    <n v="19.649999999999999"/>
    <s v="ниша"/>
    <m/>
    <s v="Жилая комната"/>
    <s v="Комната стандарт"/>
    <n v="18.559999999999999"/>
    <s v="ниша"/>
    <m/>
    <s v="Жилая комната"/>
    <s v="Комната стандарт"/>
    <n v="9.81"/>
    <m/>
    <m/>
    <m/>
    <m/>
    <m/>
    <m/>
    <m/>
    <m/>
    <m/>
    <m/>
    <m/>
    <m/>
    <n v="5.2"/>
    <n v="4.6100000000000003"/>
    <m/>
    <n v="4.13999999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s v="две комнаты"/>
    <n v="2"/>
    <m/>
    <m/>
    <m/>
    <m/>
    <m/>
    <m/>
    <m/>
    <m/>
    <m/>
    <m/>
    <s v="Другой ЖК"/>
    <s v="Ю-В"/>
  </r>
  <r>
    <x v="0"/>
    <x v="1"/>
    <n v="6"/>
    <n v="226"/>
    <n v="1"/>
    <n v="9"/>
    <n v="17"/>
    <x v="2"/>
    <n v="41.040000000000006"/>
    <n v="89.27"/>
    <n v="89.27"/>
    <n v="3.03"/>
    <n v="92.3"/>
    <n v="0.91"/>
    <n v="90.179999999999993"/>
    <m/>
    <m/>
    <m/>
    <n v="13.94"/>
    <s v="гардероб"/>
    <n v="2.83"/>
    <m/>
    <m/>
    <m/>
    <m/>
    <m/>
    <m/>
    <m/>
    <m/>
    <m/>
    <s v="Кухня-столовая"/>
    <n v="19.03"/>
    <m/>
    <m/>
    <s v="Жилая комната"/>
    <s v="Мастер-спальня"/>
    <n v="19.920000000000002"/>
    <s v="ниша"/>
    <m/>
    <s v="Жилая комната"/>
    <s v="Комната стандарт"/>
    <n v="10.85"/>
    <m/>
    <m/>
    <s v="Жилая комната"/>
    <s v="Комната стандарт"/>
    <n v="10.27"/>
    <m/>
    <m/>
    <m/>
    <m/>
    <m/>
    <m/>
    <m/>
    <m/>
    <m/>
    <m/>
    <m/>
    <m/>
    <n v="4.7300000000000004"/>
    <n v="4.09"/>
    <m/>
    <n v="3.61"/>
    <m/>
    <m/>
    <m/>
    <n v="3.03"/>
    <n v="0.91"/>
    <s v="без остекления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s v="комната"/>
    <n v="2"/>
    <m/>
    <m/>
    <m/>
    <m/>
    <m/>
    <m/>
    <m/>
    <m/>
    <m/>
    <m/>
    <s v="Свой ЖК, Двор"/>
    <s v="Ю-З"/>
  </r>
  <r>
    <x v="0"/>
    <x v="1"/>
    <n v="6"/>
    <n v="227"/>
    <n v="2"/>
    <n v="9"/>
    <n v="17"/>
    <x v="0"/>
    <n v="14.55"/>
    <n v="42.03"/>
    <n v="42.03"/>
    <n v="0"/>
    <n v="42.03"/>
    <n v="0"/>
    <n v="42.03"/>
    <m/>
    <m/>
    <m/>
    <n v="6.47"/>
    <s v="ниша"/>
    <m/>
    <m/>
    <m/>
    <m/>
    <m/>
    <m/>
    <m/>
    <m/>
    <m/>
    <m/>
    <s v="Кухня-столовая с нишей"/>
    <n v="16.13"/>
    <m/>
    <m/>
    <s v="Жилая комната"/>
    <s v="Комната стандарт"/>
    <n v="14.55"/>
    <s v="ниша"/>
    <m/>
    <m/>
    <m/>
    <m/>
    <m/>
    <m/>
    <m/>
    <m/>
    <m/>
    <m/>
    <m/>
    <m/>
    <m/>
    <m/>
    <m/>
    <m/>
    <m/>
    <m/>
    <m/>
    <m/>
    <m/>
    <n v="4.88"/>
    <m/>
    <m/>
    <m/>
    <m/>
    <s v="да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З"/>
  </r>
  <r>
    <x v="0"/>
    <x v="1"/>
    <n v="6"/>
    <n v="228"/>
    <n v="3"/>
    <n v="9"/>
    <n v="17"/>
    <x v="0"/>
    <n v="13.18"/>
    <n v="36.9"/>
    <n v="36.9"/>
    <n v="3.03"/>
    <n v="39.93"/>
    <n v="0.91"/>
    <n v="37.809999999999995"/>
    <m/>
    <m/>
    <m/>
    <n v="5.66"/>
    <s v="ниша"/>
    <m/>
    <m/>
    <m/>
    <m/>
    <m/>
    <m/>
    <m/>
    <m/>
    <m/>
    <m/>
    <s v="Кухня-столовая"/>
    <n v="13.69"/>
    <m/>
    <m/>
    <s v="Жилая комната"/>
    <s v="Комната стандарт"/>
    <n v="13.18"/>
    <s v="ниша"/>
    <m/>
    <m/>
    <m/>
    <m/>
    <m/>
    <m/>
    <m/>
    <m/>
    <m/>
    <m/>
    <m/>
    <m/>
    <m/>
    <m/>
    <m/>
    <m/>
    <m/>
    <m/>
    <m/>
    <m/>
    <m/>
    <n v="4.37"/>
    <m/>
    <m/>
    <m/>
    <m/>
    <m/>
    <m/>
    <n v="3.03"/>
    <n v="0.91"/>
    <s v="без остекления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З"/>
  </r>
  <r>
    <x v="0"/>
    <x v="1"/>
    <n v="6"/>
    <n v="229"/>
    <n v="4"/>
    <n v="9"/>
    <n v="17"/>
    <x v="1"/>
    <n v="21.71"/>
    <n v="64.13000000000001"/>
    <n v="64.13000000000001"/>
    <n v="0"/>
    <n v="64.13000000000001"/>
    <n v="0"/>
    <n v="64.13000000000001"/>
    <m/>
    <m/>
    <m/>
    <n v="8.9700000000000006"/>
    <s v="ниша"/>
    <m/>
    <m/>
    <m/>
    <m/>
    <m/>
    <m/>
    <m/>
    <m/>
    <m/>
    <m/>
    <s v="Кухня-столовая с нишей"/>
    <n v="19.87"/>
    <m/>
    <m/>
    <s v="Жилая комната"/>
    <s v="Комната стандарт"/>
    <n v="11.15"/>
    <m/>
    <m/>
    <s v="Жилая комната"/>
    <s v="Мастер-спальня с/у через гардероб"/>
    <n v="10.56"/>
    <s v="гардероб"/>
    <n v="4.17"/>
    <m/>
    <m/>
    <m/>
    <m/>
    <m/>
    <m/>
    <m/>
    <m/>
    <m/>
    <m/>
    <m/>
    <m/>
    <m/>
    <m/>
    <m/>
    <n v="4.8499999999999996"/>
    <n v="4.5599999999999996"/>
    <m/>
    <m/>
    <m/>
    <s v="да"/>
    <s v="кухня, 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З"/>
  </r>
  <r>
    <x v="0"/>
    <x v="1"/>
    <n v="6"/>
    <n v="230"/>
    <n v="5"/>
    <n v="9"/>
    <n v="17"/>
    <x v="3"/>
    <n v="15.09"/>
    <n v="30.22"/>
    <n v="30.22"/>
    <n v="0"/>
    <n v="30.22"/>
    <n v="0"/>
    <n v="30.22"/>
    <m/>
    <m/>
    <m/>
    <n v="5.58"/>
    <s v="ниша"/>
    <m/>
    <m/>
    <m/>
    <m/>
    <m/>
    <m/>
    <m/>
    <m/>
    <m/>
    <m/>
    <s v="Студия"/>
    <n v="5.2"/>
    <m/>
    <m/>
    <s v="Студия"/>
    <s v="Студия"/>
    <n v="15.09"/>
    <m/>
    <m/>
    <m/>
    <m/>
    <m/>
    <m/>
    <m/>
    <m/>
    <m/>
    <m/>
    <m/>
    <m/>
    <m/>
    <m/>
    <m/>
    <m/>
    <m/>
    <m/>
    <m/>
    <m/>
    <m/>
    <m/>
    <n v="4.349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В"/>
  </r>
  <r>
    <x v="0"/>
    <x v="1"/>
    <n v="6"/>
    <n v="231"/>
    <n v="6"/>
    <n v="9"/>
    <n v="17"/>
    <x v="0"/>
    <n v="14.55"/>
    <n v="38.780000000000008"/>
    <n v="38.780000000000008"/>
    <n v="0"/>
    <n v="38.780000000000008"/>
    <n v="0"/>
    <n v="38.780000000000008"/>
    <m/>
    <m/>
    <m/>
    <n v="5.66"/>
    <s v="ниша"/>
    <m/>
    <m/>
    <m/>
    <m/>
    <m/>
    <m/>
    <m/>
    <m/>
    <m/>
    <m/>
    <s v="Кухня-столовая"/>
    <n v="13.69"/>
    <m/>
    <m/>
    <s v="Жилая комната"/>
    <s v="Комната стандарт"/>
    <n v="14.55"/>
    <s v="ниша"/>
    <m/>
    <m/>
    <m/>
    <m/>
    <m/>
    <m/>
    <m/>
    <m/>
    <m/>
    <m/>
    <m/>
    <m/>
    <m/>
    <m/>
    <m/>
    <m/>
    <m/>
    <m/>
    <m/>
    <m/>
    <m/>
    <n v="4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В"/>
  </r>
  <r>
    <x v="0"/>
    <x v="1"/>
    <n v="6"/>
    <n v="232"/>
    <n v="7"/>
    <n v="9"/>
    <n v="17"/>
    <x v="0"/>
    <n v="13.21"/>
    <n v="36.910000000000004"/>
    <n v="36.910000000000004"/>
    <n v="0"/>
    <n v="36.910000000000004"/>
    <n v="0"/>
    <n v="36.910000000000004"/>
    <m/>
    <m/>
    <m/>
    <n v="5.65"/>
    <s v="ниша"/>
    <m/>
    <m/>
    <m/>
    <m/>
    <m/>
    <m/>
    <m/>
    <m/>
    <m/>
    <m/>
    <s v="Кухня-столовая"/>
    <n v="13.67"/>
    <m/>
    <m/>
    <s v="Жилая комната"/>
    <s v="Комната стандарт"/>
    <n v="13.21"/>
    <s v="ниша"/>
    <m/>
    <m/>
    <m/>
    <m/>
    <m/>
    <m/>
    <m/>
    <m/>
    <m/>
    <m/>
    <m/>
    <m/>
    <m/>
    <m/>
    <m/>
    <m/>
    <m/>
    <m/>
    <m/>
    <m/>
    <m/>
    <n v="4.3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В"/>
  </r>
  <r>
    <x v="0"/>
    <x v="1"/>
    <n v="6"/>
    <n v="233"/>
    <n v="8"/>
    <n v="9"/>
    <n v="17"/>
    <x v="0"/>
    <n v="14.55"/>
    <n v="42.03"/>
    <n v="42.03"/>
    <n v="0"/>
    <n v="42.03"/>
    <n v="0"/>
    <n v="42.03"/>
    <m/>
    <m/>
    <m/>
    <n v="6.47"/>
    <s v="ниша"/>
    <m/>
    <m/>
    <m/>
    <m/>
    <m/>
    <m/>
    <m/>
    <m/>
    <m/>
    <m/>
    <s v="Кухня-столовая с нишей"/>
    <n v="16.13"/>
    <m/>
    <m/>
    <s v="Жилая комната"/>
    <s v="Комната стандарт"/>
    <n v="14.55"/>
    <s v="ниша"/>
    <m/>
    <m/>
    <m/>
    <m/>
    <m/>
    <m/>
    <m/>
    <m/>
    <m/>
    <m/>
    <m/>
    <m/>
    <m/>
    <m/>
    <m/>
    <m/>
    <m/>
    <m/>
    <m/>
    <m/>
    <m/>
    <n v="4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В"/>
  </r>
  <r>
    <x v="0"/>
    <x v="1"/>
    <n v="6"/>
    <n v="234"/>
    <n v="9"/>
    <n v="9"/>
    <n v="17"/>
    <x v="2"/>
    <n v="48.019999999999996"/>
    <n v="100.74000000000001"/>
    <n v="100.74000000000001"/>
    <n v="0"/>
    <n v="100.74000000000001"/>
    <n v="0"/>
    <n v="100.74000000000001"/>
    <m/>
    <m/>
    <m/>
    <n v="16.309999999999999"/>
    <s v="гардероб"/>
    <n v="3.48"/>
    <m/>
    <m/>
    <m/>
    <m/>
    <m/>
    <m/>
    <m/>
    <m/>
    <m/>
    <s v="Кухня-столовая"/>
    <n v="19.03"/>
    <m/>
    <m/>
    <s v="Жилая комната"/>
    <s v="Мастер-спальня"/>
    <n v="19.649999999999999"/>
    <s v="ниша"/>
    <m/>
    <s v="Жилая комната"/>
    <s v="Комната стандарт"/>
    <n v="18.559999999999999"/>
    <s v="ниша"/>
    <m/>
    <s v="Жилая комната"/>
    <s v="Комната стандарт"/>
    <n v="9.81"/>
    <m/>
    <m/>
    <m/>
    <m/>
    <m/>
    <m/>
    <m/>
    <m/>
    <m/>
    <m/>
    <m/>
    <m/>
    <n v="5.15"/>
    <n v="4.6100000000000003"/>
    <m/>
    <n v="4.13999999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s v="две комнаты"/>
    <n v="2"/>
    <m/>
    <m/>
    <m/>
    <m/>
    <m/>
    <m/>
    <m/>
    <m/>
    <m/>
    <m/>
    <s v="Другой ЖК"/>
    <s v="Ю-В"/>
  </r>
  <r>
    <x v="0"/>
    <x v="1"/>
    <n v="7"/>
    <n v="235"/>
    <n v="1"/>
    <n v="9"/>
    <n v="17"/>
    <x v="2"/>
    <n v="41.040000000000006"/>
    <n v="89.27"/>
    <n v="89.27"/>
    <n v="0"/>
    <n v="89.27"/>
    <n v="0"/>
    <n v="89.27"/>
    <m/>
    <m/>
    <m/>
    <n v="13.94"/>
    <s v="гардероб"/>
    <n v="2.83"/>
    <m/>
    <m/>
    <m/>
    <m/>
    <m/>
    <m/>
    <m/>
    <m/>
    <m/>
    <s v="Кухня-столовая"/>
    <n v="19.03"/>
    <m/>
    <m/>
    <s v="Жилая комната"/>
    <s v="Мастер-спальня"/>
    <n v="19.920000000000002"/>
    <s v="ниша"/>
    <m/>
    <s v="Жилая комната"/>
    <s v="Комната стандарт"/>
    <n v="10.85"/>
    <m/>
    <m/>
    <s v="Жилая комната"/>
    <s v="Комната стандарт"/>
    <n v="10.27"/>
    <m/>
    <m/>
    <m/>
    <m/>
    <m/>
    <m/>
    <m/>
    <m/>
    <m/>
    <m/>
    <m/>
    <m/>
    <n v="4.7300000000000004"/>
    <n v="4.09"/>
    <m/>
    <n v="3.6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s v="комната"/>
    <n v="2"/>
    <m/>
    <m/>
    <m/>
    <m/>
    <m/>
    <m/>
    <m/>
    <m/>
    <m/>
    <m/>
    <s v="Свой ЖК, Двор"/>
    <s v="Ю-З"/>
  </r>
  <r>
    <x v="0"/>
    <x v="1"/>
    <n v="7"/>
    <n v="236"/>
    <n v="2"/>
    <n v="9"/>
    <n v="17"/>
    <x v="0"/>
    <n v="14.55"/>
    <n v="42.03"/>
    <n v="42.03"/>
    <n v="2.63"/>
    <n v="44.660000000000004"/>
    <n v="0.79"/>
    <n v="42.82"/>
    <m/>
    <m/>
    <m/>
    <n v="6.47"/>
    <s v="ниша"/>
    <m/>
    <m/>
    <m/>
    <m/>
    <m/>
    <m/>
    <m/>
    <m/>
    <m/>
    <m/>
    <s v="Кухня-столовая с нишей"/>
    <n v="16.13"/>
    <m/>
    <m/>
    <s v="Жилая комната"/>
    <s v="Комната стандарт"/>
    <n v="14.55"/>
    <s v="ниша"/>
    <m/>
    <m/>
    <m/>
    <m/>
    <m/>
    <m/>
    <m/>
    <m/>
    <m/>
    <m/>
    <m/>
    <m/>
    <m/>
    <m/>
    <m/>
    <m/>
    <m/>
    <m/>
    <m/>
    <m/>
    <m/>
    <n v="4.88"/>
    <m/>
    <m/>
    <m/>
    <m/>
    <m/>
    <m/>
    <n v="2.63"/>
    <n v="0.79"/>
    <s v="без остекления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З"/>
  </r>
  <r>
    <x v="0"/>
    <x v="1"/>
    <n v="7"/>
    <n v="237"/>
    <n v="3"/>
    <n v="9"/>
    <n v="17"/>
    <x v="0"/>
    <n v="13.18"/>
    <n v="36.9"/>
    <n v="36.9"/>
    <n v="2.63"/>
    <n v="39.53"/>
    <n v="0.79"/>
    <n v="37.69"/>
    <m/>
    <m/>
    <m/>
    <n v="5.66"/>
    <s v="ниша"/>
    <m/>
    <m/>
    <m/>
    <m/>
    <m/>
    <m/>
    <m/>
    <m/>
    <m/>
    <m/>
    <s v="Кухня-столовая"/>
    <n v="13.69"/>
    <m/>
    <m/>
    <s v="Жилая комната"/>
    <s v="Комната стандарт"/>
    <n v="13.18"/>
    <s v="ниша"/>
    <m/>
    <m/>
    <m/>
    <m/>
    <m/>
    <m/>
    <m/>
    <m/>
    <m/>
    <m/>
    <m/>
    <m/>
    <m/>
    <m/>
    <m/>
    <m/>
    <m/>
    <m/>
    <m/>
    <m/>
    <m/>
    <n v="4.37"/>
    <m/>
    <m/>
    <m/>
    <m/>
    <m/>
    <m/>
    <n v="2.63"/>
    <n v="0.79"/>
    <s v="без остекления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З"/>
  </r>
  <r>
    <x v="0"/>
    <x v="1"/>
    <n v="7"/>
    <n v="238"/>
    <n v="4"/>
    <n v="9"/>
    <n v="17"/>
    <x v="1"/>
    <n v="21.71"/>
    <n v="64.16"/>
    <n v="64.16"/>
    <n v="0"/>
    <n v="64.16"/>
    <n v="0"/>
    <n v="64.16"/>
    <m/>
    <m/>
    <m/>
    <n v="8.9700000000000006"/>
    <s v="ниша"/>
    <m/>
    <m/>
    <m/>
    <m/>
    <m/>
    <m/>
    <m/>
    <m/>
    <m/>
    <m/>
    <s v="Кухня-столовая с нишей"/>
    <n v="19.87"/>
    <m/>
    <m/>
    <s v="Жилая комната"/>
    <s v="Комната стандарт"/>
    <n v="11.15"/>
    <m/>
    <m/>
    <s v="Жилая комната"/>
    <s v="Мастер-спальня с/у через гардероб"/>
    <n v="10.56"/>
    <s v="гардероб"/>
    <n v="4.18"/>
    <m/>
    <m/>
    <m/>
    <m/>
    <m/>
    <m/>
    <m/>
    <m/>
    <m/>
    <m/>
    <m/>
    <m/>
    <m/>
    <m/>
    <m/>
    <n v="4.87"/>
    <n v="4.5599999999999996"/>
    <m/>
    <m/>
    <m/>
    <s v="да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З"/>
  </r>
  <r>
    <x v="0"/>
    <x v="1"/>
    <n v="7"/>
    <n v="239"/>
    <n v="5"/>
    <n v="9"/>
    <n v="17"/>
    <x v="3"/>
    <n v="15.09"/>
    <n v="30.299999999999997"/>
    <n v="30.299999999999997"/>
    <n v="0"/>
    <n v="30.299999999999997"/>
    <n v="0"/>
    <n v="30.299999999999997"/>
    <m/>
    <m/>
    <m/>
    <n v="5.58"/>
    <s v="ниша"/>
    <m/>
    <m/>
    <m/>
    <m/>
    <m/>
    <m/>
    <m/>
    <m/>
    <m/>
    <m/>
    <s v="Студия"/>
    <n v="5.28"/>
    <m/>
    <m/>
    <s v="Студия"/>
    <s v="Студия"/>
    <n v="15.09"/>
    <m/>
    <m/>
    <m/>
    <m/>
    <m/>
    <m/>
    <m/>
    <m/>
    <m/>
    <m/>
    <m/>
    <m/>
    <m/>
    <m/>
    <m/>
    <m/>
    <m/>
    <m/>
    <m/>
    <m/>
    <m/>
    <m/>
    <n v="4.349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В"/>
  </r>
  <r>
    <x v="0"/>
    <x v="1"/>
    <n v="7"/>
    <n v="240"/>
    <n v="6"/>
    <n v="9"/>
    <n v="17"/>
    <x v="0"/>
    <n v="14.55"/>
    <n v="38.780000000000008"/>
    <n v="38.780000000000008"/>
    <n v="0"/>
    <n v="38.780000000000008"/>
    <n v="0"/>
    <n v="38.780000000000008"/>
    <m/>
    <m/>
    <m/>
    <n v="5.66"/>
    <s v="ниша"/>
    <m/>
    <m/>
    <m/>
    <m/>
    <m/>
    <m/>
    <m/>
    <m/>
    <m/>
    <m/>
    <s v="Кухня-столовая"/>
    <n v="13.69"/>
    <m/>
    <m/>
    <s v="Жилая комната"/>
    <s v="Комната стандарт"/>
    <n v="14.55"/>
    <s v="ниша"/>
    <m/>
    <m/>
    <m/>
    <m/>
    <m/>
    <m/>
    <m/>
    <m/>
    <m/>
    <m/>
    <m/>
    <m/>
    <m/>
    <m/>
    <m/>
    <m/>
    <m/>
    <m/>
    <m/>
    <m/>
    <m/>
    <n v="4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В"/>
  </r>
  <r>
    <x v="0"/>
    <x v="1"/>
    <n v="7"/>
    <n v="241"/>
    <n v="7"/>
    <n v="9"/>
    <n v="17"/>
    <x v="0"/>
    <n v="13.21"/>
    <n v="36.910000000000004"/>
    <n v="36.910000000000004"/>
    <n v="0"/>
    <n v="36.910000000000004"/>
    <n v="0"/>
    <n v="36.910000000000004"/>
    <m/>
    <m/>
    <m/>
    <n v="5.65"/>
    <s v="ниша"/>
    <m/>
    <m/>
    <m/>
    <m/>
    <m/>
    <m/>
    <m/>
    <m/>
    <m/>
    <m/>
    <s v="Кухня-столовая"/>
    <n v="13.67"/>
    <m/>
    <m/>
    <s v="Жилая комната"/>
    <s v="Комната стандарт"/>
    <n v="13.21"/>
    <s v="ниша"/>
    <m/>
    <m/>
    <m/>
    <m/>
    <m/>
    <m/>
    <m/>
    <m/>
    <m/>
    <m/>
    <m/>
    <m/>
    <m/>
    <m/>
    <m/>
    <m/>
    <m/>
    <m/>
    <m/>
    <m/>
    <m/>
    <n v="4.3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В"/>
  </r>
  <r>
    <x v="0"/>
    <x v="1"/>
    <n v="7"/>
    <n v="242"/>
    <n v="8"/>
    <n v="9"/>
    <n v="17"/>
    <x v="0"/>
    <n v="14.55"/>
    <n v="42.03"/>
    <n v="42.03"/>
    <n v="0"/>
    <n v="42.03"/>
    <n v="0"/>
    <n v="42.03"/>
    <m/>
    <m/>
    <m/>
    <n v="6.47"/>
    <s v="ниша"/>
    <m/>
    <m/>
    <m/>
    <m/>
    <m/>
    <m/>
    <m/>
    <m/>
    <m/>
    <m/>
    <s v="Кухня-столовая с нишей"/>
    <n v="16.13"/>
    <m/>
    <m/>
    <s v="Жилая комната"/>
    <s v="Комната стандарт"/>
    <n v="14.55"/>
    <s v="ниша"/>
    <m/>
    <m/>
    <m/>
    <m/>
    <m/>
    <m/>
    <m/>
    <m/>
    <m/>
    <m/>
    <m/>
    <m/>
    <m/>
    <m/>
    <m/>
    <m/>
    <m/>
    <m/>
    <m/>
    <m/>
    <m/>
    <n v="4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В"/>
  </r>
  <r>
    <x v="0"/>
    <x v="1"/>
    <n v="7"/>
    <n v="243"/>
    <n v="9"/>
    <n v="9"/>
    <n v="17"/>
    <x v="2"/>
    <n v="48.019999999999996"/>
    <n v="100.78"/>
    <n v="100.78"/>
    <n v="0"/>
    <n v="100.78"/>
    <n v="0"/>
    <n v="100.78"/>
    <m/>
    <m/>
    <m/>
    <n v="16.3"/>
    <s v="гардероб"/>
    <n v="3.48"/>
    <m/>
    <m/>
    <m/>
    <m/>
    <m/>
    <m/>
    <m/>
    <m/>
    <m/>
    <s v="Кухня-столовая"/>
    <n v="19.03"/>
    <m/>
    <m/>
    <s v="Жилая комната"/>
    <s v="Мастер-спальня"/>
    <n v="19.649999999999999"/>
    <s v="ниша"/>
    <m/>
    <s v="Жилая комната"/>
    <s v="Комната стандарт"/>
    <n v="18.559999999999999"/>
    <s v="ниша"/>
    <m/>
    <s v="Жилая комната"/>
    <s v="Комната стандарт"/>
    <n v="9.81"/>
    <m/>
    <m/>
    <m/>
    <m/>
    <m/>
    <m/>
    <m/>
    <m/>
    <m/>
    <m/>
    <m/>
    <m/>
    <n v="5.2"/>
    <n v="4.6100000000000003"/>
    <m/>
    <n v="4.13999999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s v="две комнаты"/>
    <n v="2"/>
    <m/>
    <m/>
    <m/>
    <m/>
    <m/>
    <m/>
    <m/>
    <m/>
    <m/>
    <m/>
    <s v="Другой ЖК"/>
    <s v="Ю-В"/>
  </r>
  <r>
    <x v="0"/>
    <x v="1"/>
    <n v="8"/>
    <n v="244"/>
    <n v="1"/>
    <n v="9"/>
    <n v="17"/>
    <x v="2"/>
    <n v="41.040000000000006"/>
    <n v="89.27"/>
    <n v="89.27"/>
    <n v="3.03"/>
    <n v="92.3"/>
    <n v="0.91"/>
    <n v="90.179999999999993"/>
    <m/>
    <m/>
    <m/>
    <n v="13.94"/>
    <s v="гардероб"/>
    <n v="2.83"/>
    <m/>
    <m/>
    <m/>
    <m/>
    <m/>
    <m/>
    <m/>
    <m/>
    <m/>
    <s v="Кухня-столовая"/>
    <n v="19.03"/>
    <m/>
    <m/>
    <s v="Жилая комната"/>
    <s v="Мастер-спальня"/>
    <n v="19.920000000000002"/>
    <s v="ниша"/>
    <m/>
    <s v="Жилая комната"/>
    <s v="Комната стандарт"/>
    <n v="10.85"/>
    <m/>
    <m/>
    <s v="Жилая комната"/>
    <s v="Комната стандарт"/>
    <n v="10.27"/>
    <m/>
    <m/>
    <m/>
    <m/>
    <m/>
    <m/>
    <m/>
    <m/>
    <m/>
    <m/>
    <m/>
    <m/>
    <n v="4.7300000000000004"/>
    <n v="4.09"/>
    <m/>
    <n v="3.61"/>
    <m/>
    <m/>
    <m/>
    <n v="3.03"/>
    <n v="0.91"/>
    <s v="без остекления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s v="комната"/>
    <n v="2"/>
    <m/>
    <m/>
    <m/>
    <m/>
    <m/>
    <m/>
    <m/>
    <m/>
    <m/>
    <m/>
    <s v="Свой ЖК, Двор"/>
    <s v="Ю-З"/>
  </r>
  <r>
    <x v="0"/>
    <x v="1"/>
    <n v="8"/>
    <n v="245"/>
    <n v="2"/>
    <n v="9"/>
    <n v="17"/>
    <x v="0"/>
    <n v="14.55"/>
    <n v="42.03"/>
    <n v="42.03"/>
    <n v="0"/>
    <n v="42.03"/>
    <n v="0"/>
    <n v="42.03"/>
    <m/>
    <m/>
    <m/>
    <n v="6.47"/>
    <s v="ниша"/>
    <m/>
    <m/>
    <m/>
    <m/>
    <m/>
    <m/>
    <m/>
    <m/>
    <m/>
    <m/>
    <s v="Кухня-столовая с нишей"/>
    <n v="16.13"/>
    <m/>
    <m/>
    <s v="Жилая комната"/>
    <s v="Комната стандарт"/>
    <n v="14.55"/>
    <s v="ниша"/>
    <m/>
    <m/>
    <m/>
    <m/>
    <m/>
    <m/>
    <m/>
    <m/>
    <m/>
    <m/>
    <m/>
    <m/>
    <m/>
    <m/>
    <m/>
    <m/>
    <m/>
    <m/>
    <m/>
    <m/>
    <m/>
    <n v="4.88"/>
    <m/>
    <m/>
    <m/>
    <m/>
    <s v="да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З"/>
  </r>
  <r>
    <x v="0"/>
    <x v="1"/>
    <n v="8"/>
    <n v="246"/>
    <n v="3"/>
    <n v="9"/>
    <n v="17"/>
    <x v="0"/>
    <n v="13.18"/>
    <n v="36.9"/>
    <n v="36.9"/>
    <n v="3.03"/>
    <n v="39.93"/>
    <n v="0.91"/>
    <n v="37.809999999999995"/>
    <m/>
    <m/>
    <m/>
    <n v="5.66"/>
    <s v="ниша"/>
    <m/>
    <m/>
    <m/>
    <m/>
    <m/>
    <m/>
    <m/>
    <m/>
    <m/>
    <m/>
    <s v="Кухня-столовая"/>
    <n v="13.69"/>
    <m/>
    <m/>
    <s v="Жилая комната"/>
    <s v="Комната стандарт"/>
    <n v="13.18"/>
    <s v="ниша"/>
    <m/>
    <m/>
    <m/>
    <m/>
    <m/>
    <m/>
    <m/>
    <m/>
    <m/>
    <m/>
    <m/>
    <m/>
    <m/>
    <m/>
    <m/>
    <m/>
    <m/>
    <m/>
    <m/>
    <m/>
    <m/>
    <n v="4.37"/>
    <m/>
    <m/>
    <m/>
    <m/>
    <m/>
    <m/>
    <n v="3.03"/>
    <n v="0.91"/>
    <s v="без остекления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З"/>
  </r>
  <r>
    <x v="0"/>
    <x v="1"/>
    <n v="8"/>
    <n v="247"/>
    <n v="4"/>
    <n v="9"/>
    <n v="17"/>
    <x v="1"/>
    <n v="21.71"/>
    <n v="64.13000000000001"/>
    <n v="64.13000000000001"/>
    <n v="0"/>
    <n v="64.13000000000001"/>
    <n v="0"/>
    <n v="64.13000000000001"/>
    <m/>
    <m/>
    <m/>
    <n v="8.9700000000000006"/>
    <s v="ниша"/>
    <m/>
    <m/>
    <m/>
    <m/>
    <m/>
    <m/>
    <m/>
    <m/>
    <m/>
    <m/>
    <s v="Кухня-столовая с нишей"/>
    <n v="19.87"/>
    <m/>
    <m/>
    <s v="Жилая комната"/>
    <s v="Комната стандарт"/>
    <n v="11.15"/>
    <m/>
    <m/>
    <s v="Жилая комната"/>
    <s v="Мастер-спальня с/у через гардероб"/>
    <n v="10.56"/>
    <s v="гардероб"/>
    <n v="4.17"/>
    <m/>
    <m/>
    <m/>
    <m/>
    <m/>
    <m/>
    <m/>
    <m/>
    <m/>
    <m/>
    <m/>
    <m/>
    <m/>
    <m/>
    <m/>
    <n v="4.8499999999999996"/>
    <n v="4.5599999999999996"/>
    <m/>
    <m/>
    <m/>
    <s v="да"/>
    <s v="кухня, 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З"/>
  </r>
  <r>
    <x v="0"/>
    <x v="1"/>
    <n v="8"/>
    <n v="248"/>
    <n v="5"/>
    <n v="9"/>
    <n v="17"/>
    <x v="3"/>
    <n v="15.09"/>
    <n v="30.22"/>
    <n v="30.22"/>
    <n v="0"/>
    <n v="30.22"/>
    <n v="0"/>
    <n v="30.22"/>
    <m/>
    <m/>
    <m/>
    <n v="5.58"/>
    <s v="ниша"/>
    <m/>
    <m/>
    <m/>
    <m/>
    <m/>
    <m/>
    <m/>
    <m/>
    <m/>
    <m/>
    <s v="Студия"/>
    <n v="5.2"/>
    <m/>
    <m/>
    <s v="Студия"/>
    <s v="Студия"/>
    <n v="15.09"/>
    <m/>
    <m/>
    <m/>
    <m/>
    <m/>
    <m/>
    <m/>
    <m/>
    <m/>
    <m/>
    <m/>
    <m/>
    <m/>
    <m/>
    <m/>
    <m/>
    <m/>
    <m/>
    <m/>
    <m/>
    <m/>
    <m/>
    <n v="4.349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В"/>
  </r>
  <r>
    <x v="0"/>
    <x v="1"/>
    <n v="8"/>
    <n v="249"/>
    <n v="6"/>
    <n v="9"/>
    <n v="17"/>
    <x v="0"/>
    <n v="14.55"/>
    <n v="38.780000000000008"/>
    <n v="38.780000000000008"/>
    <n v="0"/>
    <n v="38.780000000000008"/>
    <n v="0"/>
    <n v="38.780000000000008"/>
    <m/>
    <m/>
    <m/>
    <n v="5.66"/>
    <s v="ниша"/>
    <m/>
    <m/>
    <m/>
    <m/>
    <m/>
    <m/>
    <m/>
    <m/>
    <m/>
    <m/>
    <s v="Кухня-столовая"/>
    <n v="13.69"/>
    <m/>
    <m/>
    <s v="Жилая комната"/>
    <s v="Комната стандарт"/>
    <n v="14.55"/>
    <s v="ниша"/>
    <m/>
    <m/>
    <m/>
    <m/>
    <m/>
    <m/>
    <m/>
    <m/>
    <m/>
    <m/>
    <m/>
    <m/>
    <m/>
    <m/>
    <m/>
    <m/>
    <m/>
    <m/>
    <m/>
    <m/>
    <m/>
    <n v="4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В"/>
  </r>
  <r>
    <x v="0"/>
    <x v="1"/>
    <n v="8"/>
    <n v="250"/>
    <n v="7"/>
    <n v="9"/>
    <n v="17"/>
    <x v="0"/>
    <n v="13.21"/>
    <n v="36.910000000000004"/>
    <n v="36.910000000000004"/>
    <n v="0"/>
    <n v="36.910000000000004"/>
    <n v="0"/>
    <n v="36.910000000000004"/>
    <m/>
    <m/>
    <m/>
    <n v="5.65"/>
    <s v="ниша"/>
    <m/>
    <m/>
    <m/>
    <m/>
    <m/>
    <m/>
    <m/>
    <m/>
    <m/>
    <m/>
    <s v="Кухня-столовая"/>
    <n v="13.67"/>
    <m/>
    <m/>
    <s v="Жилая комната"/>
    <s v="Комната стандарт"/>
    <n v="13.21"/>
    <s v="ниша"/>
    <m/>
    <m/>
    <m/>
    <m/>
    <m/>
    <m/>
    <m/>
    <m/>
    <m/>
    <m/>
    <m/>
    <m/>
    <m/>
    <m/>
    <m/>
    <m/>
    <m/>
    <m/>
    <m/>
    <m/>
    <m/>
    <n v="4.3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В"/>
  </r>
  <r>
    <x v="0"/>
    <x v="1"/>
    <n v="8"/>
    <n v="251"/>
    <n v="8"/>
    <n v="9"/>
    <n v="17"/>
    <x v="0"/>
    <n v="14.55"/>
    <n v="42.03"/>
    <n v="42.03"/>
    <n v="0"/>
    <n v="42.03"/>
    <n v="0"/>
    <n v="42.03"/>
    <m/>
    <m/>
    <m/>
    <n v="6.47"/>
    <s v="ниша"/>
    <m/>
    <m/>
    <m/>
    <m/>
    <m/>
    <m/>
    <m/>
    <m/>
    <m/>
    <m/>
    <s v="Кухня-столовая с нишей"/>
    <n v="16.13"/>
    <m/>
    <m/>
    <s v="Жилая комната"/>
    <s v="Комната стандарт"/>
    <n v="14.55"/>
    <s v="ниша"/>
    <m/>
    <m/>
    <m/>
    <m/>
    <m/>
    <m/>
    <m/>
    <m/>
    <m/>
    <m/>
    <m/>
    <m/>
    <m/>
    <m/>
    <m/>
    <m/>
    <m/>
    <m/>
    <m/>
    <m/>
    <m/>
    <n v="4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В"/>
  </r>
  <r>
    <x v="0"/>
    <x v="1"/>
    <n v="8"/>
    <n v="252"/>
    <n v="9"/>
    <n v="9"/>
    <n v="17"/>
    <x v="2"/>
    <n v="48.019999999999996"/>
    <n v="100.74000000000001"/>
    <n v="100.74000000000001"/>
    <n v="0"/>
    <n v="100.74000000000001"/>
    <n v="0"/>
    <n v="100.74000000000001"/>
    <m/>
    <m/>
    <m/>
    <n v="16.309999999999999"/>
    <s v="гардероб"/>
    <n v="3.48"/>
    <m/>
    <m/>
    <m/>
    <m/>
    <m/>
    <m/>
    <m/>
    <m/>
    <m/>
    <s v="Кухня-столовая"/>
    <n v="19.03"/>
    <m/>
    <m/>
    <s v="Жилая комната"/>
    <s v="Мастер-спальня"/>
    <n v="19.649999999999999"/>
    <s v="ниша"/>
    <m/>
    <s v="Жилая комната"/>
    <s v="Комната стандарт"/>
    <n v="18.559999999999999"/>
    <s v="ниша"/>
    <m/>
    <s v="Жилая комната"/>
    <s v="Комната стандарт"/>
    <n v="9.81"/>
    <m/>
    <m/>
    <m/>
    <m/>
    <m/>
    <m/>
    <m/>
    <m/>
    <m/>
    <m/>
    <m/>
    <m/>
    <n v="5.15"/>
    <n v="4.6100000000000003"/>
    <m/>
    <n v="4.13999999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s v="две комнаты"/>
    <n v="2"/>
    <m/>
    <m/>
    <m/>
    <m/>
    <m/>
    <m/>
    <m/>
    <m/>
    <m/>
    <m/>
    <s v="Другой ЖК"/>
    <s v="Ю-В"/>
  </r>
  <r>
    <x v="0"/>
    <x v="1"/>
    <n v="9"/>
    <n v="253"/>
    <n v="1"/>
    <n v="9"/>
    <n v="17"/>
    <x v="2"/>
    <n v="41.040000000000006"/>
    <n v="89.27"/>
    <n v="89.27"/>
    <n v="0"/>
    <n v="89.27"/>
    <n v="0"/>
    <n v="89.27"/>
    <m/>
    <m/>
    <m/>
    <n v="13.94"/>
    <s v="гардероб"/>
    <n v="2.83"/>
    <m/>
    <m/>
    <m/>
    <m/>
    <m/>
    <m/>
    <m/>
    <m/>
    <m/>
    <s v="Кухня-столовая"/>
    <n v="19.03"/>
    <m/>
    <m/>
    <s v="Жилая комната"/>
    <s v="Мастер-спальня"/>
    <n v="19.920000000000002"/>
    <s v="ниша"/>
    <m/>
    <s v="Жилая комната"/>
    <s v="Комната стандарт"/>
    <n v="10.85"/>
    <m/>
    <m/>
    <s v="Жилая комната"/>
    <s v="Комната стандарт"/>
    <n v="10.27"/>
    <m/>
    <m/>
    <m/>
    <m/>
    <m/>
    <m/>
    <m/>
    <m/>
    <m/>
    <m/>
    <m/>
    <m/>
    <n v="4.7300000000000004"/>
    <n v="4.09"/>
    <m/>
    <n v="3.6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s v="комната"/>
    <n v="2"/>
    <m/>
    <m/>
    <m/>
    <m/>
    <m/>
    <m/>
    <m/>
    <m/>
    <m/>
    <m/>
    <s v="Свой ЖК, Двор"/>
    <s v="Ю-З"/>
  </r>
  <r>
    <x v="0"/>
    <x v="1"/>
    <n v="9"/>
    <n v="254"/>
    <n v="2"/>
    <n v="9"/>
    <n v="17"/>
    <x v="0"/>
    <n v="14.55"/>
    <n v="42.03"/>
    <n v="42.03"/>
    <n v="2.63"/>
    <n v="44.660000000000004"/>
    <n v="0.79"/>
    <n v="42.82"/>
    <m/>
    <m/>
    <m/>
    <n v="6.47"/>
    <s v="ниша"/>
    <m/>
    <m/>
    <m/>
    <m/>
    <m/>
    <m/>
    <m/>
    <m/>
    <m/>
    <m/>
    <s v="Кухня-столовая с нишей"/>
    <n v="16.13"/>
    <m/>
    <m/>
    <s v="Жилая комната"/>
    <s v="Комната стандарт"/>
    <n v="14.55"/>
    <s v="ниша"/>
    <m/>
    <m/>
    <m/>
    <m/>
    <m/>
    <m/>
    <m/>
    <m/>
    <m/>
    <m/>
    <m/>
    <m/>
    <m/>
    <m/>
    <m/>
    <m/>
    <m/>
    <m/>
    <m/>
    <m/>
    <m/>
    <n v="4.88"/>
    <m/>
    <m/>
    <m/>
    <m/>
    <m/>
    <m/>
    <n v="2.63"/>
    <n v="0.79"/>
    <s v="без остекления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З"/>
  </r>
  <r>
    <x v="0"/>
    <x v="1"/>
    <n v="9"/>
    <n v="255"/>
    <n v="3"/>
    <n v="9"/>
    <n v="17"/>
    <x v="0"/>
    <n v="13.18"/>
    <n v="36.9"/>
    <n v="36.9"/>
    <n v="2.63"/>
    <n v="39.53"/>
    <n v="0.79"/>
    <n v="37.69"/>
    <m/>
    <m/>
    <m/>
    <n v="5.66"/>
    <s v="ниша"/>
    <m/>
    <m/>
    <m/>
    <m/>
    <m/>
    <m/>
    <m/>
    <m/>
    <m/>
    <m/>
    <s v="Кухня-столовая"/>
    <n v="13.69"/>
    <m/>
    <m/>
    <s v="Жилая комната"/>
    <s v="Комната стандарт"/>
    <n v="13.18"/>
    <s v="ниша"/>
    <m/>
    <m/>
    <m/>
    <m/>
    <m/>
    <m/>
    <m/>
    <m/>
    <m/>
    <m/>
    <m/>
    <m/>
    <m/>
    <m/>
    <m/>
    <m/>
    <m/>
    <m/>
    <m/>
    <m/>
    <m/>
    <n v="4.37"/>
    <m/>
    <m/>
    <m/>
    <m/>
    <m/>
    <m/>
    <n v="2.63"/>
    <n v="0.79"/>
    <s v="без остекления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З"/>
  </r>
  <r>
    <x v="0"/>
    <x v="1"/>
    <n v="9"/>
    <n v="256"/>
    <n v="4"/>
    <n v="9"/>
    <n v="17"/>
    <x v="1"/>
    <n v="21.71"/>
    <n v="64.16"/>
    <n v="64.16"/>
    <n v="0"/>
    <n v="64.16"/>
    <n v="0"/>
    <n v="64.16"/>
    <m/>
    <m/>
    <m/>
    <n v="8.9700000000000006"/>
    <s v="ниша"/>
    <m/>
    <m/>
    <m/>
    <m/>
    <m/>
    <m/>
    <m/>
    <m/>
    <m/>
    <m/>
    <s v="Кухня-столовая с нишей"/>
    <n v="19.87"/>
    <m/>
    <m/>
    <s v="Жилая комната"/>
    <s v="Комната стандарт"/>
    <n v="11.15"/>
    <m/>
    <m/>
    <s v="Жилая комната"/>
    <s v="Мастер-спальня с/у через гардероб"/>
    <n v="10.56"/>
    <s v="гардероб"/>
    <n v="4.18"/>
    <m/>
    <m/>
    <m/>
    <m/>
    <m/>
    <m/>
    <m/>
    <m/>
    <m/>
    <m/>
    <m/>
    <m/>
    <m/>
    <m/>
    <m/>
    <n v="4.87"/>
    <n v="4.5599999999999996"/>
    <m/>
    <m/>
    <m/>
    <s v="да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З"/>
  </r>
  <r>
    <x v="0"/>
    <x v="1"/>
    <n v="9"/>
    <n v="257"/>
    <n v="5"/>
    <n v="9"/>
    <n v="17"/>
    <x v="3"/>
    <n v="15.09"/>
    <n v="30.299999999999997"/>
    <n v="30.299999999999997"/>
    <n v="0"/>
    <n v="30.299999999999997"/>
    <n v="0"/>
    <n v="30.299999999999997"/>
    <m/>
    <m/>
    <m/>
    <n v="5.58"/>
    <s v="ниша"/>
    <m/>
    <m/>
    <m/>
    <m/>
    <m/>
    <m/>
    <m/>
    <m/>
    <m/>
    <m/>
    <s v="Студия"/>
    <n v="5.28"/>
    <m/>
    <m/>
    <s v="Студия"/>
    <s v="Студия"/>
    <n v="15.09"/>
    <m/>
    <m/>
    <m/>
    <m/>
    <m/>
    <m/>
    <m/>
    <m/>
    <m/>
    <m/>
    <m/>
    <m/>
    <m/>
    <m/>
    <m/>
    <m/>
    <m/>
    <m/>
    <m/>
    <m/>
    <m/>
    <m/>
    <n v="4.349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В"/>
  </r>
  <r>
    <x v="0"/>
    <x v="1"/>
    <n v="9"/>
    <n v="258"/>
    <n v="6"/>
    <n v="9"/>
    <n v="17"/>
    <x v="0"/>
    <n v="14.55"/>
    <n v="38.780000000000008"/>
    <n v="38.780000000000008"/>
    <n v="0"/>
    <n v="38.780000000000008"/>
    <n v="0"/>
    <n v="38.780000000000008"/>
    <m/>
    <m/>
    <m/>
    <n v="5.66"/>
    <s v="ниша"/>
    <m/>
    <m/>
    <m/>
    <m/>
    <m/>
    <m/>
    <m/>
    <m/>
    <m/>
    <m/>
    <s v="Кухня-столовая"/>
    <n v="13.69"/>
    <m/>
    <m/>
    <s v="Жилая комната"/>
    <s v="Комната стандарт"/>
    <n v="14.55"/>
    <s v="ниша"/>
    <m/>
    <m/>
    <m/>
    <m/>
    <m/>
    <m/>
    <m/>
    <m/>
    <m/>
    <m/>
    <m/>
    <m/>
    <m/>
    <m/>
    <m/>
    <m/>
    <m/>
    <m/>
    <m/>
    <m/>
    <m/>
    <n v="4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В"/>
  </r>
  <r>
    <x v="0"/>
    <x v="1"/>
    <n v="9"/>
    <n v="259"/>
    <n v="7"/>
    <n v="9"/>
    <n v="17"/>
    <x v="0"/>
    <n v="13.21"/>
    <n v="36.910000000000004"/>
    <n v="36.910000000000004"/>
    <n v="0"/>
    <n v="36.910000000000004"/>
    <n v="0"/>
    <n v="36.910000000000004"/>
    <m/>
    <m/>
    <m/>
    <n v="5.65"/>
    <s v="ниша"/>
    <m/>
    <m/>
    <m/>
    <m/>
    <m/>
    <m/>
    <m/>
    <m/>
    <m/>
    <m/>
    <s v="Кухня-столовая"/>
    <n v="13.67"/>
    <m/>
    <m/>
    <s v="Жилая комната"/>
    <s v="Комната стандарт"/>
    <n v="13.21"/>
    <s v="ниша"/>
    <m/>
    <m/>
    <m/>
    <m/>
    <m/>
    <m/>
    <m/>
    <m/>
    <m/>
    <m/>
    <m/>
    <m/>
    <m/>
    <m/>
    <m/>
    <m/>
    <m/>
    <m/>
    <m/>
    <m/>
    <m/>
    <n v="4.3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В"/>
  </r>
  <r>
    <x v="0"/>
    <x v="1"/>
    <n v="9"/>
    <n v="260"/>
    <n v="8"/>
    <n v="9"/>
    <n v="17"/>
    <x v="0"/>
    <n v="14.55"/>
    <n v="42.03"/>
    <n v="42.03"/>
    <n v="0"/>
    <n v="42.03"/>
    <n v="0"/>
    <n v="42.03"/>
    <m/>
    <m/>
    <m/>
    <n v="6.47"/>
    <s v="ниша"/>
    <m/>
    <m/>
    <m/>
    <m/>
    <m/>
    <m/>
    <m/>
    <m/>
    <m/>
    <m/>
    <s v="Кухня-столовая с нишей"/>
    <n v="16.13"/>
    <m/>
    <m/>
    <s v="Жилая комната"/>
    <s v="Комната стандарт"/>
    <n v="14.55"/>
    <s v="ниша"/>
    <m/>
    <m/>
    <m/>
    <m/>
    <m/>
    <m/>
    <m/>
    <m/>
    <m/>
    <m/>
    <m/>
    <m/>
    <m/>
    <m/>
    <m/>
    <m/>
    <m/>
    <m/>
    <m/>
    <m/>
    <m/>
    <n v="4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В"/>
  </r>
  <r>
    <x v="0"/>
    <x v="1"/>
    <n v="9"/>
    <n v="261"/>
    <n v="9"/>
    <n v="9"/>
    <n v="17"/>
    <x v="2"/>
    <n v="48.019999999999996"/>
    <n v="100.78"/>
    <n v="100.78"/>
    <n v="0"/>
    <n v="100.78"/>
    <n v="0"/>
    <n v="100.78"/>
    <m/>
    <m/>
    <m/>
    <n v="16.3"/>
    <s v="гардероб"/>
    <n v="3.48"/>
    <m/>
    <m/>
    <m/>
    <m/>
    <m/>
    <m/>
    <m/>
    <m/>
    <m/>
    <s v="Кухня-столовая"/>
    <n v="19.03"/>
    <m/>
    <m/>
    <s v="Жилая комната"/>
    <s v="Мастер-спальня"/>
    <n v="19.649999999999999"/>
    <s v="ниша"/>
    <m/>
    <s v="Жилая комната"/>
    <s v="Комната стандарт"/>
    <n v="18.559999999999999"/>
    <s v="ниша"/>
    <m/>
    <s v="Жилая комната"/>
    <s v="Комната стандарт"/>
    <n v="9.81"/>
    <m/>
    <m/>
    <m/>
    <m/>
    <m/>
    <m/>
    <m/>
    <m/>
    <m/>
    <m/>
    <m/>
    <m/>
    <n v="5.2"/>
    <n v="4.6100000000000003"/>
    <m/>
    <n v="4.13999999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s v="две комнаты"/>
    <n v="2"/>
    <m/>
    <m/>
    <m/>
    <m/>
    <m/>
    <m/>
    <m/>
    <m/>
    <m/>
    <m/>
    <s v="Другой ЖК"/>
    <s v="Ю-В"/>
  </r>
  <r>
    <x v="0"/>
    <x v="1"/>
    <n v="10"/>
    <n v="262"/>
    <n v="1"/>
    <n v="6"/>
    <n v="17"/>
    <x v="1"/>
    <n v="29.09"/>
    <n v="98.379999999999967"/>
    <n v="98.379999999999967"/>
    <n v="53.1"/>
    <n v="151.47999999999996"/>
    <n v="15.93"/>
    <n v="114.30999999999997"/>
    <m/>
    <m/>
    <m/>
    <n v="6.36"/>
    <s v="ниша"/>
    <m/>
    <m/>
    <m/>
    <m/>
    <m/>
    <m/>
    <m/>
    <m/>
    <m/>
    <m/>
    <s v="Кухня-столовая"/>
    <n v="38.799999999999997"/>
    <m/>
    <m/>
    <s v="Жилая комната"/>
    <s v="Комната стандарт"/>
    <n v="14.55"/>
    <s v="гардероб"/>
    <n v="4.6100000000000003"/>
    <s v="Жилая комната"/>
    <s v="Комната стандарт"/>
    <n v="14.54"/>
    <s v="гардероб"/>
    <n v="8.0399999999999991"/>
    <m/>
    <m/>
    <m/>
    <m/>
    <m/>
    <m/>
    <m/>
    <m/>
    <m/>
    <m/>
    <m/>
    <m/>
    <m/>
    <m/>
    <m/>
    <n v="5.91"/>
    <n v="5.57"/>
    <m/>
    <m/>
    <m/>
    <m/>
    <m/>
    <n v="3.01"/>
    <n v="0.9"/>
    <s v="без остекления"/>
    <s v="комната"/>
    <m/>
    <m/>
    <m/>
    <m/>
    <m/>
    <m/>
    <m/>
    <m/>
    <m/>
    <m/>
    <m/>
    <m/>
    <m/>
    <m/>
    <m/>
    <m/>
    <m/>
    <m/>
    <m/>
    <n v="50.09"/>
    <n v="15.03"/>
    <s v="кухня"/>
    <m/>
    <m/>
    <m/>
    <m/>
    <m/>
    <m/>
    <s v="да"/>
    <m/>
    <s v="да"/>
    <m/>
    <s v="да"/>
    <m/>
    <m/>
    <s v="кухня"/>
    <n v="2"/>
    <m/>
    <m/>
    <s v="Второй свет"/>
    <m/>
    <s v="с/у"/>
    <m/>
    <m/>
    <m/>
    <m/>
    <m/>
    <s v="Свой ЖК, Двор"/>
    <s v="Ю-З"/>
  </r>
  <r>
    <x v="0"/>
    <x v="1"/>
    <n v="10"/>
    <n v="263"/>
    <n v="2"/>
    <n v="6"/>
    <n v="17"/>
    <x v="0"/>
    <n v="13.18"/>
    <n v="36.9"/>
    <n v="36.9"/>
    <n v="3.01"/>
    <n v="39.909999999999997"/>
    <n v="0.9"/>
    <n v="37.799999999999997"/>
    <m/>
    <m/>
    <m/>
    <n v="5.66"/>
    <s v="ниша"/>
    <m/>
    <m/>
    <m/>
    <m/>
    <m/>
    <m/>
    <m/>
    <m/>
    <m/>
    <m/>
    <s v="Кухня-столовая"/>
    <n v="13.69"/>
    <m/>
    <m/>
    <s v="Жилая комната"/>
    <s v="Комната стандарт"/>
    <n v="13.18"/>
    <s v="ниша"/>
    <m/>
    <m/>
    <m/>
    <m/>
    <m/>
    <m/>
    <m/>
    <m/>
    <m/>
    <m/>
    <m/>
    <m/>
    <m/>
    <m/>
    <m/>
    <m/>
    <m/>
    <m/>
    <m/>
    <m/>
    <m/>
    <n v="4.37"/>
    <m/>
    <m/>
    <m/>
    <m/>
    <m/>
    <m/>
    <n v="3.01"/>
    <n v="0.9"/>
    <s v="без остекления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Свой ЖК, Двор"/>
    <s v="З"/>
  </r>
  <r>
    <x v="0"/>
    <x v="1"/>
    <n v="10"/>
    <n v="264"/>
    <n v="3"/>
    <n v="6"/>
    <n v="17"/>
    <x v="1"/>
    <n v="21.71"/>
    <n v="64.150000000000006"/>
    <n v="64.150000000000006"/>
    <n v="0"/>
    <n v="64.150000000000006"/>
    <n v="0"/>
    <n v="64.150000000000006"/>
    <m/>
    <m/>
    <m/>
    <n v="8.9700000000000006"/>
    <s v="ниша"/>
    <m/>
    <m/>
    <m/>
    <m/>
    <m/>
    <m/>
    <m/>
    <m/>
    <m/>
    <m/>
    <s v="Кухня-столовая с нишей"/>
    <n v="19.87"/>
    <m/>
    <m/>
    <s v="Жилая комната"/>
    <s v="Комната стандарт"/>
    <n v="11.15"/>
    <m/>
    <m/>
    <s v="Жилая комната"/>
    <s v="Мастер-спальня с/у через гардероб"/>
    <n v="10.56"/>
    <s v="гардероб"/>
    <n v="4.17"/>
    <m/>
    <m/>
    <m/>
    <m/>
    <m/>
    <m/>
    <m/>
    <m/>
    <m/>
    <m/>
    <m/>
    <m/>
    <m/>
    <m/>
    <m/>
    <n v="4.87"/>
    <n v="4.5599999999999996"/>
    <m/>
    <m/>
    <m/>
    <s v="да"/>
    <s v="кухня, 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Свой ЖК, Двор"/>
    <s v="З"/>
  </r>
  <r>
    <x v="0"/>
    <x v="1"/>
    <n v="10"/>
    <n v="265"/>
    <n v="4"/>
    <n v="6"/>
    <n v="17"/>
    <x v="1"/>
    <n v="24.380000000000003"/>
    <n v="65.100000000000009"/>
    <n v="65.100000000000009"/>
    <n v="3.16"/>
    <n v="68.260000000000005"/>
    <n v="1.58"/>
    <n v="66.680000000000007"/>
    <m/>
    <m/>
    <m/>
    <n v="3.09"/>
    <s v="ниша"/>
    <m/>
    <n v="4.82"/>
    <m/>
    <m/>
    <m/>
    <m/>
    <m/>
    <m/>
    <m/>
    <m/>
    <s v="Кухня-столовая"/>
    <n v="16.03"/>
    <m/>
    <m/>
    <s v="Жилая комната"/>
    <s v="Мастер-спальня с/у через гардероб"/>
    <n v="13.47"/>
    <s v="гардероб"/>
    <n v="6.02"/>
    <s v="Жилая комната"/>
    <s v="Комната стандарт"/>
    <n v="10.91"/>
    <m/>
    <m/>
    <m/>
    <m/>
    <m/>
    <m/>
    <m/>
    <m/>
    <m/>
    <m/>
    <m/>
    <m/>
    <m/>
    <m/>
    <m/>
    <m/>
    <m/>
    <n v="5.88"/>
    <n v="4.88"/>
    <m/>
    <m/>
    <m/>
    <m/>
    <m/>
    <m/>
    <m/>
    <m/>
    <m/>
    <m/>
    <m/>
    <m/>
    <m/>
    <m/>
    <m/>
    <m/>
    <m/>
    <m/>
    <m/>
    <m/>
    <n v="3.16"/>
    <n v="1.58"/>
    <s v="стандартное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Другой ЖК"/>
    <s v="В"/>
  </r>
  <r>
    <x v="0"/>
    <x v="1"/>
    <n v="10"/>
    <n v="266"/>
    <n v="5"/>
    <n v="6"/>
    <n v="17"/>
    <x v="0"/>
    <n v="13.21"/>
    <n v="36.910000000000004"/>
    <n v="36.910000000000004"/>
    <n v="0"/>
    <n v="36.910000000000004"/>
    <n v="0"/>
    <n v="36.910000000000004"/>
    <m/>
    <m/>
    <m/>
    <n v="5.65"/>
    <s v="ниша"/>
    <m/>
    <m/>
    <m/>
    <m/>
    <m/>
    <m/>
    <m/>
    <m/>
    <m/>
    <m/>
    <s v="Кухня-столовая"/>
    <n v="13.67"/>
    <m/>
    <m/>
    <s v="Жилая комната"/>
    <s v="Комната стандарт"/>
    <n v="13.21"/>
    <s v="ниша"/>
    <m/>
    <m/>
    <m/>
    <m/>
    <m/>
    <m/>
    <m/>
    <m/>
    <m/>
    <m/>
    <m/>
    <m/>
    <m/>
    <m/>
    <m/>
    <m/>
    <m/>
    <m/>
    <m/>
    <m/>
    <m/>
    <n v="4.3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Другой ЖК"/>
    <s v="В"/>
  </r>
  <r>
    <x v="0"/>
    <x v="1"/>
    <n v="10"/>
    <n v="267"/>
    <n v="6"/>
    <n v="6"/>
    <n v="17"/>
    <x v="1"/>
    <n v="29.259999999999998"/>
    <n v="98.39"/>
    <n v="98.39"/>
    <n v="50.35"/>
    <n v="148.74"/>
    <n v="15.1"/>
    <n v="113.49"/>
    <m/>
    <m/>
    <m/>
    <n v="6.03"/>
    <s v="ниша"/>
    <m/>
    <m/>
    <m/>
    <m/>
    <m/>
    <m/>
    <m/>
    <m/>
    <m/>
    <m/>
    <s v="Кухня-столовая"/>
    <n v="39.049999999999997"/>
    <m/>
    <m/>
    <s v="Жилая комната"/>
    <s v="Мастер-спальня"/>
    <n v="14.58"/>
    <m/>
    <m/>
    <s v="Жилая комната"/>
    <s v="Комната стандарт"/>
    <n v="14.68"/>
    <s v="гардероб"/>
    <n v="8.0500000000000007"/>
    <m/>
    <m/>
    <m/>
    <m/>
    <m/>
    <m/>
    <m/>
    <m/>
    <m/>
    <m/>
    <m/>
    <m/>
    <m/>
    <m/>
    <m/>
    <n v="4.6100000000000003"/>
    <n v="2.58"/>
    <n v="5.58"/>
    <n v="3.23"/>
    <m/>
    <m/>
    <m/>
    <m/>
    <m/>
    <m/>
    <m/>
    <m/>
    <m/>
    <m/>
    <m/>
    <m/>
    <m/>
    <m/>
    <m/>
    <m/>
    <m/>
    <m/>
    <m/>
    <m/>
    <m/>
    <m/>
    <m/>
    <m/>
    <m/>
    <m/>
    <n v="50.35"/>
    <n v="15.1"/>
    <s v="кухня"/>
    <m/>
    <m/>
    <m/>
    <m/>
    <m/>
    <m/>
    <s v="да"/>
    <m/>
    <s v="да"/>
    <m/>
    <s v="да"/>
    <m/>
    <m/>
    <s v="кухня"/>
    <n v="2"/>
    <m/>
    <m/>
    <s v="Второйсвет"/>
    <m/>
    <s v="коридор"/>
    <m/>
    <m/>
    <m/>
    <m/>
    <m/>
    <s v="Другой ЖК, Свой ЖК"/>
    <s v="Ю-В"/>
  </r>
  <r>
    <x v="0"/>
    <x v="1"/>
    <n v="11"/>
    <n v="268"/>
    <n v="1"/>
    <n v="4"/>
    <n v="17"/>
    <x v="0"/>
    <n v="13.18"/>
    <n v="36.809999999999995"/>
    <n v="36.809999999999995"/>
    <n v="3.01"/>
    <n v="39.819999999999993"/>
    <n v="0.9"/>
    <n v="37.709999999999994"/>
    <m/>
    <m/>
    <m/>
    <n v="5.64"/>
    <s v="ниша"/>
    <m/>
    <m/>
    <m/>
    <m/>
    <m/>
    <m/>
    <m/>
    <m/>
    <m/>
    <m/>
    <s v="Кухня-столовая"/>
    <n v="13.62"/>
    <m/>
    <m/>
    <s v="Жилая комната"/>
    <s v="Комната стандарт"/>
    <n v="13.18"/>
    <s v="ниша"/>
    <m/>
    <m/>
    <m/>
    <m/>
    <m/>
    <m/>
    <m/>
    <m/>
    <m/>
    <m/>
    <m/>
    <m/>
    <m/>
    <m/>
    <m/>
    <m/>
    <m/>
    <m/>
    <m/>
    <m/>
    <m/>
    <n v="4.37"/>
    <m/>
    <m/>
    <m/>
    <m/>
    <m/>
    <m/>
    <n v="3.01"/>
    <n v="0.9"/>
    <s v="без остекления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З"/>
  </r>
  <r>
    <x v="0"/>
    <x v="1"/>
    <n v="11"/>
    <n v="269"/>
    <n v="2"/>
    <n v="4"/>
    <n v="17"/>
    <x v="1"/>
    <n v="21.71"/>
    <n v="64.260000000000005"/>
    <n v="64.260000000000005"/>
    <n v="0"/>
    <n v="64.260000000000005"/>
    <n v="0"/>
    <n v="64.260000000000005"/>
    <m/>
    <m/>
    <m/>
    <n v="8.9700000000000006"/>
    <s v="ниша"/>
    <m/>
    <m/>
    <m/>
    <m/>
    <m/>
    <m/>
    <m/>
    <m/>
    <m/>
    <m/>
    <s v="Кухня-столовая с нишей"/>
    <n v="19.989999999999998"/>
    <m/>
    <m/>
    <s v="Жилая комната"/>
    <s v="Комната стандарт"/>
    <n v="11.15"/>
    <m/>
    <m/>
    <s v="Жилая комната"/>
    <s v="Мастер-спальня с/у через гардероб"/>
    <n v="10.56"/>
    <s v="гардероб"/>
    <n v="4.17"/>
    <m/>
    <m/>
    <m/>
    <m/>
    <m/>
    <m/>
    <m/>
    <m/>
    <m/>
    <m/>
    <m/>
    <m/>
    <m/>
    <m/>
    <m/>
    <n v="4.8600000000000003"/>
    <n v="4.5599999999999996"/>
    <m/>
    <m/>
    <m/>
    <s v="да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З"/>
  </r>
  <r>
    <x v="0"/>
    <x v="1"/>
    <n v="11"/>
    <n v="270"/>
    <n v="3"/>
    <n v="4"/>
    <n v="17"/>
    <x v="1"/>
    <n v="24.380000000000003"/>
    <n v="65.13"/>
    <n v="65.13"/>
    <n v="3.16"/>
    <n v="68.289999999999992"/>
    <n v="1.58"/>
    <n v="66.709999999999994"/>
    <m/>
    <m/>
    <m/>
    <n v="3.09"/>
    <s v="ниша"/>
    <m/>
    <n v="4.82"/>
    <m/>
    <m/>
    <m/>
    <m/>
    <m/>
    <m/>
    <m/>
    <m/>
    <s v="Кухня-столовая"/>
    <n v="16.03"/>
    <m/>
    <m/>
    <s v="Жилая комната"/>
    <s v="Мастер-спальня с/у через гардероб"/>
    <n v="13.47"/>
    <s v="гардероб"/>
    <n v="6.01"/>
    <s v="Жилая комната"/>
    <s v="Комната стандарт"/>
    <n v="10.91"/>
    <m/>
    <m/>
    <m/>
    <m/>
    <m/>
    <m/>
    <m/>
    <m/>
    <m/>
    <m/>
    <m/>
    <m/>
    <m/>
    <m/>
    <m/>
    <m/>
    <m/>
    <n v="5.92"/>
    <n v="4.88"/>
    <m/>
    <m/>
    <m/>
    <m/>
    <m/>
    <m/>
    <m/>
    <m/>
    <m/>
    <m/>
    <m/>
    <m/>
    <m/>
    <m/>
    <m/>
    <m/>
    <m/>
    <m/>
    <m/>
    <m/>
    <n v="3.16"/>
    <n v="1.58"/>
    <s v="стандартное"/>
    <s v="кухня"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В"/>
  </r>
  <r>
    <x v="0"/>
    <x v="1"/>
    <n v="11"/>
    <n v="271"/>
    <n v="4"/>
    <n v="4"/>
    <n v="17"/>
    <x v="0"/>
    <n v="13.21"/>
    <n v="36.910000000000004"/>
    <n v="36.910000000000004"/>
    <n v="0"/>
    <n v="36.910000000000004"/>
    <n v="0"/>
    <n v="36.910000000000004"/>
    <m/>
    <m/>
    <m/>
    <n v="5.65"/>
    <s v="ниша"/>
    <m/>
    <m/>
    <m/>
    <m/>
    <m/>
    <m/>
    <m/>
    <m/>
    <m/>
    <m/>
    <s v="Кухня-столовая"/>
    <n v="13.67"/>
    <m/>
    <m/>
    <s v="Жилая комната"/>
    <s v="Комната стандарт"/>
    <n v="13.21"/>
    <s v="ниша"/>
    <m/>
    <m/>
    <m/>
    <m/>
    <m/>
    <m/>
    <m/>
    <m/>
    <m/>
    <m/>
    <m/>
    <m/>
    <m/>
    <m/>
    <m/>
    <m/>
    <m/>
    <m/>
    <m/>
    <m/>
    <m/>
    <n v="4.3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В"/>
  </r>
  <r>
    <x v="0"/>
    <x v="1"/>
    <n v="12"/>
    <n v="272"/>
    <n v="1"/>
    <n v="6"/>
    <n v="17"/>
    <x v="1"/>
    <n v="28.43"/>
    <n v="64.740000000000009"/>
    <n v="64.740000000000009"/>
    <n v="3.32"/>
    <n v="68.06"/>
    <n v="1.66"/>
    <n v="66.400000000000006"/>
    <m/>
    <m/>
    <m/>
    <n v="3.25"/>
    <s v="ниша"/>
    <m/>
    <n v="8.99"/>
    <m/>
    <m/>
    <m/>
    <m/>
    <m/>
    <m/>
    <m/>
    <m/>
    <s v="Кухня-столовая"/>
    <n v="14.06"/>
    <m/>
    <m/>
    <s v="Жилая комната"/>
    <s v="Мастер-спальня"/>
    <n v="14.55"/>
    <m/>
    <m/>
    <s v="Жилая комната"/>
    <s v="Комната стандарт"/>
    <n v="13.88"/>
    <m/>
    <m/>
    <m/>
    <m/>
    <m/>
    <m/>
    <m/>
    <m/>
    <m/>
    <m/>
    <m/>
    <m/>
    <m/>
    <m/>
    <m/>
    <m/>
    <m/>
    <n v="5.4"/>
    <n v="4.6100000000000003"/>
    <m/>
    <m/>
    <m/>
    <s v="да"/>
    <s v="комната"/>
    <m/>
    <m/>
    <m/>
    <m/>
    <m/>
    <m/>
    <m/>
    <m/>
    <m/>
    <m/>
    <m/>
    <m/>
    <m/>
    <m/>
    <m/>
    <n v="3.32"/>
    <n v="1.66"/>
    <s v="стандартное"/>
    <s v="кухня"/>
    <m/>
    <m/>
    <m/>
    <m/>
    <m/>
    <m/>
    <m/>
    <m/>
    <m/>
    <m/>
    <m/>
    <m/>
    <m/>
    <m/>
    <n v="3"/>
    <m/>
    <m/>
    <s v="да"/>
    <m/>
    <m/>
    <s v="кухня"/>
    <n v="2"/>
    <m/>
    <m/>
    <m/>
    <m/>
    <s v="с/у"/>
    <m/>
    <m/>
    <m/>
    <m/>
    <m/>
    <s v="Свой ЖК, Двор"/>
    <s v="Ю-З"/>
  </r>
  <r>
    <x v="0"/>
    <x v="1"/>
    <n v="12"/>
    <n v="273"/>
    <n v="2"/>
    <n v="6"/>
    <n v="17"/>
    <x v="0"/>
    <n v="13.18"/>
    <n v="36.769999999999996"/>
    <n v="36.769999999999996"/>
    <n v="3.01"/>
    <n v="39.779999999999994"/>
    <n v="0.9"/>
    <n v="37.669999999999995"/>
    <m/>
    <m/>
    <m/>
    <n v="5.64"/>
    <s v="ниша"/>
    <m/>
    <m/>
    <m/>
    <m/>
    <m/>
    <m/>
    <m/>
    <m/>
    <m/>
    <m/>
    <s v="Кухня-столовая"/>
    <n v="13.58"/>
    <m/>
    <m/>
    <s v="Жилая комната"/>
    <s v="Комната стандарт"/>
    <n v="13.18"/>
    <m/>
    <m/>
    <m/>
    <m/>
    <m/>
    <m/>
    <m/>
    <m/>
    <m/>
    <m/>
    <m/>
    <m/>
    <m/>
    <m/>
    <m/>
    <m/>
    <m/>
    <m/>
    <m/>
    <m/>
    <m/>
    <m/>
    <n v="4.37"/>
    <m/>
    <m/>
    <m/>
    <m/>
    <m/>
    <m/>
    <n v="3.01"/>
    <n v="0.9"/>
    <s v="без остекления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З"/>
  </r>
  <r>
    <x v="0"/>
    <x v="1"/>
    <n v="12"/>
    <n v="274"/>
    <n v="3"/>
    <n v="6"/>
    <n v="17"/>
    <x v="1"/>
    <n v="21.73"/>
    <n v="64.34"/>
    <n v="64.34"/>
    <n v="0"/>
    <n v="64.34"/>
    <n v="0"/>
    <n v="64.34"/>
    <m/>
    <m/>
    <m/>
    <n v="8.9700000000000006"/>
    <s v="ниша"/>
    <m/>
    <m/>
    <m/>
    <m/>
    <m/>
    <m/>
    <m/>
    <m/>
    <m/>
    <m/>
    <s v="Кухня-столовая"/>
    <n v="20.03"/>
    <m/>
    <m/>
    <s v="Жилая комната"/>
    <s v="Комната стандарт"/>
    <n v="11.15"/>
    <m/>
    <m/>
    <s v="Жилая комната"/>
    <s v="Мастер-спальня с/у через гардероб"/>
    <n v="10.58"/>
    <s v="гардероб"/>
    <n v="4.17"/>
    <m/>
    <m/>
    <m/>
    <m/>
    <m/>
    <m/>
    <m/>
    <m/>
    <m/>
    <m/>
    <m/>
    <m/>
    <m/>
    <m/>
    <m/>
    <n v="4.88"/>
    <n v="4.5599999999999996"/>
    <m/>
    <m/>
    <m/>
    <s v="да"/>
    <s v="кухня, 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З"/>
  </r>
  <r>
    <x v="0"/>
    <x v="1"/>
    <n v="12"/>
    <n v="275"/>
    <n v="4"/>
    <n v="6"/>
    <n v="17"/>
    <x v="1"/>
    <n v="24.39"/>
    <n v="65.089999999999989"/>
    <n v="65.089999999999989"/>
    <n v="3.19"/>
    <n v="68.279999999999987"/>
    <n v="1.6"/>
    <n v="66.689999999999984"/>
    <m/>
    <m/>
    <m/>
    <n v="3.09"/>
    <s v="ниша"/>
    <m/>
    <n v="4.83"/>
    <m/>
    <m/>
    <m/>
    <m/>
    <m/>
    <m/>
    <m/>
    <m/>
    <s v="Кухня-столовая"/>
    <n v="15.96"/>
    <m/>
    <m/>
    <s v="Жилая комната"/>
    <s v="Мастер-спальня с/у через гардероб"/>
    <n v="13.48"/>
    <s v="гардероб"/>
    <n v="6.02"/>
    <s v="Жилая комната"/>
    <s v="Комната стандарт"/>
    <n v="10.91"/>
    <m/>
    <m/>
    <m/>
    <m/>
    <m/>
    <m/>
    <m/>
    <m/>
    <m/>
    <m/>
    <m/>
    <m/>
    <m/>
    <m/>
    <m/>
    <m/>
    <m/>
    <n v="5.92"/>
    <n v="4.88"/>
    <m/>
    <m/>
    <m/>
    <m/>
    <m/>
    <m/>
    <m/>
    <m/>
    <m/>
    <m/>
    <m/>
    <m/>
    <m/>
    <m/>
    <m/>
    <m/>
    <m/>
    <m/>
    <m/>
    <m/>
    <n v="3.19"/>
    <n v="1.6"/>
    <s v="стандартное"/>
    <s v="кухня"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В"/>
  </r>
  <r>
    <x v="0"/>
    <x v="1"/>
    <n v="12"/>
    <n v="276"/>
    <n v="5"/>
    <n v="6"/>
    <n v="17"/>
    <x v="0"/>
    <n v="13.21"/>
    <n v="36.910000000000004"/>
    <n v="36.910000000000004"/>
    <n v="0"/>
    <n v="36.910000000000004"/>
    <n v="0"/>
    <n v="36.910000000000004"/>
    <m/>
    <m/>
    <m/>
    <n v="5.65"/>
    <s v="ниша"/>
    <m/>
    <m/>
    <m/>
    <m/>
    <m/>
    <m/>
    <m/>
    <m/>
    <m/>
    <m/>
    <s v="Кухня-столовая"/>
    <n v="13.67"/>
    <m/>
    <m/>
    <s v="Жилая комната"/>
    <s v="Комната стандарт"/>
    <n v="13.21"/>
    <m/>
    <m/>
    <m/>
    <m/>
    <m/>
    <m/>
    <m/>
    <m/>
    <m/>
    <m/>
    <m/>
    <m/>
    <m/>
    <m/>
    <m/>
    <m/>
    <m/>
    <m/>
    <m/>
    <m/>
    <m/>
    <m/>
    <n v="4.3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В"/>
  </r>
  <r>
    <x v="0"/>
    <x v="1"/>
    <n v="12"/>
    <n v="277"/>
    <n v="6"/>
    <n v="6"/>
    <n v="17"/>
    <x v="1"/>
    <n v="28.4"/>
    <n v="64.78"/>
    <n v="64.78"/>
    <n v="3.31"/>
    <n v="68.09"/>
    <n v="1.65"/>
    <n v="66.430000000000007"/>
    <m/>
    <m/>
    <m/>
    <n v="3.26"/>
    <s v="ниша"/>
    <m/>
    <n v="9.1199999999999992"/>
    <m/>
    <m/>
    <m/>
    <m/>
    <m/>
    <m/>
    <m/>
    <m/>
    <s v="Кухня-столовая"/>
    <n v="13.97"/>
    <m/>
    <m/>
    <s v="Жилая комната"/>
    <s v="Мастер-спальня"/>
    <n v="14.54"/>
    <m/>
    <m/>
    <s v="Жилая комната"/>
    <s v="Комната стандарт"/>
    <n v="13.86"/>
    <m/>
    <m/>
    <m/>
    <m/>
    <m/>
    <m/>
    <m/>
    <m/>
    <m/>
    <m/>
    <m/>
    <m/>
    <m/>
    <m/>
    <m/>
    <m/>
    <m/>
    <n v="5.41"/>
    <n v="4.62"/>
    <m/>
    <m/>
    <m/>
    <m/>
    <m/>
    <m/>
    <m/>
    <m/>
    <m/>
    <m/>
    <m/>
    <m/>
    <m/>
    <m/>
    <m/>
    <m/>
    <m/>
    <m/>
    <m/>
    <m/>
    <n v="3.31"/>
    <n v="1.65"/>
    <s v="стандартное"/>
    <s v="кухня"/>
    <m/>
    <m/>
    <m/>
    <m/>
    <m/>
    <m/>
    <m/>
    <m/>
    <m/>
    <m/>
    <m/>
    <m/>
    <m/>
    <m/>
    <n v="3"/>
    <m/>
    <m/>
    <s v="да"/>
    <m/>
    <m/>
    <s v="кухня"/>
    <n v="2"/>
    <m/>
    <m/>
    <m/>
    <m/>
    <s v="с/у"/>
    <m/>
    <m/>
    <m/>
    <m/>
    <m/>
    <s v="Свой ЖК, Другой ЖК"/>
    <s v="Ю-В"/>
  </r>
  <r>
    <x v="0"/>
    <x v="1"/>
    <n v="13"/>
    <n v="278"/>
    <n v="1"/>
    <n v="6"/>
    <n v="17"/>
    <x v="1"/>
    <n v="28.43"/>
    <n v="64.740000000000009"/>
    <n v="64.740000000000009"/>
    <n v="3.01"/>
    <n v="67.750000000000014"/>
    <n v="0.9"/>
    <n v="65.640000000000015"/>
    <m/>
    <m/>
    <m/>
    <n v="3.25"/>
    <s v="ниша"/>
    <m/>
    <n v="8.99"/>
    <m/>
    <m/>
    <m/>
    <m/>
    <m/>
    <m/>
    <m/>
    <m/>
    <s v="Кухня-столовая"/>
    <n v="14.06"/>
    <m/>
    <m/>
    <s v="Жилая комната"/>
    <s v="Мастер-спальня"/>
    <n v="14.55"/>
    <m/>
    <m/>
    <s v="Жилая комната"/>
    <s v="Комната стандарт"/>
    <n v="13.88"/>
    <m/>
    <m/>
    <m/>
    <m/>
    <m/>
    <m/>
    <m/>
    <m/>
    <m/>
    <m/>
    <m/>
    <m/>
    <m/>
    <m/>
    <m/>
    <m/>
    <m/>
    <n v="5.4"/>
    <n v="4.6100000000000003"/>
    <m/>
    <m/>
    <m/>
    <m/>
    <m/>
    <n v="3.01"/>
    <n v="0.9"/>
    <s v="без остекления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s v="кухня"/>
    <n v="2"/>
    <m/>
    <m/>
    <m/>
    <m/>
    <s v="с/у"/>
    <m/>
    <m/>
    <m/>
    <m/>
    <m/>
    <s v="Свой ЖК, Двор"/>
    <s v="Ю-З"/>
  </r>
  <r>
    <x v="0"/>
    <x v="1"/>
    <n v="13"/>
    <n v="279"/>
    <n v="2"/>
    <n v="6"/>
    <n v="17"/>
    <x v="0"/>
    <n v="13.18"/>
    <n v="36.769999999999996"/>
    <n v="36.769999999999996"/>
    <n v="3.01"/>
    <n v="39.779999999999994"/>
    <n v="0.9"/>
    <n v="37.669999999999995"/>
    <m/>
    <m/>
    <m/>
    <n v="5.64"/>
    <s v="ниша"/>
    <m/>
    <m/>
    <m/>
    <m/>
    <m/>
    <m/>
    <m/>
    <m/>
    <m/>
    <m/>
    <s v="Кухня-столовая"/>
    <n v="13.58"/>
    <m/>
    <m/>
    <s v="Жилая комната"/>
    <s v="Комната стандарт"/>
    <n v="13.18"/>
    <m/>
    <m/>
    <m/>
    <m/>
    <m/>
    <m/>
    <m/>
    <m/>
    <m/>
    <m/>
    <m/>
    <m/>
    <m/>
    <m/>
    <m/>
    <m/>
    <m/>
    <m/>
    <m/>
    <m/>
    <m/>
    <m/>
    <n v="4.37"/>
    <m/>
    <m/>
    <m/>
    <m/>
    <m/>
    <m/>
    <n v="3.01"/>
    <n v="0.9"/>
    <s v="без остекления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З"/>
  </r>
  <r>
    <x v="0"/>
    <x v="1"/>
    <n v="13"/>
    <n v="280"/>
    <n v="3"/>
    <n v="6"/>
    <n v="17"/>
    <x v="1"/>
    <n v="21.71"/>
    <n v="64.3"/>
    <n v="64.3"/>
    <n v="0"/>
    <n v="64.3"/>
    <n v="0"/>
    <n v="64.3"/>
    <m/>
    <m/>
    <m/>
    <n v="8.9700000000000006"/>
    <s v="ниша"/>
    <m/>
    <m/>
    <m/>
    <m/>
    <m/>
    <m/>
    <m/>
    <m/>
    <m/>
    <m/>
    <s v="Кухня-столовая"/>
    <n v="20.03"/>
    <m/>
    <m/>
    <s v="Жилая комната"/>
    <s v="Комната стандарт"/>
    <n v="11.15"/>
    <m/>
    <m/>
    <s v="Жилая комната"/>
    <s v="Мастер-спальня с/у через гардероб"/>
    <n v="10.56"/>
    <s v="гардероб"/>
    <n v="4.17"/>
    <m/>
    <m/>
    <m/>
    <m/>
    <m/>
    <m/>
    <m/>
    <m/>
    <m/>
    <m/>
    <m/>
    <m/>
    <m/>
    <m/>
    <m/>
    <n v="4.8600000000000003"/>
    <n v="4.5599999999999996"/>
    <m/>
    <m/>
    <m/>
    <s v="да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З"/>
  </r>
  <r>
    <x v="0"/>
    <x v="1"/>
    <n v="13"/>
    <n v="281"/>
    <n v="4"/>
    <n v="6"/>
    <n v="17"/>
    <x v="1"/>
    <n v="24.380000000000003"/>
    <n v="65.059999999999988"/>
    <n v="65.059999999999988"/>
    <n v="3.16"/>
    <n v="68.219999999999985"/>
    <n v="1.6"/>
    <n v="66.659999999999982"/>
    <m/>
    <m/>
    <m/>
    <n v="3.1"/>
    <s v="ниша"/>
    <m/>
    <n v="4.83"/>
    <m/>
    <m/>
    <m/>
    <m/>
    <m/>
    <m/>
    <m/>
    <m/>
    <s v="Кухня-столовая"/>
    <n v="15.96"/>
    <m/>
    <m/>
    <s v="Жилая комната"/>
    <s v="Мастер-спальня с/у через гардероб"/>
    <n v="13.47"/>
    <s v="гардероб"/>
    <n v="6.02"/>
    <s v="Жилая комната"/>
    <s v="Комната стандарт"/>
    <n v="10.91"/>
    <m/>
    <m/>
    <m/>
    <m/>
    <m/>
    <m/>
    <m/>
    <m/>
    <m/>
    <m/>
    <m/>
    <m/>
    <m/>
    <m/>
    <m/>
    <m/>
    <m/>
    <n v="5.89"/>
    <n v="4.88"/>
    <m/>
    <m/>
    <m/>
    <m/>
    <m/>
    <m/>
    <m/>
    <m/>
    <m/>
    <m/>
    <m/>
    <m/>
    <m/>
    <m/>
    <m/>
    <m/>
    <m/>
    <m/>
    <m/>
    <m/>
    <n v="3.16"/>
    <n v="1.6"/>
    <s v="стандартное"/>
    <s v="кухня"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В"/>
  </r>
  <r>
    <x v="0"/>
    <x v="1"/>
    <n v="13"/>
    <n v="282"/>
    <n v="5"/>
    <n v="6"/>
    <n v="17"/>
    <x v="0"/>
    <n v="13.21"/>
    <n v="36.910000000000004"/>
    <n v="36.910000000000004"/>
    <n v="0"/>
    <n v="36.910000000000004"/>
    <n v="0"/>
    <n v="36.910000000000004"/>
    <m/>
    <m/>
    <m/>
    <n v="5.65"/>
    <s v="ниша"/>
    <m/>
    <m/>
    <m/>
    <m/>
    <m/>
    <m/>
    <m/>
    <m/>
    <m/>
    <m/>
    <s v="Кухня-столовая"/>
    <n v="13.67"/>
    <m/>
    <m/>
    <s v="Жилая комната"/>
    <s v="Комната стандарт"/>
    <n v="13.21"/>
    <m/>
    <m/>
    <m/>
    <m/>
    <m/>
    <m/>
    <m/>
    <m/>
    <m/>
    <m/>
    <m/>
    <m/>
    <m/>
    <m/>
    <m/>
    <m/>
    <m/>
    <m/>
    <m/>
    <m/>
    <m/>
    <m/>
    <n v="4.3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В"/>
  </r>
  <r>
    <x v="0"/>
    <x v="1"/>
    <n v="13"/>
    <n v="283"/>
    <n v="6"/>
    <n v="6"/>
    <n v="17"/>
    <x v="1"/>
    <n v="28.4"/>
    <n v="64.77"/>
    <n v="64.77"/>
    <n v="3.31"/>
    <n v="68.08"/>
    <n v="1.65"/>
    <n v="66.42"/>
    <m/>
    <m/>
    <m/>
    <n v="3.26"/>
    <s v="ниша"/>
    <m/>
    <n v="9.1199999999999992"/>
    <m/>
    <m/>
    <m/>
    <m/>
    <m/>
    <m/>
    <m/>
    <m/>
    <s v="Кухня-столовая"/>
    <n v="13.96"/>
    <m/>
    <m/>
    <s v="Жилая комната"/>
    <s v="Мастер-спальня"/>
    <n v="14.54"/>
    <m/>
    <m/>
    <s v="Жилая комната"/>
    <s v="Комната стандарт"/>
    <n v="13.86"/>
    <m/>
    <m/>
    <m/>
    <m/>
    <m/>
    <m/>
    <m/>
    <m/>
    <m/>
    <m/>
    <m/>
    <m/>
    <m/>
    <m/>
    <m/>
    <m/>
    <m/>
    <n v="5.41"/>
    <n v="4.62"/>
    <m/>
    <m/>
    <m/>
    <m/>
    <m/>
    <m/>
    <m/>
    <m/>
    <m/>
    <m/>
    <m/>
    <m/>
    <m/>
    <m/>
    <m/>
    <m/>
    <m/>
    <m/>
    <m/>
    <m/>
    <n v="3.31"/>
    <n v="1.65"/>
    <s v="стандартное"/>
    <s v="кухня"/>
    <m/>
    <m/>
    <m/>
    <m/>
    <m/>
    <m/>
    <m/>
    <m/>
    <m/>
    <m/>
    <m/>
    <m/>
    <m/>
    <m/>
    <n v="3"/>
    <m/>
    <m/>
    <s v="да"/>
    <m/>
    <m/>
    <s v="кухня"/>
    <n v="2"/>
    <m/>
    <m/>
    <m/>
    <m/>
    <s v="с/у"/>
    <m/>
    <m/>
    <m/>
    <m/>
    <m/>
    <s v="Свой ЖК, Другой ЖК"/>
    <s v="Ю-В"/>
  </r>
  <r>
    <x v="0"/>
    <x v="1"/>
    <n v="14"/>
    <n v="284"/>
    <n v="1"/>
    <n v="6"/>
    <n v="17"/>
    <x v="1"/>
    <n v="28.43"/>
    <n v="64.740000000000009"/>
    <n v="64.740000000000009"/>
    <n v="3.32"/>
    <n v="68.06"/>
    <n v="1.66"/>
    <n v="66.400000000000006"/>
    <m/>
    <m/>
    <m/>
    <n v="3.25"/>
    <s v="ниша"/>
    <m/>
    <n v="8.99"/>
    <m/>
    <m/>
    <m/>
    <m/>
    <m/>
    <m/>
    <m/>
    <m/>
    <s v="Кухня-столовая"/>
    <n v="14.06"/>
    <m/>
    <m/>
    <s v="Жилая комната"/>
    <s v="Мастер-спальня"/>
    <n v="14.55"/>
    <m/>
    <m/>
    <s v="Жилая комната"/>
    <s v="Комната стандарт"/>
    <n v="13.88"/>
    <m/>
    <m/>
    <m/>
    <m/>
    <m/>
    <m/>
    <m/>
    <m/>
    <m/>
    <m/>
    <m/>
    <m/>
    <m/>
    <m/>
    <m/>
    <m/>
    <m/>
    <n v="5.4"/>
    <n v="4.6100000000000003"/>
    <m/>
    <m/>
    <m/>
    <s v="да"/>
    <s v="комната"/>
    <m/>
    <m/>
    <m/>
    <m/>
    <m/>
    <m/>
    <m/>
    <m/>
    <m/>
    <m/>
    <m/>
    <m/>
    <m/>
    <m/>
    <m/>
    <n v="3.32"/>
    <n v="1.66"/>
    <s v="стандартное"/>
    <s v="кухня"/>
    <m/>
    <m/>
    <m/>
    <m/>
    <m/>
    <m/>
    <m/>
    <m/>
    <m/>
    <m/>
    <m/>
    <m/>
    <m/>
    <m/>
    <n v="3"/>
    <m/>
    <m/>
    <s v="да"/>
    <m/>
    <m/>
    <s v="кухня"/>
    <n v="2"/>
    <m/>
    <m/>
    <m/>
    <m/>
    <s v="с/у"/>
    <m/>
    <m/>
    <m/>
    <m/>
    <m/>
    <s v="Свой ЖК, Двор"/>
    <s v="Ю-З"/>
  </r>
  <r>
    <x v="0"/>
    <x v="1"/>
    <n v="14"/>
    <n v="285"/>
    <n v="2"/>
    <n v="6"/>
    <n v="17"/>
    <x v="0"/>
    <n v="13.18"/>
    <n v="36.769999999999996"/>
    <n v="36.769999999999996"/>
    <n v="3.01"/>
    <n v="39.779999999999994"/>
    <n v="0.9"/>
    <n v="37.669999999999995"/>
    <m/>
    <m/>
    <m/>
    <n v="5.64"/>
    <s v="ниша"/>
    <m/>
    <m/>
    <m/>
    <m/>
    <m/>
    <m/>
    <m/>
    <m/>
    <m/>
    <m/>
    <s v="Кухня-столовая"/>
    <n v="13.58"/>
    <m/>
    <m/>
    <s v="Жилая комната"/>
    <s v="Комната стандарт"/>
    <n v="13.18"/>
    <m/>
    <m/>
    <m/>
    <m/>
    <m/>
    <m/>
    <m/>
    <m/>
    <m/>
    <m/>
    <m/>
    <m/>
    <m/>
    <m/>
    <m/>
    <m/>
    <m/>
    <m/>
    <m/>
    <m/>
    <m/>
    <m/>
    <n v="4.37"/>
    <m/>
    <m/>
    <m/>
    <m/>
    <m/>
    <m/>
    <n v="3.01"/>
    <n v="0.9"/>
    <s v="без остекления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З"/>
  </r>
  <r>
    <x v="0"/>
    <x v="1"/>
    <n v="14"/>
    <n v="286"/>
    <n v="3"/>
    <n v="6"/>
    <n v="17"/>
    <x v="1"/>
    <n v="21.73"/>
    <n v="64.34"/>
    <n v="64.34"/>
    <n v="0"/>
    <n v="64.34"/>
    <n v="0"/>
    <n v="64.34"/>
    <m/>
    <m/>
    <m/>
    <n v="8.9700000000000006"/>
    <s v="ниша"/>
    <m/>
    <m/>
    <m/>
    <m/>
    <m/>
    <m/>
    <m/>
    <m/>
    <m/>
    <m/>
    <s v="Кухня-столовая"/>
    <n v="20.03"/>
    <m/>
    <m/>
    <s v="Жилая комната"/>
    <s v="Комната стандарт"/>
    <n v="11.15"/>
    <m/>
    <m/>
    <s v="Жилая комната"/>
    <s v="Мастер-спальня с/у через гардероб"/>
    <n v="10.58"/>
    <s v="гардероб"/>
    <n v="4.17"/>
    <m/>
    <m/>
    <m/>
    <m/>
    <m/>
    <m/>
    <m/>
    <m/>
    <m/>
    <m/>
    <m/>
    <m/>
    <m/>
    <m/>
    <m/>
    <n v="4.88"/>
    <n v="4.5599999999999996"/>
    <m/>
    <m/>
    <m/>
    <s v="да"/>
    <s v="кухня, 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З"/>
  </r>
  <r>
    <x v="0"/>
    <x v="1"/>
    <n v="14"/>
    <n v="287"/>
    <n v="4"/>
    <n v="6"/>
    <n v="17"/>
    <x v="1"/>
    <n v="24.39"/>
    <n v="65.089999999999989"/>
    <n v="65.089999999999989"/>
    <n v="3.19"/>
    <n v="68.279999999999987"/>
    <n v="1.6"/>
    <n v="66.689999999999984"/>
    <m/>
    <m/>
    <m/>
    <n v="3.09"/>
    <s v="ниша"/>
    <m/>
    <n v="4.83"/>
    <m/>
    <m/>
    <m/>
    <m/>
    <m/>
    <m/>
    <m/>
    <m/>
    <s v="Кухня-столовая"/>
    <n v="15.96"/>
    <m/>
    <m/>
    <s v="Жилая комната"/>
    <s v="Мастер-спальня с/у через гардероб"/>
    <n v="13.48"/>
    <s v="гардероб"/>
    <n v="6.02"/>
    <s v="Жилая комната"/>
    <s v="Комната стандарт"/>
    <n v="10.91"/>
    <m/>
    <m/>
    <m/>
    <m/>
    <m/>
    <m/>
    <m/>
    <m/>
    <m/>
    <m/>
    <m/>
    <m/>
    <m/>
    <m/>
    <m/>
    <m/>
    <m/>
    <n v="5.92"/>
    <n v="4.88"/>
    <m/>
    <m/>
    <m/>
    <m/>
    <m/>
    <m/>
    <m/>
    <m/>
    <m/>
    <m/>
    <m/>
    <m/>
    <m/>
    <m/>
    <m/>
    <m/>
    <m/>
    <m/>
    <m/>
    <m/>
    <n v="3.19"/>
    <n v="1.6"/>
    <s v="стандартное"/>
    <s v="кухня"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В"/>
  </r>
  <r>
    <x v="0"/>
    <x v="1"/>
    <n v="14"/>
    <n v="288"/>
    <n v="5"/>
    <n v="6"/>
    <n v="17"/>
    <x v="0"/>
    <n v="13.21"/>
    <n v="36.910000000000004"/>
    <n v="36.910000000000004"/>
    <n v="0"/>
    <n v="36.910000000000004"/>
    <n v="0"/>
    <n v="36.910000000000004"/>
    <m/>
    <m/>
    <m/>
    <n v="5.65"/>
    <s v="ниша"/>
    <m/>
    <m/>
    <m/>
    <m/>
    <m/>
    <m/>
    <m/>
    <m/>
    <m/>
    <m/>
    <s v="Кухня-столовая"/>
    <n v="13.67"/>
    <m/>
    <m/>
    <s v="Жилая комната"/>
    <s v="Комната стандарт"/>
    <n v="13.21"/>
    <m/>
    <m/>
    <m/>
    <m/>
    <m/>
    <m/>
    <m/>
    <m/>
    <m/>
    <m/>
    <m/>
    <m/>
    <m/>
    <m/>
    <m/>
    <m/>
    <m/>
    <m/>
    <m/>
    <m/>
    <m/>
    <m/>
    <n v="4.3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В"/>
  </r>
  <r>
    <x v="0"/>
    <x v="1"/>
    <n v="14"/>
    <n v="289"/>
    <n v="6"/>
    <n v="6"/>
    <n v="17"/>
    <x v="1"/>
    <n v="28.4"/>
    <n v="64.78"/>
    <n v="64.78"/>
    <n v="3.31"/>
    <n v="68.09"/>
    <n v="1.65"/>
    <n v="66.430000000000007"/>
    <m/>
    <m/>
    <m/>
    <n v="3.26"/>
    <s v="ниша"/>
    <m/>
    <n v="9.1199999999999992"/>
    <m/>
    <m/>
    <m/>
    <m/>
    <m/>
    <m/>
    <m/>
    <m/>
    <s v="Кухня-столовая"/>
    <n v="13.97"/>
    <m/>
    <m/>
    <s v="Жилая комната"/>
    <s v="Мастер-спальня"/>
    <n v="14.54"/>
    <m/>
    <m/>
    <s v="Жилая комната"/>
    <s v="Комната стандарт"/>
    <n v="13.86"/>
    <m/>
    <m/>
    <m/>
    <m/>
    <m/>
    <m/>
    <m/>
    <m/>
    <m/>
    <m/>
    <m/>
    <m/>
    <m/>
    <m/>
    <m/>
    <m/>
    <m/>
    <n v="5.41"/>
    <n v="4.62"/>
    <m/>
    <m/>
    <m/>
    <m/>
    <m/>
    <m/>
    <m/>
    <m/>
    <m/>
    <m/>
    <m/>
    <m/>
    <m/>
    <m/>
    <m/>
    <m/>
    <m/>
    <m/>
    <m/>
    <m/>
    <n v="3.31"/>
    <n v="1.65"/>
    <s v="стандартное"/>
    <s v="кухня"/>
    <m/>
    <m/>
    <m/>
    <m/>
    <m/>
    <m/>
    <m/>
    <m/>
    <m/>
    <m/>
    <m/>
    <m/>
    <m/>
    <m/>
    <n v="3"/>
    <m/>
    <m/>
    <s v="да"/>
    <m/>
    <m/>
    <s v="кухня"/>
    <n v="2"/>
    <m/>
    <m/>
    <m/>
    <m/>
    <s v="с/у"/>
    <m/>
    <m/>
    <m/>
    <m/>
    <m/>
    <s v="Свой ЖК, Другой ЖК"/>
    <s v="Ю-В"/>
  </r>
  <r>
    <x v="0"/>
    <x v="1"/>
    <n v="15"/>
    <n v="290"/>
    <n v="1"/>
    <n v="6"/>
    <n v="17"/>
    <x v="1"/>
    <n v="28.43"/>
    <n v="64.740000000000009"/>
    <n v="64.740000000000009"/>
    <n v="3.01"/>
    <n v="67.750000000000014"/>
    <n v="0.9"/>
    <n v="65.640000000000015"/>
    <m/>
    <m/>
    <m/>
    <n v="3.25"/>
    <s v="ниша"/>
    <m/>
    <n v="8.99"/>
    <m/>
    <m/>
    <m/>
    <m/>
    <m/>
    <m/>
    <m/>
    <m/>
    <s v="Кухня-столовая"/>
    <n v="14.06"/>
    <m/>
    <m/>
    <s v="Жилая комната"/>
    <s v="Мастер-спальня"/>
    <n v="14.55"/>
    <m/>
    <m/>
    <s v="Жилая комната"/>
    <s v="Комната стандарт"/>
    <n v="13.88"/>
    <m/>
    <m/>
    <m/>
    <m/>
    <m/>
    <m/>
    <m/>
    <m/>
    <m/>
    <m/>
    <m/>
    <m/>
    <m/>
    <m/>
    <m/>
    <m/>
    <m/>
    <n v="5.4"/>
    <n v="4.6100000000000003"/>
    <m/>
    <m/>
    <m/>
    <m/>
    <m/>
    <n v="3.01"/>
    <n v="0.9"/>
    <s v="без остекления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s v="кухня"/>
    <n v="2"/>
    <m/>
    <m/>
    <m/>
    <m/>
    <s v="с/у"/>
    <m/>
    <m/>
    <m/>
    <m/>
    <m/>
    <s v="Свой ЖК, Двор"/>
    <s v="Ю-З"/>
  </r>
  <r>
    <x v="0"/>
    <x v="1"/>
    <n v="15"/>
    <n v="291"/>
    <n v="2"/>
    <n v="6"/>
    <n v="17"/>
    <x v="0"/>
    <n v="13.18"/>
    <n v="36.769999999999996"/>
    <n v="36.769999999999996"/>
    <n v="3.01"/>
    <n v="39.779999999999994"/>
    <n v="0.9"/>
    <n v="37.669999999999995"/>
    <m/>
    <m/>
    <m/>
    <n v="5.64"/>
    <s v="ниша"/>
    <m/>
    <m/>
    <m/>
    <m/>
    <m/>
    <m/>
    <m/>
    <m/>
    <m/>
    <m/>
    <s v="Кухня-столовая"/>
    <n v="13.58"/>
    <m/>
    <m/>
    <s v="Жилая комната"/>
    <s v="Комната стандарт"/>
    <n v="13.18"/>
    <m/>
    <m/>
    <m/>
    <m/>
    <m/>
    <m/>
    <m/>
    <m/>
    <m/>
    <m/>
    <m/>
    <m/>
    <m/>
    <m/>
    <m/>
    <m/>
    <m/>
    <m/>
    <m/>
    <m/>
    <m/>
    <m/>
    <n v="4.37"/>
    <m/>
    <m/>
    <m/>
    <m/>
    <m/>
    <m/>
    <n v="3.01"/>
    <n v="0.9"/>
    <s v="без остекления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З"/>
  </r>
  <r>
    <x v="0"/>
    <x v="1"/>
    <n v="15"/>
    <n v="292"/>
    <n v="3"/>
    <n v="6"/>
    <n v="17"/>
    <x v="1"/>
    <n v="21.71"/>
    <n v="64.3"/>
    <n v="64.3"/>
    <n v="0"/>
    <n v="64.3"/>
    <n v="0"/>
    <n v="64.3"/>
    <m/>
    <m/>
    <m/>
    <n v="8.9700000000000006"/>
    <s v="ниша"/>
    <m/>
    <m/>
    <m/>
    <m/>
    <m/>
    <m/>
    <m/>
    <m/>
    <m/>
    <m/>
    <s v="Кухня-столовая"/>
    <n v="20.03"/>
    <m/>
    <m/>
    <s v="Жилая комната"/>
    <s v="Комната стандарт"/>
    <n v="11.15"/>
    <m/>
    <m/>
    <s v="Жилая комната"/>
    <s v="Мастер-спальня с/у через гардероб"/>
    <n v="10.56"/>
    <s v="гардероб"/>
    <n v="4.17"/>
    <m/>
    <m/>
    <m/>
    <m/>
    <m/>
    <m/>
    <m/>
    <m/>
    <m/>
    <m/>
    <m/>
    <m/>
    <m/>
    <m/>
    <m/>
    <n v="4.8600000000000003"/>
    <n v="4.5599999999999996"/>
    <m/>
    <m/>
    <m/>
    <s v="да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З"/>
  </r>
  <r>
    <x v="0"/>
    <x v="1"/>
    <n v="15"/>
    <n v="293"/>
    <n v="4"/>
    <n v="6"/>
    <n v="17"/>
    <x v="1"/>
    <n v="24.380000000000003"/>
    <n v="65.059999999999988"/>
    <n v="65.059999999999988"/>
    <n v="3.16"/>
    <n v="68.219999999999985"/>
    <n v="1.6"/>
    <n v="66.659999999999982"/>
    <m/>
    <m/>
    <m/>
    <n v="3.1"/>
    <s v="ниша"/>
    <m/>
    <n v="4.83"/>
    <m/>
    <m/>
    <m/>
    <m/>
    <m/>
    <m/>
    <m/>
    <m/>
    <s v="Кухня-столовая"/>
    <n v="15.96"/>
    <m/>
    <m/>
    <s v="Жилая комната"/>
    <s v="Мастер-спальня с/у через гардероб"/>
    <n v="13.47"/>
    <s v="гардероб"/>
    <n v="6.02"/>
    <s v="Жилая комната"/>
    <s v="Комната стандарт"/>
    <n v="10.91"/>
    <m/>
    <m/>
    <m/>
    <m/>
    <m/>
    <m/>
    <m/>
    <m/>
    <m/>
    <m/>
    <m/>
    <m/>
    <m/>
    <m/>
    <m/>
    <m/>
    <m/>
    <n v="5.89"/>
    <n v="4.88"/>
    <m/>
    <m/>
    <m/>
    <m/>
    <m/>
    <m/>
    <m/>
    <m/>
    <m/>
    <m/>
    <m/>
    <m/>
    <m/>
    <m/>
    <m/>
    <m/>
    <m/>
    <m/>
    <m/>
    <m/>
    <n v="3.16"/>
    <n v="1.6"/>
    <s v="стандартное"/>
    <s v="кухня"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В"/>
  </r>
  <r>
    <x v="0"/>
    <x v="1"/>
    <n v="15"/>
    <n v="294"/>
    <n v="5"/>
    <n v="6"/>
    <n v="17"/>
    <x v="0"/>
    <n v="13.21"/>
    <n v="36.910000000000004"/>
    <n v="36.910000000000004"/>
    <n v="0"/>
    <n v="36.910000000000004"/>
    <n v="0"/>
    <n v="36.910000000000004"/>
    <m/>
    <m/>
    <m/>
    <n v="5.65"/>
    <s v="ниша"/>
    <m/>
    <m/>
    <m/>
    <m/>
    <m/>
    <m/>
    <m/>
    <m/>
    <m/>
    <m/>
    <s v="Кухня-столовая"/>
    <n v="13.67"/>
    <m/>
    <m/>
    <s v="Жилая комната"/>
    <s v="Комната стандарт"/>
    <n v="13.21"/>
    <m/>
    <m/>
    <m/>
    <m/>
    <m/>
    <m/>
    <m/>
    <m/>
    <m/>
    <m/>
    <m/>
    <m/>
    <m/>
    <m/>
    <m/>
    <m/>
    <m/>
    <m/>
    <m/>
    <m/>
    <m/>
    <m/>
    <n v="4.3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В"/>
  </r>
  <r>
    <x v="0"/>
    <x v="1"/>
    <n v="15"/>
    <n v="295"/>
    <n v="6"/>
    <n v="6"/>
    <n v="17"/>
    <x v="1"/>
    <n v="28.4"/>
    <n v="64.77"/>
    <n v="64.77"/>
    <n v="3.31"/>
    <n v="68.08"/>
    <n v="1.65"/>
    <n v="66.42"/>
    <m/>
    <m/>
    <m/>
    <n v="3.26"/>
    <s v="ниша"/>
    <m/>
    <n v="9.1199999999999992"/>
    <m/>
    <m/>
    <m/>
    <m/>
    <m/>
    <m/>
    <m/>
    <m/>
    <s v="Кухня-столовая"/>
    <n v="13.96"/>
    <m/>
    <m/>
    <s v="Жилая комната"/>
    <s v="Мастер-спальня"/>
    <n v="14.54"/>
    <m/>
    <m/>
    <s v="Жилая комната"/>
    <s v="Комната стандарт"/>
    <n v="13.86"/>
    <m/>
    <m/>
    <m/>
    <m/>
    <m/>
    <m/>
    <m/>
    <m/>
    <m/>
    <m/>
    <m/>
    <m/>
    <m/>
    <m/>
    <m/>
    <m/>
    <m/>
    <n v="5.41"/>
    <n v="4.62"/>
    <m/>
    <m/>
    <m/>
    <m/>
    <m/>
    <m/>
    <m/>
    <m/>
    <m/>
    <m/>
    <m/>
    <m/>
    <m/>
    <m/>
    <m/>
    <m/>
    <m/>
    <m/>
    <m/>
    <m/>
    <n v="3.31"/>
    <n v="1.65"/>
    <s v="стандартное"/>
    <s v="кухня"/>
    <m/>
    <m/>
    <m/>
    <m/>
    <m/>
    <m/>
    <m/>
    <m/>
    <m/>
    <m/>
    <m/>
    <m/>
    <m/>
    <m/>
    <n v="3"/>
    <m/>
    <m/>
    <s v="да"/>
    <m/>
    <m/>
    <s v="кухня"/>
    <n v="2"/>
    <m/>
    <m/>
    <m/>
    <m/>
    <s v="с/у"/>
    <m/>
    <m/>
    <m/>
    <m/>
    <m/>
    <s v="Свой ЖК, Другой ЖК"/>
    <s v="Ю-В"/>
  </r>
  <r>
    <x v="0"/>
    <x v="1"/>
    <n v="16"/>
    <n v="296"/>
    <n v="1"/>
    <n v="6"/>
    <n v="17"/>
    <x v="1"/>
    <n v="28.43"/>
    <n v="64.740000000000009"/>
    <n v="64.740000000000009"/>
    <n v="3.32"/>
    <n v="68.06"/>
    <n v="1.66"/>
    <n v="66.400000000000006"/>
    <m/>
    <m/>
    <m/>
    <n v="3.25"/>
    <s v="ниша"/>
    <m/>
    <n v="8.99"/>
    <m/>
    <m/>
    <m/>
    <m/>
    <m/>
    <m/>
    <m/>
    <m/>
    <s v="Кухня-столовая"/>
    <n v="14.06"/>
    <m/>
    <m/>
    <s v="Жилая комната"/>
    <s v="Мастер-спальня"/>
    <n v="14.55"/>
    <m/>
    <m/>
    <s v="Жилая комната"/>
    <s v="Комната стандарт"/>
    <n v="13.88"/>
    <m/>
    <m/>
    <m/>
    <m/>
    <m/>
    <m/>
    <m/>
    <m/>
    <m/>
    <m/>
    <m/>
    <m/>
    <m/>
    <m/>
    <m/>
    <m/>
    <m/>
    <n v="5.4"/>
    <n v="4.6100000000000003"/>
    <m/>
    <m/>
    <m/>
    <s v="да"/>
    <s v="комната"/>
    <m/>
    <m/>
    <m/>
    <m/>
    <m/>
    <m/>
    <m/>
    <m/>
    <m/>
    <m/>
    <m/>
    <m/>
    <m/>
    <m/>
    <m/>
    <n v="3.32"/>
    <n v="1.66"/>
    <s v="стандартное"/>
    <s v="кухня"/>
    <m/>
    <m/>
    <m/>
    <m/>
    <m/>
    <m/>
    <m/>
    <m/>
    <m/>
    <m/>
    <m/>
    <m/>
    <m/>
    <m/>
    <n v="3"/>
    <m/>
    <m/>
    <s v="да"/>
    <m/>
    <m/>
    <s v="кухня"/>
    <n v="2"/>
    <m/>
    <m/>
    <m/>
    <m/>
    <s v="с/у"/>
    <m/>
    <m/>
    <m/>
    <m/>
    <m/>
    <s v="Свой ЖК, Двор"/>
    <s v="Ю-З"/>
  </r>
  <r>
    <x v="0"/>
    <x v="1"/>
    <n v="16"/>
    <n v="297"/>
    <n v="2"/>
    <n v="6"/>
    <n v="17"/>
    <x v="0"/>
    <n v="13.18"/>
    <n v="36.769999999999996"/>
    <n v="36.769999999999996"/>
    <n v="3.01"/>
    <n v="39.779999999999994"/>
    <n v="0.9"/>
    <n v="37.669999999999995"/>
    <m/>
    <m/>
    <m/>
    <n v="5.64"/>
    <s v="ниша"/>
    <m/>
    <m/>
    <m/>
    <m/>
    <m/>
    <m/>
    <m/>
    <m/>
    <m/>
    <m/>
    <s v="Кухня-столовая"/>
    <n v="13.58"/>
    <m/>
    <m/>
    <s v="Жилая комната"/>
    <s v="Комната стандарт"/>
    <n v="13.18"/>
    <m/>
    <m/>
    <m/>
    <m/>
    <m/>
    <m/>
    <m/>
    <m/>
    <m/>
    <m/>
    <m/>
    <m/>
    <m/>
    <m/>
    <m/>
    <m/>
    <m/>
    <m/>
    <m/>
    <m/>
    <m/>
    <m/>
    <n v="4.37"/>
    <m/>
    <m/>
    <m/>
    <m/>
    <m/>
    <m/>
    <n v="3.01"/>
    <n v="0.9"/>
    <s v="без остекления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З"/>
  </r>
  <r>
    <x v="0"/>
    <x v="1"/>
    <n v="16"/>
    <n v="298"/>
    <n v="3"/>
    <n v="6"/>
    <n v="17"/>
    <x v="1"/>
    <n v="21.73"/>
    <n v="64.34"/>
    <n v="64.34"/>
    <n v="0"/>
    <n v="64.34"/>
    <n v="0"/>
    <n v="64.34"/>
    <m/>
    <m/>
    <m/>
    <n v="8.9700000000000006"/>
    <s v="ниша"/>
    <m/>
    <m/>
    <m/>
    <m/>
    <m/>
    <m/>
    <m/>
    <m/>
    <m/>
    <m/>
    <s v="Кухня-столовая"/>
    <n v="20.03"/>
    <m/>
    <m/>
    <s v="Жилая комната"/>
    <s v="Комната стандарт"/>
    <n v="11.15"/>
    <m/>
    <m/>
    <s v="Жилая комната"/>
    <s v="Мастер-спальня с/у через гардероб"/>
    <n v="10.58"/>
    <s v="гардероб"/>
    <n v="4.17"/>
    <m/>
    <m/>
    <m/>
    <m/>
    <m/>
    <m/>
    <m/>
    <m/>
    <m/>
    <m/>
    <m/>
    <m/>
    <m/>
    <m/>
    <m/>
    <n v="4.88"/>
    <n v="4.5599999999999996"/>
    <m/>
    <m/>
    <m/>
    <s v="да"/>
    <s v="кухня, 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З"/>
  </r>
  <r>
    <x v="0"/>
    <x v="1"/>
    <n v="16"/>
    <n v="299"/>
    <n v="4"/>
    <n v="6"/>
    <n v="17"/>
    <x v="1"/>
    <n v="24.39"/>
    <n v="65.089999999999989"/>
    <n v="65.089999999999989"/>
    <n v="3.19"/>
    <n v="68.279999999999987"/>
    <n v="1.6"/>
    <n v="66.689999999999984"/>
    <m/>
    <m/>
    <m/>
    <n v="3.09"/>
    <s v="ниша"/>
    <m/>
    <n v="4.83"/>
    <m/>
    <m/>
    <m/>
    <m/>
    <m/>
    <m/>
    <m/>
    <m/>
    <s v="Кухня-столовая"/>
    <n v="15.96"/>
    <m/>
    <m/>
    <s v="Жилая комната"/>
    <s v="Мастер-спальня с/у через гардероб"/>
    <n v="13.48"/>
    <s v="гардероб"/>
    <n v="6.02"/>
    <s v="Жилая комната"/>
    <s v="Комната стандарт"/>
    <n v="10.91"/>
    <m/>
    <m/>
    <m/>
    <m/>
    <m/>
    <m/>
    <m/>
    <m/>
    <m/>
    <m/>
    <m/>
    <m/>
    <m/>
    <m/>
    <m/>
    <m/>
    <m/>
    <n v="5.92"/>
    <n v="4.88"/>
    <m/>
    <m/>
    <m/>
    <m/>
    <m/>
    <m/>
    <m/>
    <m/>
    <m/>
    <m/>
    <m/>
    <m/>
    <m/>
    <m/>
    <m/>
    <m/>
    <m/>
    <m/>
    <m/>
    <m/>
    <n v="3.19"/>
    <n v="1.6"/>
    <s v="стандартное"/>
    <s v="кухня"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В"/>
  </r>
  <r>
    <x v="0"/>
    <x v="1"/>
    <n v="16"/>
    <n v="300"/>
    <n v="5"/>
    <n v="6"/>
    <n v="17"/>
    <x v="0"/>
    <n v="13.21"/>
    <n v="36.910000000000004"/>
    <n v="36.910000000000004"/>
    <n v="0"/>
    <n v="36.910000000000004"/>
    <n v="0"/>
    <n v="36.910000000000004"/>
    <m/>
    <m/>
    <m/>
    <n v="5.65"/>
    <s v="ниша"/>
    <m/>
    <m/>
    <m/>
    <m/>
    <m/>
    <m/>
    <m/>
    <m/>
    <m/>
    <m/>
    <s v="Кухня-столовая"/>
    <n v="13.67"/>
    <m/>
    <m/>
    <s v="Жилая комната"/>
    <s v="Комната стандарт"/>
    <n v="13.21"/>
    <m/>
    <m/>
    <m/>
    <m/>
    <m/>
    <m/>
    <m/>
    <m/>
    <m/>
    <m/>
    <m/>
    <m/>
    <m/>
    <m/>
    <m/>
    <m/>
    <m/>
    <m/>
    <m/>
    <m/>
    <m/>
    <m/>
    <n v="4.3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В"/>
  </r>
  <r>
    <x v="0"/>
    <x v="1"/>
    <n v="16"/>
    <n v="301"/>
    <n v="6"/>
    <n v="6"/>
    <n v="17"/>
    <x v="1"/>
    <n v="28.4"/>
    <n v="64.78"/>
    <n v="64.78"/>
    <n v="3.31"/>
    <n v="68.09"/>
    <n v="1.65"/>
    <n v="66.430000000000007"/>
    <m/>
    <m/>
    <m/>
    <n v="3.26"/>
    <s v="ниша"/>
    <m/>
    <n v="9.1199999999999992"/>
    <m/>
    <m/>
    <m/>
    <m/>
    <m/>
    <m/>
    <m/>
    <m/>
    <s v="Кухня-столовая"/>
    <n v="13.97"/>
    <m/>
    <m/>
    <s v="Жилая комната"/>
    <s v="Мастер-спальня"/>
    <n v="14.54"/>
    <m/>
    <m/>
    <s v="Жилая комната"/>
    <s v="Комната стандарт"/>
    <n v="13.86"/>
    <m/>
    <m/>
    <m/>
    <m/>
    <m/>
    <m/>
    <m/>
    <m/>
    <m/>
    <m/>
    <m/>
    <m/>
    <m/>
    <m/>
    <m/>
    <m/>
    <m/>
    <n v="5.41"/>
    <n v="4.62"/>
    <m/>
    <m/>
    <m/>
    <m/>
    <m/>
    <m/>
    <m/>
    <m/>
    <m/>
    <m/>
    <m/>
    <m/>
    <m/>
    <m/>
    <m/>
    <m/>
    <m/>
    <m/>
    <m/>
    <m/>
    <n v="3.31"/>
    <n v="1.65"/>
    <s v="стандартное"/>
    <s v="кухня"/>
    <m/>
    <m/>
    <m/>
    <m/>
    <m/>
    <m/>
    <m/>
    <m/>
    <m/>
    <m/>
    <m/>
    <m/>
    <m/>
    <m/>
    <n v="3"/>
    <m/>
    <m/>
    <s v="да"/>
    <m/>
    <m/>
    <s v="кухня"/>
    <n v="2"/>
    <m/>
    <m/>
    <m/>
    <m/>
    <s v="с/у"/>
    <m/>
    <m/>
    <m/>
    <m/>
    <m/>
    <s v="Свой ЖК, Другой ЖК"/>
    <s v="Ю-В"/>
  </r>
  <r>
    <x v="0"/>
    <x v="1"/>
    <n v="17"/>
    <n v="302"/>
    <n v="1"/>
    <n v="6"/>
    <n v="17"/>
    <x v="1"/>
    <n v="28.43"/>
    <n v="64.740000000000009"/>
    <n v="64.740000000000009"/>
    <n v="3.01"/>
    <n v="67.750000000000014"/>
    <n v="0.9"/>
    <n v="65.640000000000015"/>
    <m/>
    <m/>
    <m/>
    <n v="3.25"/>
    <s v="ниша"/>
    <m/>
    <n v="8.99"/>
    <m/>
    <m/>
    <m/>
    <m/>
    <m/>
    <m/>
    <m/>
    <m/>
    <s v="Кухня-столовая"/>
    <n v="14.06"/>
    <m/>
    <m/>
    <s v="Жилая комната"/>
    <s v="Мастер-спальня"/>
    <n v="14.55"/>
    <m/>
    <m/>
    <s v="Жилая комната"/>
    <s v="Комната стандарт"/>
    <n v="13.88"/>
    <m/>
    <m/>
    <m/>
    <m/>
    <m/>
    <m/>
    <m/>
    <m/>
    <m/>
    <m/>
    <m/>
    <m/>
    <m/>
    <m/>
    <m/>
    <m/>
    <m/>
    <n v="5.4"/>
    <n v="4.6100000000000003"/>
    <m/>
    <m/>
    <m/>
    <m/>
    <m/>
    <n v="3.01"/>
    <n v="0.9"/>
    <s v="без остекления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s v="кухня"/>
    <n v="2"/>
    <m/>
    <m/>
    <m/>
    <m/>
    <s v="с/у"/>
    <m/>
    <m/>
    <m/>
    <m/>
    <m/>
    <s v="Свой ЖК, Двор"/>
    <s v="Ю-З"/>
  </r>
  <r>
    <x v="0"/>
    <x v="1"/>
    <n v="17"/>
    <n v="303"/>
    <n v="2"/>
    <n v="6"/>
    <n v="17"/>
    <x v="0"/>
    <n v="13.18"/>
    <n v="36.769999999999996"/>
    <n v="36.769999999999996"/>
    <n v="3.01"/>
    <n v="39.779999999999994"/>
    <n v="0.9"/>
    <n v="37.669999999999995"/>
    <m/>
    <m/>
    <m/>
    <n v="5.64"/>
    <s v="ниша"/>
    <m/>
    <m/>
    <m/>
    <m/>
    <m/>
    <m/>
    <m/>
    <m/>
    <m/>
    <m/>
    <s v="Кухня-столовая"/>
    <n v="13.58"/>
    <m/>
    <m/>
    <s v="Жилая комната"/>
    <s v="Комната стандарт"/>
    <n v="13.18"/>
    <m/>
    <m/>
    <m/>
    <m/>
    <m/>
    <m/>
    <m/>
    <m/>
    <m/>
    <m/>
    <m/>
    <m/>
    <m/>
    <m/>
    <m/>
    <m/>
    <m/>
    <m/>
    <m/>
    <m/>
    <m/>
    <m/>
    <n v="4.37"/>
    <m/>
    <m/>
    <m/>
    <m/>
    <m/>
    <m/>
    <n v="3.01"/>
    <n v="0.9"/>
    <s v="без остекления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З"/>
  </r>
  <r>
    <x v="0"/>
    <x v="1"/>
    <n v="17"/>
    <n v="304"/>
    <n v="3"/>
    <n v="6"/>
    <n v="17"/>
    <x v="1"/>
    <n v="21.71"/>
    <n v="64.3"/>
    <n v="64.3"/>
    <n v="0"/>
    <n v="64.3"/>
    <n v="0"/>
    <n v="64.3"/>
    <m/>
    <m/>
    <m/>
    <n v="8.9700000000000006"/>
    <s v="ниша"/>
    <m/>
    <m/>
    <m/>
    <m/>
    <m/>
    <m/>
    <m/>
    <m/>
    <m/>
    <m/>
    <s v="Кухня-столовая"/>
    <n v="20.03"/>
    <m/>
    <m/>
    <s v="Жилая комната"/>
    <s v="Комната стандарт"/>
    <n v="11.15"/>
    <m/>
    <m/>
    <s v="Жилая комната"/>
    <s v="Мастер-спальня с/у через гардероб"/>
    <n v="10.56"/>
    <s v="гардероб"/>
    <n v="4.17"/>
    <m/>
    <m/>
    <m/>
    <m/>
    <m/>
    <m/>
    <m/>
    <m/>
    <m/>
    <m/>
    <m/>
    <m/>
    <m/>
    <m/>
    <m/>
    <n v="4.8600000000000003"/>
    <n v="4.5599999999999996"/>
    <m/>
    <m/>
    <m/>
    <s v="да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З"/>
  </r>
  <r>
    <x v="0"/>
    <x v="1"/>
    <n v="17"/>
    <n v="305"/>
    <n v="4"/>
    <n v="6"/>
    <n v="17"/>
    <x v="1"/>
    <n v="24.380000000000003"/>
    <n v="65.059999999999988"/>
    <n v="65.059999999999988"/>
    <n v="3.16"/>
    <n v="68.219999999999985"/>
    <n v="1.6"/>
    <n v="66.659999999999982"/>
    <m/>
    <m/>
    <m/>
    <n v="3.1"/>
    <s v="ниша"/>
    <m/>
    <n v="4.83"/>
    <m/>
    <m/>
    <m/>
    <m/>
    <m/>
    <m/>
    <m/>
    <m/>
    <s v="Кухня-столовая"/>
    <n v="15.96"/>
    <m/>
    <m/>
    <s v="Жилая комната"/>
    <s v="Мастер-спальня с/у через гардероб"/>
    <n v="13.47"/>
    <s v="гардероб"/>
    <n v="6.02"/>
    <s v="Жилая комната"/>
    <s v="Комната стандарт"/>
    <n v="10.91"/>
    <m/>
    <m/>
    <m/>
    <m/>
    <m/>
    <m/>
    <m/>
    <m/>
    <m/>
    <m/>
    <m/>
    <m/>
    <m/>
    <m/>
    <m/>
    <m/>
    <m/>
    <n v="5.89"/>
    <n v="4.88"/>
    <m/>
    <m/>
    <m/>
    <m/>
    <m/>
    <m/>
    <m/>
    <m/>
    <m/>
    <m/>
    <m/>
    <m/>
    <m/>
    <m/>
    <m/>
    <m/>
    <m/>
    <m/>
    <m/>
    <m/>
    <n v="3.16"/>
    <n v="1.6"/>
    <s v="стандартное"/>
    <s v="кухня"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В"/>
  </r>
  <r>
    <x v="0"/>
    <x v="1"/>
    <n v="17"/>
    <n v="306"/>
    <n v="5"/>
    <n v="6"/>
    <n v="17"/>
    <x v="0"/>
    <n v="13.21"/>
    <n v="36.910000000000004"/>
    <n v="36.910000000000004"/>
    <n v="0"/>
    <n v="36.910000000000004"/>
    <n v="0"/>
    <n v="36.910000000000004"/>
    <m/>
    <m/>
    <m/>
    <n v="5.65"/>
    <s v="ниша"/>
    <m/>
    <m/>
    <m/>
    <m/>
    <m/>
    <m/>
    <m/>
    <m/>
    <m/>
    <m/>
    <s v="Кухня-столовая"/>
    <n v="13.67"/>
    <m/>
    <m/>
    <s v="Жилая комната"/>
    <s v="Комната стандарт"/>
    <n v="13.21"/>
    <m/>
    <m/>
    <m/>
    <m/>
    <m/>
    <m/>
    <m/>
    <m/>
    <m/>
    <m/>
    <m/>
    <m/>
    <m/>
    <m/>
    <m/>
    <m/>
    <m/>
    <m/>
    <m/>
    <m/>
    <m/>
    <m/>
    <n v="4.3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В"/>
  </r>
  <r>
    <x v="0"/>
    <x v="1"/>
    <n v="17"/>
    <n v="307"/>
    <n v="6"/>
    <n v="6"/>
    <n v="17"/>
    <x v="1"/>
    <n v="28.4"/>
    <n v="64.77"/>
    <n v="64.77"/>
    <n v="3.31"/>
    <n v="68.08"/>
    <n v="1.65"/>
    <n v="66.42"/>
    <m/>
    <m/>
    <m/>
    <n v="3.26"/>
    <s v="ниша"/>
    <m/>
    <n v="9.1199999999999992"/>
    <m/>
    <m/>
    <m/>
    <m/>
    <m/>
    <m/>
    <m/>
    <m/>
    <s v="Кухня-столовая"/>
    <n v="13.96"/>
    <m/>
    <m/>
    <s v="Жилая комната"/>
    <s v="Мастер-спальня"/>
    <n v="14.54"/>
    <m/>
    <m/>
    <s v="Жилая комната"/>
    <s v="Комната стандарт"/>
    <n v="13.86"/>
    <m/>
    <m/>
    <m/>
    <m/>
    <m/>
    <m/>
    <m/>
    <m/>
    <m/>
    <m/>
    <m/>
    <m/>
    <m/>
    <m/>
    <m/>
    <m/>
    <m/>
    <n v="5.41"/>
    <n v="4.62"/>
    <m/>
    <m/>
    <m/>
    <m/>
    <m/>
    <m/>
    <m/>
    <m/>
    <m/>
    <m/>
    <m/>
    <m/>
    <m/>
    <m/>
    <m/>
    <m/>
    <m/>
    <m/>
    <m/>
    <m/>
    <n v="3.31"/>
    <n v="1.65"/>
    <s v="стандартное"/>
    <s v="кухня"/>
    <m/>
    <m/>
    <m/>
    <m/>
    <m/>
    <m/>
    <m/>
    <m/>
    <m/>
    <m/>
    <m/>
    <m/>
    <m/>
    <m/>
    <n v="3"/>
    <m/>
    <m/>
    <s v="да"/>
    <m/>
    <m/>
    <s v="кухня"/>
    <n v="2"/>
    <m/>
    <m/>
    <m/>
    <m/>
    <s v="с/у"/>
    <m/>
    <m/>
    <m/>
    <m/>
    <m/>
    <s v="Свой ЖК, Другой ЖК"/>
    <s v="Ю-В"/>
  </r>
  <r>
    <x v="0"/>
    <x v="2"/>
    <n v="2"/>
    <n v="308"/>
    <n v="1"/>
    <n v="11"/>
    <n v="26"/>
    <x v="1"/>
    <n v="24.81"/>
    <n v="86.649999999999991"/>
    <n v="86.649999999999991"/>
    <n v="3.46"/>
    <n v="90.109999999999985"/>
    <n v="1.7"/>
    <n v="88.35"/>
    <m/>
    <m/>
    <m/>
    <n v="13.8"/>
    <s v="гардероб"/>
    <n v="3.47"/>
    <m/>
    <m/>
    <m/>
    <m/>
    <m/>
    <m/>
    <m/>
    <m/>
    <m/>
    <s v="Кухня-столовая"/>
    <n v="26.03"/>
    <m/>
    <m/>
    <s v="Жилая комната"/>
    <s v="Комната стандарт"/>
    <n v="14.54"/>
    <m/>
    <m/>
    <s v="Жилая комната"/>
    <s v="Мастер-спальня"/>
    <n v="10.27"/>
    <s v="гардероб"/>
    <n v="8.39"/>
    <m/>
    <m/>
    <m/>
    <m/>
    <m/>
    <m/>
    <m/>
    <m/>
    <m/>
    <m/>
    <m/>
    <m/>
    <m/>
    <m/>
    <m/>
    <n v="6.1"/>
    <n v="4.05"/>
    <m/>
    <m/>
    <m/>
    <m/>
    <m/>
    <m/>
    <m/>
    <m/>
    <m/>
    <m/>
    <m/>
    <m/>
    <m/>
    <m/>
    <m/>
    <m/>
    <m/>
    <m/>
    <m/>
    <m/>
    <n v="3.46"/>
    <n v="1.7"/>
    <s v="стандартное"/>
    <s v="кухня"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s v="снизу"/>
    <s v="вся квартира"/>
    <m/>
    <s v="Другой ЖК"/>
    <s v="В"/>
  </r>
  <r>
    <x v="0"/>
    <x v="2"/>
    <n v="2"/>
    <n v="309"/>
    <n v="2"/>
    <n v="11"/>
    <n v="26"/>
    <x v="1"/>
    <n v="29.78"/>
    <n v="84.910000000000011"/>
    <n v="84.910000000000011"/>
    <n v="0"/>
    <n v="84.910000000000011"/>
    <n v="0"/>
    <n v="84.910000000000011"/>
    <m/>
    <m/>
    <m/>
    <n v="10.49"/>
    <s v="гардероб"/>
    <n v="2.97"/>
    <m/>
    <m/>
    <m/>
    <m/>
    <m/>
    <m/>
    <m/>
    <m/>
    <m/>
    <s v="Кухня-столовая"/>
    <n v="29.92"/>
    <m/>
    <m/>
    <s v="Жилая комната"/>
    <s v="Мастер-спальня"/>
    <n v="16.22"/>
    <s v="ниша"/>
    <m/>
    <s v="Жилая комната"/>
    <s v="Комната стандарт"/>
    <n v="13.56"/>
    <m/>
    <m/>
    <m/>
    <m/>
    <m/>
    <m/>
    <m/>
    <m/>
    <m/>
    <m/>
    <m/>
    <m/>
    <m/>
    <m/>
    <m/>
    <m/>
    <m/>
    <n v="4.43"/>
    <n v="3.92"/>
    <m/>
    <n v="3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s v="сбоку"/>
    <s v="комната, с/у"/>
    <m/>
    <s v="Окна во внутр.углу"/>
    <s v="Ю-З"/>
  </r>
  <r>
    <x v="0"/>
    <x v="2"/>
    <n v="2"/>
    <n v="310"/>
    <n v="3"/>
    <n v="11"/>
    <n v="26"/>
    <x v="0"/>
    <n v="14.51"/>
    <n v="38.35"/>
    <n v="38.35"/>
    <n v="0"/>
    <n v="38.35"/>
    <n v="0"/>
    <n v="38.35"/>
    <m/>
    <m/>
    <m/>
    <n v="4.88"/>
    <s v="ниша"/>
    <m/>
    <m/>
    <m/>
    <m/>
    <m/>
    <m/>
    <m/>
    <m/>
    <m/>
    <m/>
    <s v="Кухня-столовая"/>
    <n v="13.81"/>
    <m/>
    <m/>
    <s v="Жилая комната"/>
    <s v="Комната стандарт"/>
    <n v="14.51"/>
    <s v="ниша"/>
    <m/>
    <m/>
    <m/>
    <m/>
    <m/>
    <m/>
    <m/>
    <m/>
    <m/>
    <m/>
    <m/>
    <m/>
    <m/>
    <m/>
    <m/>
    <m/>
    <m/>
    <m/>
    <m/>
    <m/>
    <m/>
    <n v="5.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s v="сбоку"/>
    <s v="кухня"/>
    <m/>
    <s v="Свой ЖК, Двор"/>
    <s v="Ю-З"/>
  </r>
  <r>
    <x v="0"/>
    <x v="2"/>
    <n v="2"/>
    <n v="311"/>
    <n v="4"/>
    <n v="11"/>
    <n v="26"/>
    <x v="0"/>
    <n v="13.52"/>
    <n v="38.14"/>
    <n v="38.14"/>
    <n v="0"/>
    <n v="38.14"/>
    <n v="0"/>
    <n v="38.14"/>
    <m/>
    <m/>
    <m/>
    <n v="4.62"/>
    <s v="ниша"/>
    <m/>
    <m/>
    <m/>
    <m/>
    <m/>
    <m/>
    <m/>
    <m/>
    <m/>
    <m/>
    <s v="Кухня-столовая"/>
    <n v="14.61"/>
    <m/>
    <m/>
    <s v="Жилая комната"/>
    <s v="Комната стандарт"/>
    <n v="13.52"/>
    <m/>
    <m/>
    <m/>
    <m/>
    <m/>
    <m/>
    <m/>
    <m/>
    <m/>
    <m/>
    <m/>
    <m/>
    <m/>
    <m/>
    <m/>
    <m/>
    <m/>
    <m/>
    <m/>
    <m/>
    <m/>
    <m/>
    <n v="5.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Ю-З"/>
  </r>
  <r>
    <x v="0"/>
    <x v="2"/>
    <n v="2"/>
    <n v="312"/>
    <n v="5"/>
    <n v="11"/>
    <n v="26"/>
    <x v="0"/>
    <n v="11.75"/>
    <n v="49.010000000000005"/>
    <n v="49.010000000000005"/>
    <n v="0"/>
    <n v="49.010000000000005"/>
    <n v="0"/>
    <n v="49.010000000000005"/>
    <m/>
    <m/>
    <m/>
    <n v="8.4700000000000006"/>
    <s v="гардероб"/>
    <n v="3.82"/>
    <m/>
    <m/>
    <m/>
    <m/>
    <m/>
    <m/>
    <m/>
    <m/>
    <m/>
    <s v="Кухня-столовая"/>
    <n v="18.559999999999999"/>
    <m/>
    <m/>
    <s v="Жилая комната"/>
    <s v="Комната стандарт"/>
    <n v="11.75"/>
    <m/>
    <m/>
    <m/>
    <m/>
    <m/>
    <m/>
    <m/>
    <m/>
    <m/>
    <m/>
    <m/>
    <m/>
    <m/>
    <m/>
    <m/>
    <m/>
    <m/>
    <m/>
    <m/>
    <m/>
    <m/>
    <m/>
    <n v="6.4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Ю-З"/>
  </r>
  <r>
    <x v="0"/>
    <x v="2"/>
    <n v="2"/>
    <n v="313"/>
    <n v="6"/>
    <n v="11"/>
    <n v="26"/>
    <x v="0"/>
    <n v="12.37"/>
    <n v="46.35"/>
    <n v="46.35"/>
    <n v="0"/>
    <n v="46.35"/>
    <n v="0"/>
    <n v="46.35"/>
    <m/>
    <m/>
    <m/>
    <n v="6.59"/>
    <s v="гардероб"/>
    <n v="2.7"/>
    <m/>
    <m/>
    <m/>
    <m/>
    <m/>
    <m/>
    <m/>
    <m/>
    <m/>
    <s v="Кухня-столовая"/>
    <n v="18.559999999999999"/>
    <m/>
    <m/>
    <s v="Жилая комната"/>
    <s v="Комната стандарт"/>
    <n v="12.37"/>
    <m/>
    <m/>
    <m/>
    <m/>
    <m/>
    <m/>
    <m/>
    <m/>
    <m/>
    <m/>
    <m/>
    <m/>
    <m/>
    <m/>
    <m/>
    <m/>
    <m/>
    <m/>
    <m/>
    <m/>
    <m/>
    <m/>
    <n v="6.1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s v="снизу"/>
    <s v="вся квартира"/>
    <m/>
    <s v="Другой ЖК"/>
    <s v="С-В"/>
  </r>
  <r>
    <x v="0"/>
    <x v="2"/>
    <n v="2"/>
    <n v="314"/>
    <n v="7"/>
    <n v="11"/>
    <n v="26"/>
    <x v="0"/>
    <n v="13.37"/>
    <n v="36.299999999999997"/>
    <n v="36.299999999999997"/>
    <n v="0"/>
    <n v="36.299999999999997"/>
    <n v="0"/>
    <n v="36.299999999999997"/>
    <m/>
    <m/>
    <m/>
    <n v="4.84"/>
    <s v="ниша"/>
    <m/>
    <m/>
    <m/>
    <m/>
    <m/>
    <m/>
    <m/>
    <m/>
    <m/>
    <m/>
    <s v="Кухня-столовая"/>
    <n v="13.28"/>
    <m/>
    <m/>
    <s v="Жилая комната"/>
    <s v="Комната стандарт"/>
    <n v="13.37"/>
    <m/>
    <m/>
    <m/>
    <m/>
    <m/>
    <m/>
    <m/>
    <m/>
    <m/>
    <m/>
    <m/>
    <m/>
    <m/>
    <m/>
    <m/>
    <m/>
    <m/>
    <m/>
    <m/>
    <m/>
    <m/>
    <m/>
    <n v="4.809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s v="снизу"/>
    <s v="комната"/>
    <m/>
    <s v="Другой ЖК"/>
    <s v="С-В"/>
  </r>
  <r>
    <x v="0"/>
    <x v="2"/>
    <n v="2"/>
    <n v="315"/>
    <n v="8"/>
    <n v="11"/>
    <n v="26"/>
    <x v="0"/>
    <n v="10.82"/>
    <n v="37.24"/>
    <n v="37.24"/>
    <n v="0"/>
    <n v="37.24"/>
    <n v="0"/>
    <n v="37.24"/>
    <m/>
    <m/>
    <m/>
    <n v="4.87"/>
    <s v="ниша"/>
    <m/>
    <m/>
    <m/>
    <m/>
    <m/>
    <m/>
    <m/>
    <m/>
    <m/>
    <m/>
    <s v="Кухня-столовая"/>
    <n v="17.38"/>
    <m/>
    <m/>
    <s v="Жилая комната"/>
    <s v="Комната стандарт"/>
    <n v="10.82"/>
    <m/>
    <m/>
    <m/>
    <m/>
    <m/>
    <m/>
    <m/>
    <m/>
    <m/>
    <m/>
    <m/>
    <m/>
    <m/>
    <m/>
    <m/>
    <m/>
    <m/>
    <m/>
    <m/>
    <m/>
    <m/>
    <m/>
    <n v="4.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s v="снизу"/>
    <s v="вся квартира, кухня"/>
    <s v="снизу"/>
    <s v="комната"/>
    <m/>
    <s v="Другой ЖК"/>
    <s v="С-В"/>
  </r>
  <r>
    <x v="0"/>
    <x v="2"/>
    <n v="2"/>
    <n v="316"/>
    <n v="9"/>
    <n v="11"/>
    <n v="26"/>
    <x v="0"/>
    <n v="11.45"/>
    <n v="37.470000000000006"/>
    <n v="37.470000000000006"/>
    <n v="0"/>
    <n v="37.470000000000006"/>
    <n v="0"/>
    <n v="37.470000000000006"/>
    <m/>
    <m/>
    <m/>
    <n v="4.4800000000000004"/>
    <s v="ниша"/>
    <m/>
    <m/>
    <m/>
    <m/>
    <m/>
    <m/>
    <m/>
    <m/>
    <m/>
    <m/>
    <s v="Кухня-столовая"/>
    <n v="17.3"/>
    <m/>
    <m/>
    <s v="Жилая комната"/>
    <s v="Комната стандарт"/>
    <n v="11.45"/>
    <m/>
    <m/>
    <m/>
    <m/>
    <m/>
    <m/>
    <m/>
    <m/>
    <m/>
    <m/>
    <m/>
    <m/>
    <m/>
    <m/>
    <m/>
    <m/>
    <m/>
    <m/>
    <m/>
    <m/>
    <m/>
    <m/>
    <n v="4.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s v="снизу"/>
    <s v="вся квартира"/>
    <m/>
    <m/>
    <m/>
    <s v="Другой ЖК"/>
    <s v="С-В"/>
  </r>
  <r>
    <x v="0"/>
    <x v="2"/>
    <n v="2"/>
    <n v="317"/>
    <n v="10"/>
    <n v="11"/>
    <n v="26"/>
    <x v="1"/>
    <n v="24.14"/>
    <n v="54.65"/>
    <n v="54.65"/>
    <n v="3.12"/>
    <n v="57.769999999999996"/>
    <n v="1.56"/>
    <n v="56.21"/>
    <m/>
    <m/>
    <m/>
    <n v="9.86"/>
    <s v="ниша"/>
    <m/>
    <m/>
    <m/>
    <m/>
    <m/>
    <m/>
    <m/>
    <m/>
    <m/>
    <m/>
    <s v="Кухня-столовая"/>
    <n v="15.58"/>
    <m/>
    <m/>
    <s v="Жилая комната"/>
    <s v="Комната стандарт"/>
    <n v="12.63"/>
    <m/>
    <m/>
    <s v="Жилая комната"/>
    <s v="Комната стандарт"/>
    <n v="11.51"/>
    <m/>
    <m/>
    <m/>
    <m/>
    <m/>
    <m/>
    <m/>
    <m/>
    <m/>
    <m/>
    <m/>
    <m/>
    <m/>
    <m/>
    <m/>
    <m/>
    <m/>
    <n v="5.07"/>
    <m/>
    <m/>
    <m/>
    <m/>
    <m/>
    <m/>
    <m/>
    <m/>
    <m/>
    <m/>
    <m/>
    <m/>
    <m/>
    <m/>
    <m/>
    <m/>
    <m/>
    <m/>
    <m/>
    <m/>
    <m/>
    <n v="3.12"/>
    <n v="1.56"/>
    <s v="стандартное"/>
    <s v="кухня"/>
    <m/>
    <m/>
    <m/>
    <m/>
    <m/>
    <m/>
    <m/>
    <m/>
    <m/>
    <m/>
    <m/>
    <m/>
    <m/>
    <m/>
    <n v="3"/>
    <m/>
    <m/>
    <m/>
    <m/>
    <m/>
    <m/>
    <n v="1"/>
    <m/>
    <m/>
    <m/>
    <m/>
    <m/>
    <s v="снизу"/>
    <s v="кухня, комната"/>
    <s v="снизу"/>
    <s v="комната"/>
    <m/>
    <s v="Другой ЖК"/>
    <s v="С-В"/>
  </r>
  <r>
    <x v="0"/>
    <x v="2"/>
    <n v="2"/>
    <n v="318"/>
    <n v="11"/>
    <n v="11"/>
    <n v="26"/>
    <x v="2"/>
    <n v="45.269999999999996"/>
    <n v="99.699999999999989"/>
    <n v="99.699999999999989"/>
    <n v="0"/>
    <n v="99.699999999999989"/>
    <n v="0"/>
    <n v="99.699999999999989"/>
    <m/>
    <m/>
    <m/>
    <n v="6.84"/>
    <s v="ниша"/>
    <m/>
    <n v="9.2100000000000009"/>
    <m/>
    <m/>
    <m/>
    <m/>
    <m/>
    <m/>
    <m/>
    <m/>
    <s v="Кухня-столовая"/>
    <n v="23.81"/>
    <m/>
    <m/>
    <s v="Жилая комната"/>
    <s v="Комната стандарт"/>
    <n v="15.72"/>
    <m/>
    <m/>
    <s v="Жилая комната"/>
    <s v="Мастер-спальня"/>
    <n v="14"/>
    <s v="гардероб"/>
    <n v="5.58"/>
    <s v="Жилая комната"/>
    <s v="Комната стандарт"/>
    <n v="15.55"/>
    <m/>
    <m/>
    <m/>
    <m/>
    <m/>
    <m/>
    <m/>
    <m/>
    <m/>
    <m/>
    <m/>
    <m/>
    <n v="5.67"/>
    <n v="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2"/>
    <s v="кухня, комната"/>
    <m/>
    <m/>
    <m/>
    <m/>
    <s v="снизу"/>
    <s v="комната, кухня"/>
    <s v="снизу"/>
    <s v="комната"/>
    <m/>
    <s v="Другой ЖК"/>
    <s v="С-В, В"/>
  </r>
  <r>
    <x v="0"/>
    <x v="2"/>
    <n v="3"/>
    <n v="319"/>
    <n v="1"/>
    <n v="12"/>
    <n v="26"/>
    <x v="1"/>
    <n v="24.81"/>
    <n v="86.649999999999991"/>
    <n v="86.649999999999991"/>
    <n v="3.46"/>
    <n v="90.109999999999985"/>
    <n v="1.7"/>
    <n v="88.35"/>
    <m/>
    <m/>
    <m/>
    <n v="13.77"/>
    <s v="гардероб"/>
    <n v="3.47"/>
    <m/>
    <m/>
    <m/>
    <m/>
    <m/>
    <m/>
    <m/>
    <m/>
    <m/>
    <s v="Кухня-столовая"/>
    <n v="26.03"/>
    <m/>
    <m/>
    <s v="Жилая комната"/>
    <s v="Комната стандарт"/>
    <n v="14.54"/>
    <m/>
    <m/>
    <s v="Жилая комната"/>
    <s v="Мастер-спальня"/>
    <n v="10.27"/>
    <s v="гардероб"/>
    <n v="8.39"/>
    <m/>
    <m/>
    <m/>
    <m/>
    <m/>
    <m/>
    <m/>
    <m/>
    <m/>
    <m/>
    <m/>
    <m/>
    <m/>
    <m/>
    <m/>
    <n v="6.1"/>
    <n v="4.08"/>
    <m/>
    <m/>
    <m/>
    <m/>
    <m/>
    <m/>
    <m/>
    <m/>
    <m/>
    <m/>
    <m/>
    <m/>
    <m/>
    <m/>
    <m/>
    <m/>
    <m/>
    <m/>
    <m/>
    <m/>
    <n v="3.46"/>
    <n v="1.7"/>
    <s v="стандартное"/>
    <s v="кухня"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В"/>
  </r>
  <r>
    <x v="0"/>
    <x v="2"/>
    <n v="3"/>
    <n v="320"/>
    <n v="2"/>
    <n v="12"/>
    <n v="26"/>
    <x v="1"/>
    <n v="25.89"/>
    <n v="80.819999999999993"/>
    <n v="80.819999999999993"/>
    <n v="0"/>
    <n v="80.819999999999993"/>
    <n v="0"/>
    <n v="80.819999999999993"/>
    <m/>
    <m/>
    <m/>
    <n v="10.42"/>
    <s v="гардероб"/>
    <n v="2.97"/>
    <m/>
    <m/>
    <m/>
    <m/>
    <m/>
    <m/>
    <m/>
    <m/>
    <m/>
    <s v="Кухня-столовая"/>
    <n v="29.92"/>
    <m/>
    <m/>
    <s v="Жилая комната"/>
    <s v="Комната стандарт"/>
    <n v="13.56"/>
    <m/>
    <m/>
    <s v="Жилая комната"/>
    <s v="Мастер-спальня"/>
    <n v="12.33"/>
    <s v="гардероб"/>
    <n v="3.88"/>
    <m/>
    <m/>
    <m/>
    <m/>
    <m/>
    <m/>
    <m/>
    <m/>
    <m/>
    <m/>
    <m/>
    <m/>
    <m/>
    <m/>
    <m/>
    <n v="4.46"/>
    <n v="3.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Окна во внутр.углу"/>
    <s v="Ю-З"/>
  </r>
  <r>
    <x v="0"/>
    <x v="2"/>
    <n v="3"/>
    <n v="321"/>
    <n v="3"/>
    <n v="12"/>
    <n v="26"/>
    <x v="0"/>
    <n v="12.7"/>
    <n v="37.099999999999994"/>
    <n v="37.099999999999994"/>
    <n v="0"/>
    <n v="37.099999999999994"/>
    <n v="0"/>
    <n v="37.099999999999994"/>
    <m/>
    <m/>
    <m/>
    <n v="4.3"/>
    <s v="ниша"/>
    <m/>
    <m/>
    <m/>
    <m/>
    <m/>
    <m/>
    <m/>
    <m/>
    <m/>
    <m/>
    <s v="Кухня-столовая"/>
    <n v="14.92"/>
    <m/>
    <m/>
    <s v="Жилая комната"/>
    <s v="Комната стандарт"/>
    <n v="12.7"/>
    <m/>
    <m/>
    <m/>
    <m/>
    <m/>
    <m/>
    <m/>
    <m/>
    <m/>
    <m/>
    <m/>
    <m/>
    <m/>
    <m/>
    <m/>
    <m/>
    <m/>
    <m/>
    <m/>
    <m/>
    <m/>
    <m/>
    <n v="5.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Ю-З"/>
  </r>
  <r>
    <x v="0"/>
    <x v="2"/>
    <n v="3"/>
    <n v="322"/>
    <n v="4"/>
    <n v="12"/>
    <n v="26"/>
    <x v="0"/>
    <n v="14.7"/>
    <n v="37.5"/>
    <n v="37.5"/>
    <n v="0"/>
    <n v="37.5"/>
    <n v="0"/>
    <n v="37.5"/>
    <m/>
    <m/>
    <m/>
    <n v="4.01"/>
    <s v="ниша"/>
    <m/>
    <m/>
    <m/>
    <m/>
    <m/>
    <m/>
    <m/>
    <m/>
    <m/>
    <m/>
    <s v="Кухня-столовая"/>
    <n v="13.81"/>
    <m/>
    <m/>
    <s v="Жилая комната"/>
    <s v="Комната стандарт"/>
    <n v="14.7"/>
    <m/>
    <m/>
    <m/>
    <m/>
    <m/>
    <m/>
    <m/>
    <m/>
    <m/>
    <m/>
    <m/>
    <m/>
    <m/>
    <m/>
    <m/>
    <m/>
    <m/>
    <m/>
    <m/>
    <m/>
    <m/>
    <m/>
    <n v="4.98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Ю-З"/>
  </r>
  <r>
    <x v="0"/>
    <x v="2"/>
    <n v="3"/>
    <n v="323"/>
    <n v="5"/>
    <n v="12"/>
    <n v="26"/>
    <x v="0"/>
    <n v="13.33"/>
    <n v="37.950000000000003"/>
    <n v="37.950000000000003"/>
    <n v="0"/>
    <n v="37.950000000000003"/>
    <n v="0"/>
    <n v="37.950000000000003"/>
    <m/>
    <m/>
    <m/>
    <n v="4.62"/>
    <s v="ниша"/>
    <m/>
    <m/>
    <m/>
    <m/>
    <m/>
    <m/>
    <m/>
    <m/>
    <m/>
    <m/>
    <s v="Кухня-столовая"/>
    <n v="14.61"/>
    <m/>
    <m/>
    <s v="Жилая комната"/>
    <s v="Комната стандарт"/>
    <n v="13.33"/>
    <m/>
    <m/>
    <m/>
    <m/>
    <m/>
    <m/>
    <m/>
    <m/>
    <m/>
    <m/>
    <m/>
    <m/>
    <m/>
    <m/>
    <m/>
    <m/>
    <m/>
    <m/>
    <m/>
    <m/>
    <m/>
    <m/>
    <n v="5.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Ю-З"/>
  </r>
  <r>
    <x v="0"/>
    <x v="2"/>
    <n v="3"/>
    <n v="324"/>
    <n v="6"/>
    <n v="12"/>
    <n v="26"/>
    <x v="0"/>
    <n v="11.78"/>
    <n v="48.160000000000004"/>
    <n v="48.160000000000004"/>
    <n v="0"/>
    <n v="48.160000000000004"/>
    <n v="0"/>
    <n v="48.160000000000004"/>
    <m/>
    <m/>
    <m/>
    <n v="12.22"/>
    <s v="ниша"/>
    <m/>
    <m/>
    <m/>
    <m/>
    <m/>
    <m/>
    <m/>
    <m/>
    <m/>
    <m/>
    <s v="Кухня-столовая"/>
    <n v="18.559999999999999"/>
    <m/>
    <m/>
    <s v="Жилая комната"/>
    <s v="Комната стандарт"/>
    <n v="11.78"/>
    <m/>
    <m/>
    <m/>
    <m/>
    <m/>
    <m/>
    <m/>
    <m/>
    <m/>
    <m/>
    <m/>
    <m/>
    <m/>
    <m/>
    <m/>
    <m/>
    <m/>
    <m/>
    <m/>
    <m/>
    <m/>
    <m/>
    <n v="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Ю-З"/>
  </r>
  <r>
    <x v="0"/>
    <x v="2"/>
    <n v="3"/>
    <n v="325"/>
    <n v="7"/>
    <n v="12"/>
    <n v="26"/>
    <x v="0"/>
    <n v="12.37"/>
    <n v="46.83"/>
    <n v="46.83"/>
    <n v="0"/>
    <n v="46.83"/>
    <n v="0"/>
    <n v="46.83"/>
    <m/>
    <m/>
    <m/>
    <n v="6.54"/>
    <s v="гардероб"/>
    <n v="2.69"/>
    <m/>
    <m/>
    <m/>
    <m/>
    <m/>
    <m/>
    <m/>
    <m/>
    <m/>
    <s v="Кухня-столовая"/>
    <n v="18.57"/>
    <m/>
    <m/>
    <s v="Жилая комната"/>
    <s v="Комната стандарт"/>
    <n v="12.37"/>
    <m/>
    <m/>
    <m/>
    <m/>
    <m/>
    <m/>
    <m/>
    <m/>
    <m/>
    <m/>
    <m/>
    <m/>
    <m/>
    <m/>
    <m/>
    <m/>
    <m/>
    <m/>
    <m/>
    <m/>
    <m/>
    <m/>
    <n v="6.6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В"/>
  </r>
  <r>
    <x v="0"/>
    <x v="2"/>
    <n v="3"/>
    <n v="326"/>
    <n v="8"/>
    <n v="12"/>
    <n v="26"/>
    <x v="0"/>
    <n v="13.37"/>
    <n v="36"/>
    <n v="36"/>
    <n v="0"/>
    <n v="36"/>
    <n v="0"/>
    <n v="36"/>
    <m/>
    <m/>
    <m/>
    <n v="4.54"/>
    <s v="ниша"/>
    <m/>
    <m/>
    <m/>
    <m/>
    <m/>
    <m/>
    <m/>
    <m/>
    <m/>
    <m/>
    <s v="Кухня-столовая"/>
    <n v="13.28"/>
    <m/>
    <m/>
    <s v="Жилая комната"/>
    <s v="Комната стандарт"/>
    <n v="13.37"/>
    <m/>
    <m/>
    <m/>
    <m/>
    <m/>
    <m/>
    <m/>
    <m/>
    <m/>
    <m/>
    <m/>
    <m/>
    <m/>
    <m/>
    <m/>
    <m/>
    <m/>
    <m/>
    <m/>
    <m/>
    <m/>
    <m/>
    <n v="4.809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В"/>
  </r>
  <r>
    <x v="0"/>
    <x v="2"/>
    <n v="3"/>
    <n v="327"/>
    <n v="9"/>
    <n v="12"/>
    <n v="26"/>
    <x v="0"/>
    <n v="10.82"/>
    <n v="36.430000000000007"/>
    <n v="36.430000000000007"/>
    <n v="0"/>
    <n v="36.430000000000007"/>
    <n v="0"/>
    <n v="36.430000000000007"/>
    <m/>
    <m/>
    <m/>
    <n v="4.87"/>
    <s v="ниша"/>
    <m/>
    <m/>
    <m/>
    <m/>
    <m/>
    <m/>
    <m/>
    <m/>
    <m/>
    <m/>
    <s v="Кухня-столовая"/>
    <n v="16.57"/>
    <m/>
    <m/>
    <s v="Жилая комната"/>
    <s v="Комната стандарт"/>
    <n v="10.82"/>
    <m/>
    <m/>
    <m/>
    <m/>
    <m/>
    <m/>
    <m/>
    <m/>
    <m/>
    <m/>
    <m/>
    <m/>
    <m/>
    <m/>
    <m/>
    <m/>
    <m/>
    <m/>
    <m/>
    <m/>
    <m/>
    <m/>
    <n v="4.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В"/>
  </r>
  <r>
    <x v="0"/>
    <x v="2"/>
    <n v="3"/>
    <n v="328"/>
    <n v="10"/>
    <n v="12"/>
    <n v="26"/>
    <x v="0"/>
    <n v="11.45"/>
    <n v="37.46"/>
    <n v="37.46"/>
    <n v="0"/>
    <n v="37.46"/>
    <n v="0"/>
    <n v="37.46"/>
    <m/>
    <m/>
    <m/>
    <n v="4.5"/>
    <s v="ниша"/>
    <m/>
    <m/>
    <m/>
    <m/>
    <m/>
    <m/>
    <m/>
    <m/>
    <m/>
    <m/>
    <s v="Кухня-столовая"/>
    <n v="17.27"/>
    <m/>
    <m/>
    <s v="Жилая комната"/>
    <s v="Комната стандарт"/>
    <n v="11.45"/>
    <m/>
    <m/>
    <m/>
    <m/>
    <m/>
    <m/>
    <m/>
    <m/>
    <m/>
    <m/>
    <m/>
    <m/>
    <m/>
    <m/>
    <m/>
    <m/>
    <m/>
    <m/>
    <m/>
    <m/>
    <m/>
    <m/>
    <n v="4.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В"/>
  </r>
  <r>
    <x v="0"/>
    <x v="2"/>
    <n v="3"/>
    <n v="329"/>
    <n v="11"/>
    <n v="12"/>
    <n v="26"/>
    <x v="1"/>
    <n v="24.14"/>
    <n v="54.55"/>
    <n v="54.55"/>
    <n v="3.12"/>
    <n v="57.669999999999995"/>
    <n v="1.56"/>
    <n v="56.11"/>
    <m/>
    <m/>
    <m/>
    <n v="9.84"/>
    <s v="ниша"/>
    <m/>
    <m/>
    <m/>
    <m/>
    <m/>
    <m/>
    <m/>
    <m/>
    <m/>
    <m/>
    <s v="Кухня-столовая"/>
    <n v="15.5"/>
    <m/>
    <m/>
    <s v="Жилая комната"/>
    <s v="Комната стандарт"/>
    <n v="12.63"/>
    <s v="ниша"/>
    <m/>
    <s v="Жилая комната"/>
    <s v="Комната стандарт"/>
    <n v="11.51"/>
    <m/>
    <m/>
    <m/>
    <m/>
    <m/>
    <m/>
    <m/>
    <m/>
    <m/>
    <m/>
    <m/>
    <m/>
    <m/>
    <m/>
    <m/>
    <m/>
    <m/>
    <n v="5.07"/>
    <m/>
    <m/>
    <m/>
    <m/>
    <m/>
    <m/>
    <m/>
    <m/>
    <m/>
    <m/>
    <m/>
    <m/>
    <m/>
    <m/>
    <m/>
    <m/>
    <m/>
    <m/>
    <m/>
    <m/>
    <m/>
    <n v="3.12"/>
    <n v="1.56"/>
    <s v="стандартное"/>
    <s v="кухня"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В"/>
  </r>
  <r>
    <x v="0"/>
    <x v="2"/>
    <n v="3"/>
    <n v="330"/>
    <n v="12"/>
    <n v="12"/>
    <n v="26"/>
    <x v="2"/>
    <n v="45.269999999999996"/>
    <n v="99.689999999999984"/>
    <n v="99.689999999999984"/>
    <n v="0"/>
    <n v="99.689999999999984"/>
    <n v="0"/>
    <n v="99.689999999999984"/>
    <m/>
    <m/>
    <m/>
    <n v="6.83"/>
    <s v="ниша"/>
    <m/>
    <n v="9.2100000000000009"/>
    <m/>
    <m/>
    <m/>
    <m/>
    <m/>
    <m/>
    <m/>
    <m/>
    <s v="Кухня-столовая"/>
    <n v="23.81"/>
    <m/>
    <m/>
    <s v="Жилая комната"/>
    <s v="Комната стандарт"/>
    <n v="15.72"/>
    <m/>
    <m/>
    <s v="Жилая комната"/>
    <s v="Мастер-спальня"/>
    <n v="14"/>
    <s v="гардероб"/>
    <n v="5.58"/>
    <s v="Жилая комната"/>
    <s v="Комната стандарт"/>
    <n v="15.55"/>
    <m/>
    <m/>
    <m/>
    <m/>
    <m/>
    <m/>
    <m/>
    <m/>
    <m/>
    <m/>
    <m/>
    <m/>
    <n v="5.67"/>
    <n v="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2"/>
    <s v="кухня, комната"/>
    <m/>
    <m/>
    <m/>
    <m/>
    <m/>
    <m/>
    <m/>
    <m/>
    <m/>
    <s v="Другой ЖК"/>
    <s v="С-В, В"/>
  </r>
  <r>
    <x v="0"/>
    <x v="2"/>
    <n v="4"/>
    <n v="331"/>
    <n v="1"/>
    <n v="12"/>
    <n v="26"/>
    <x v="1"/>
    <n v="24.81"/>
    <n v="86.639999999999986"/>
    <n v="86.639999999999986"/>
    <n v="3.59"/>
    <n v="90.22999999999999"/>
    <n v="1.8"/>
    <n v="88.439999999999984"/>
    <m/>
    <m/>
    <m/>
    <n v="13.68"/>
    <s v="гардероб"/>
    <n v="3.47"/>
    <m/>
    <m/>
    <m/>
    <m/>
    <m/>
    <m/>
    <m/>
    <m/>
    <m/>
    <s v="Кухня-столовая"/>
    <n v="26.03"/>
    <m/>
    <m/>
    <s v="Жилая комната"/>
    <s v="Комната стандарт"/>
    <n v="14.54"/>
    <m/>
    <m/>
    <s v="Жилая комната"/>
    <s v="Мастер-спальня"/>
    <n v="10.27"/>
    <s v="гардероб"/>
    <n v="8.39"/>
    <m/>
    <m/>
    <m/>
    <m/>
    <m/>
    <m/>
    <m/>
    <m/>
    <m/>
    <m/>
    <m/>
    <m/>
    <m/>
    <m/>
    <m/>
    <n v="6.1"/>
    <n v="4.16"/>
    <m/>
    <m/>
    <m/>
    <m/>
    <m/>
    <m/>
    <m/>
    <m/>
    <m/>
    <m/>
    <m/>
    <m/>
    <m/>
    <m/>
    <m/>
    <m/>
    <m/>
    <m/>
    <m/>
    <m/>
    <n v="3.59"/>
    <n v="1.8"/>
    <s v="стандартное"/>
    <s v="кухня"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В"/>
  </r>
  <r>
    <x v="0"/>
    <x v="2"/>
    <n v="4"/>
    <n v="332"/>
    <n v="2"/>
    <n v="12"/>
    <n v="26"/>
    <x v="1"/>
    <n v="25.89"/>
    <n v="80.819999999999993"/>
    <n v="80.819999999999993"/>
    <n v="0"/>
    <n v="80.819999999999993"/>
    <n v="0"/>
    <n v="80.819999999999993"/>
    <m/>
    <m/>
    <m/>
    <n v="10.42"/>
    <s v="гардероб"/>
    <n v="2.97"/>
    <m/>
    <m/>
    <m/>
    <m/>
    <m/>
    <m/>
    <m/>
    <m/>
    <m/>
    <s v="Кухня-столовая"/>
    <n v="29.92"/>
    <m/>
    <m/>
    <s v="Жилая комната"/>
    <s v="Комната стандарт"/>
    <n v="13.56"/>
    <m/>
    <m/>
    <s v="Жилая комната"/>
    <s v="Мастер-спальня"/>
    <n v="12.33"/>
    <s v="гардероб"/>
    <n v="3.88"/>
    <m/>
    <m/>
    <m/>
    <m/>
    <m/>
    <m/>
    <m/>
    <m/>
    <m/>
    <m/>
    <m/>
    <m/>
    <m/>
    <m/>
    <m/>
    <n v="4.46"/>
    <n v="3.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Окна во внутр.углу"/>
    <s v="Ю-З"/>
  </r>
  <r>
    <x v="0"/>
    <x v="2"/>
    <n v="4"/>
    <n v="333"/>
    <n v="3"/>
    <n v="12"/>
    <n v="26"/>
    <x v="0"/>
    <n v="12.7"/>
    <n v="37.099999999999994"/>
    <n v="37.099999999999994"/>
    <n v="3.03"/>
    <n v="40.129999999999995"/>
    <n v="0.91"/>
    <n v="38.009999999999991"/>
    <m/>
    <m/>
    <m/>
    <n v="4.3"/>
    <s v="ниша"/>
    <m/>
    <m/>
    <m/>
    <m/>
    <m/>
    <m/>
    <m/>
    <m/>
    <m/>
    <m/>
    <s v="Кухня-столовая"/>
    <n v="14.92"/>
    <m/>
    <m/>
    <s v="Жилая комната"/>
    <s v="Комната стандарт"/>
    <n v="12.7"/>
    <m/>
    <m/>
    <m/>
    <m/>
    <m/>
    <m/>
    <m/>
    <m/>
    <m/>
    <m/>
    <m/>
    <m/>
    <m/>
    <m/>
    <m/>
    <m/>
    <m/>
    <m/>
    <m/>
    <m/>
    <m/>
    <m/>
    <n v="5.18"/>
    <m/>
    <m/>
    <m/>
    <m/>
    <m/>
    <m/>
    <n v="3.03"/>
    <n v="0.91"/>
    <s v="без остекления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Ю-З"/>
  </r>
  <r>
    <x v="0"/>
    <x v="2"/>
    <n v="4"/>
    <n v="334"/>
    <n v="4"/>
    <n v="12"/>
    <n v="26"/>
    <x v="0"/>
    <n v="14.7"/>
    <n v="37.5"/>
    <n v="37.5"/>
    <n v="3.03"/>
    <n v="40.53"/>
    <n v="0.91"/>
    <n v="38.409999999999997"/>
    <m/>
    <m/>
    <m/>
    <n v="4.01"/>
    <s v="ниша"/>
    <m/>
    <m/>
    <m/>
    <m/>
    <m/>
    <m/>
    <m/>
    <m/>
    <m/>
    <m/>
    <s v="Кухня-столовая"/>
    <n v="13.81"/>
    <m/>
    <m/>
    <s v="Жилая комната"/>
    <s v="Комната стандарт"/>
    <n v="14.7"/>
    <m/>
    <m/>
    <m/>
    <m/>
    <m/>
    <m/>
    <m/>
    <m/>
    <m/>
    <m/>
    <m/>
    <m/>
    <m/>
    <m/>
    <m/>
    <m/>
    <m/>
    <m/>
    <m/>
    <m/>
    <m/>
    <m/>
    <n v="4.9800000000000004"/>
    <m/>
    <m/>
    <m/>
    <m/>
    <m/>
    <m/>
    <n v="3.03"/>
    <n v="0.91"/>
    <s v="без остекления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Ю-З"/>
  </r>
  <r>
    <x v="0"/>
    <x v="2"/>
    <n v="4"/>
    <n v="335"/>
    <n v="5"/>
    <n v="12"/>
    <n v="26"/>
    <x v="0"/>
    <n v="13.33"/>
    <n v="37.950000000000003"/>
    <n v="37.950000000000003"/>
    <n v="3.03"/>
    <n v="40.980000000000004"/>
    <n v="0.91"/>
    <n v="38.86"/>
    <m/>
    <m/>
    <m/>
    <n v="4.62"/>
    <s v="ниша"/>
    <m/>
    <m/>
    <m/>
    <m/>
    <m/>
    <m/>
    <m/>
    <m/>
    <m/>
    <m/>
    <s v="Кухня-столовая"/>
    <n v="14.61"/>
    <m/>
    <m/>
    <s v="Жилая комната"/>
    <s v="Комната стандарт"/>
    <n v="13.33"/>
    <m/>
    <m/>
    <m/>
    <m/>
    <m/>
    <m/>
    <m/>
    <m/>
    <m/>
    <m/>
    <m/>
    <m/>
    <m/>
    <m/>
    <m/>
    <m/>
    <m/>
    <m/>
    <m/>
    <m/>
    <m/>
    <m/>
    <n v="5.39"/>
    <m/>
    <m/>
    <m/>
    <m/>
    <m/>
    <m/>
    <n v="3.03"/>
    <n v="0.91"/>
    <s v="без остекления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Ю-З"/>
  </r>
  <r>
    <x v="0"/>
    <x v="2"/>
    <n v="4"/>
    <n v="336"/>
    <n v="6"/>
    <n v="12"/>
    <n v="26"/>
    <x v="0"/>
    <n v="11.78"/>
    <n v="48.160000000000004"/>
    <n v="48.160000000000004"/>
    <n v="3.03"/>
    <n v="51.190000000000005"/>
    <n v="0.91"/>
    <n v="49.07"/>
    <m/>
    <m/>
    <m/>
    <n v="12.22"/>
    <s v="ниша"/>
    <m/>
    <m/>
    <m/>
    <m/>
    <m/>
    <m/>
    <m/>
    <m/>
    <m/>
    <m/>
    <s v="Кухня-столовая"/>
    <n v="18.559999999999999"/>
    <m/>
    <m/>
    <s v="Жилая комната"/>
    <s v="Комната стандарт"/>
    <n v="11.78"/>
    <m/>
    <m/>
    <m/>
    <m/>
    <m/>
    <m/>
    <m/>
    <m/>
    <m/>
    <m/>
    <m/>
    <m/>
    <m/>
    <m/>
    <m/>
    <m/>
    <m/>
    <m/>
    <m/>
    <m/>
    <m/>
    <m/>
    <n v="5.6"/>
    <m/>
    <m/>
    <m/>
    <m/>
    <m/>
    <m/>
    <n v="3.03"/>
    <n v="0.91"/>
    <s v="без остекления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Ю-З"/>
  </r>
  <r>
    <x v="0"/>
    <x v="2"/>
    <n v="4"/>
    <n v="337"/>
    <n v="7"/>
    <n v="12"/>
    <n v="26"/>
    <x v="0"/>
    <n v="12.37"/>
    <n v="46.83"/>
    <n v="46.83"/>
    <n v="0"/>
    <n v="46.83"/>
    <n v="0"/>
    <n v="46.83"/>
    <m/>
    <m/>
    <m/>
    <n v="6.54"/>
    <s v="гардероб"/>
    <n v="2.69"/>
    <m/>
    <m/>
    <m/>
    <m/>
    <m/>
    <m/>
    <m/>
    <m/>
    <m/>
    <s v="Кухня-столовая"/>
    <n v="18.57"/>
    <m/>
    <m/>
    <s v="Жилая комната"/>
    <s v="Комната стандарт"/>
    <n v="12.37"/>
    <m/>
    <m/>
    <m/>
    <m/>
    <m/>
    <m/>
    <m/>
    <m/>
    <m/>
    <m/>
    <m/>
    <m/>
    <m/>
    <m/>
    <m/>
    <m/>
    <m/>
    <m/>
    <m/>
    <m/>
    <m/>
    <m/>
    <n v="6.6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В"/>
  </r>
  <r>
    <x v="0"/>
    <x v="2"/>
    <n v="4"/>
    <n v="338"/>
    <n v="8"/>
    <n v="12"/>
    <n v="26"/>
    <x v="0"/>
    <n v="13.37"/>
    <n v="36"/>
    <n v="36"/>
    <n v="0"/>
    <n v="36"/>
    <n v="0"/>
    <n v="36"/>
    <m/>
    <m/>
    <m/>
    <n v="4.54"/>
    <s v="ниша"/>
    <m/>
    <m/>
    <m/>
    <m/>
    <m/>
    <m/>
    <m/>
    <m/>
    <m/>
    <m/>
    <s v="Кухня-столовая"/>
    <n v="13.28"/>
    <m/>
    <m/>
    <s v="Жилая комната"/>
    <s v="Комната стандарт"/>
    <n v="13.37"/>
    <m/>
    <m/>
    <m/>
    <m/>
    <m/>
    <m/>
    <m/>
    <m/>
    <m/>
    <m/>
    <m/>
    <m/>
    <m/>
    <m/>
    <m/>
    <m/>
    <m/>
    <m/>
    <m/>
    <m/>
    <m/>
    <m/>
    <n v="4.809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В"/>
  </r>
  <r>
    <x v="0"/>
    <x v="2"/>
    <n v="4"/>
    <n v="339"/>
    <n v="9"/>
    <n v="12"/>
    <n v="26"/>
    <x v="0"/>
    <n v="10.82"/>
    <n v="36.430000000000007"/>
    <n v="36.430000000000007"/>
    <n v="0"/>
    <n v="36.430000000000007"/>
    <n v="0"/>
    <n v="36.430000000000007"/>
    <m/>
    <m/>
    <m/>
    <n v="4.87"/>
    <s v="ниша"/>
    <m/>
    <m/>
    <m/>
    <m/>
    <m/>
    <m/>
    <m/>
    <m/>
    <m/>
    <m/>
    <s v="Кухня-столовая"/>
    <n v="16.57"/>
    <m/>
    <m/>
    <s v="Жилая комната"/>
    <s v="Комната стандарт"/>
    <n v="10.82"/>
    <m/>
    <m/>
    <m/>
    <m/>
    <m/>
    <m/>
    <m/>
    <m/>
    <m/>
    <m/>
    <m/>
    <m/>
    <m/>
    <m/>
    <m/>
    <m/>
    <m/>
    <m/>
    <m/>
    <m/>
    <m/>
    <m/>
    <n v="4.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В"/>
  </r>
  <r>
    <x v="0"/>
    <x v="2"/>
    <n v="4"/>
    <n v="340"/>
    <n v="10"/>
    <n v="12"/>
    <n v="26"/>
    <x v="0"/>
    <n v="11.45"/>
    <n v="37.46"/>
    <n v="37.46"/>
    <n v="0"/>
    <n v="37.46"/>
    <n v="0"/>
    <n v="37.46"/>
    <m/>
    <m/>
    <m/>
    <n v="4.5"/>
    <s v="ниша"/>
    <m/>
    <m/>
    <m/>
    <m/>
    <m/>
    <m/>
    <m/>
    <m/>
    <m/>
    <m/>
    <s v="Кухня-столовая"/>
    <n v="17.27"/>
    <m/>
    <m/>
    <s v="Жилая комната"/>
    <s v="Комната стандарт"/>
    <n v="11.45"/>
    <m/>
    <m/>
    <m/>
    <m/>
    <m/>
    <m/>
    <m/>
    <m/>
    <m/>
    <m/>
    <m/>
    <m/>
    <m/>
    <m/>
    <m/>
    <m/>
    <m/>
    <m/>
    <m/>
    <m/>
    <m/>
    <m/>
    <n v="4.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В"/>
  </r>
  <r>
    <x v="0"/>
    <x v="2"/>
    <n v="4"/>
    <n v="341"/>
    <n v="11"/>
    <n v="12"/>
    <n v="26"/>
    <x v="1"/>
    <n v="24.14"/>
    <n v="54.55"/>
    <n v="54.55"/>
    <n v="3.12"/>
    <n v="57.669999999999995"/>
    <n v="1.56"/>
    <n v="56.11"/>
    <m/>
    <m/>
    <m/>
    <n v="9.84"/>
    <s v="ниша"/>
    <m/>
    <m/>
    <m/>
    <m/>
    <m/>
    <m/>
    <m/>
    <m/>
    <m/>
    <m/>
    <s v="Кухня-столовая"/>
    <n v="15.5"/>
    <m/>
    <m/>
    <s v="Жилая комната"/>
    <s v="Комната стандарт"/>
    <n v="12.63"/>
    <s v="ниша"/>
    <m/>
    <s v="Жилая комната"/>
    <s v="Комната стандарт"/>
    <n v="11.51"/>
    <m/>
    <m/>
    <m/>
    <m/>
    <m/>
    <m/>
    <m/>
    <m/>
    <m/>
    <m/>
    <m/>
    <m/>
    <m/>
    <m/>
    <m/>
    <m/>
    <m/>
    <n v="5.07"/>
    <m/>
    <m/>
    <m/>
    <m/>
    <m/>
    <m/>
    <m/>
    <m/>
    <m/>
    <m/>
    <m/>
    <m/>
    <m/>
    <m/>
    <m/>
    <m/>
    <m/>
    <m/>
    <m/>
    <m/>
    <m/>
    <n v="3.12"/>
    <n v="1.56"/>
    <s v="стандартное"/>
    <s v="кухня"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В"/>
  </r>
  <r>
    <x v="0"/>
    <x v="2"/>
    <n v="4"/>
    <n v="342"/>
    <n v="12"/>
    <n v="12"/>
    <n v="26"/>
    <x v="2"/>
    <n v="45.269999999999996"/>
    <n v="99.689999999999984"/>
    <n v="99.689999999999984"/>
    <n v="0"/>
    <n v="99.689999999999984"/>
    <n v="0"/>
    <n v="99.689999999999984"/>
    <m/>
    <m/>
    <m/>
    <n v="6.83"/>
    <s v="ниша"/>
    <m/>
    <n v="9.2100000000000009"/>
    <m/>
    <m/>
    <m/>
    <m/>
    <m/>
    <m/>
    <m/>
    <m/>
    <s v="Кухня-столовая"/>
    <n v="23.81"/>
    <m/>
    <m/>
    <s v="Жилая комната"/>
    <s v="Комната стандарт"/>
    <n v="15.72"/>
    <m/>
    <m/>
    <s v="Жилая комната"/>
    <s v="Мастер-спальня"/>
    <n v="14"/>
    <s v="гардероб"/>
    <n v="5.58"/>
    <s v="Жилая комната"/>
    <s v="Комната стандарт"/>
    <n v="15.55"/>
    <m/>
    <m/>
    <m/>
    <m/>
    <m/>
    <m/>
    <m/>
    <m/>
    <m/>
    <m/>
    <m/>
    <m/>
    <n v="5.67"/>
    <n v="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2"/>
    <s v="кухня, комната"/>
    <m/>
    <m/>
    <m/>
    <m/>
    <m/>
    <m/>
    <m/>
    <m/>
    <m/>
    <s v="Другой ЖК"/>
    <s v="С-В, В"/>
  </r>
  <r>
    <x v="0"/>
    <x v="2"/>
    <n v="5"/>
    <n v="343"/>
    <n v="1"/>
    <n v="12"/>
    <n v="26"/>
    <x v="1"/>
    <n v="24.81"/>
    <n v="86.639999999999986"/>
    <n v="86.639999999999986"/>
    <n v="3.46"/>
    <n v="90.09999999999998"/>
    <n v="1.7"/>
    <n v="88.339999999999989"/>
    <m/>
    <m/>
    <m/>
    <n v="13.68"/>
    <s v="гардероб"/>
    <n v="3.47"/>
    <m/>
    <m/>
    <m/>
    <m/>
    <m/>
    <m/>
    <m/>
    <m/>
    <m/>
    <s v="Кухня-столовая"/>
    <n v="26.03"/>
    <m/>
    <m/>
    <s v="Жилая комната"/>
    <s v="Комната стандарт"/>
    <n v="14.54"/>
    <m/>
    <m/>
    <s v="Жилая комната"/>
    <s v="Мастер-спальня"/>
    <n v="10.27"/>
    <s v="гардероб"/>
    <n v="8.39"/>
    <m/>
    <m/>
    <m/>
    <m/>
    <m/>
    <m/>
    <m/>
    <m/>
    <m/>
    <m/>
    <m/>
    <m/>
    <m/>
    <m/>
    <m/>
    <n v="6.1"/>
    <n v="4.16"/>
    <m/>
    <m/>
    <m/>
    <m/>
    <m/>
    <m/>
    <m/>
    <m/>
    <m/>
    <m/>
    <m/>
    <m/>
    <m/>
    <m/>
    <m/>
    <m/>
    <m/>
    <m/>
    <m/>
    <m/>
    <n v="3.46"/>
    <n v="1.7"/>
    <s v="стандартное"/>
    <s v="кухня"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В"/>
  </r>
  <r>
    <x v="0"/>
    <x v="2"/>
    <n v="5"/>
    <n v="344"/>
    <n v="2"/>
    <n v="12"/>
    <n v="26"/>
    <x v="1"/>
    <n v="25.89"/>
    <n v="80.819999999999993"/>
    <n v="80.819999999999993"/>
    <n v="3.03"/>
    <n v="83.85"/>
    <n v="0.91"/>
    <n v="81.72999999999999"/>
    <m/>
    <m/>
    <m/>
    <n v="10.42"/>
    <s v="гардероб"/>
    <n v="2.97"/>
    <m/>
    <m/>
    <m/>
    <m/>
    <m/>
    <m/>
    <m/>
    <m/>
    <m/>
    <s v="Кухня-столовая"/>
    <n v="29.92"/>
    <m/>
    <m/>
    <s v="Жилая комната"/>
    <s v="Комната стандарт"/>
    <n v="13.56"/>
    <m/>
    <m/>
    <s v="Жилая комната"/>
    <s v="Мастер-спальня"/>
    <n v="12.33"/>
    <s v="гардероб"/>
    <n v="3.88"/>
    <m/>
    <m/>
    <m/>
    <m/>
    <m/>
    <m/>
    <m/>
    <m/>
    <m/>
    <m/>
    <m/>
    <m/>
    <m/>
    <m/>
    <m/>
    <n v="4.46"/>
    <n v="3.28"/>
    <m/>
    <m/>
    <m/>
    <m/>
    <m/>
    <n v="3.03"/>
    <n v="0.91"/>
    <s v="без остекления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Окна во внутр.углу"/>
    <s v="Ю-З"/>
  </r>
  <r>
    <x v="0"/>
    <x v="2"/>
    <n v="5"/>
    <n v="345"/>
    <n v="3"/>
    <n v="12"/>
    <n v="26"/>
    <x v="0"/>
    <n v="12.7"/>
    <n v="37.099999999999994"/>
    <n v="37.099999999999994"/>
    <n v="0"/>
    <n v="37.099999999999994"/>
    <n v="0"/>
    <n v="37.099999999999994"/>
    <m/>
    <m/>
    <m/>
    <n v="4.3"/>
    <s v="ниша"/>
    <m/>
    <m/>
    <m/>
    <m/>
    <m/>
    <m/>
    <m/>
    <m/>
    <m/>
    <m/>
    <s v="Кухня-столовая"/>
    <n v="14.92"/>
    <m/>
    <m/>
    <s v="Жилая комната"/>
    <s v="Комната стандарт"/>
    <n v="12.7"/>
    <m/>
    <m/>
    <m/>
    <m/>
    <m/>
    <m/>
    <m/>
    <m/>
    <m/>
    <m/>
    <m/>
    <m/>
    <m/>
    <m/>
    <m/>
    <m/>
    <m/>
    <m/>
    <m/>
    <m/>
    <m/>
    <m/>
    <n v="5.18"/>
    <m/>
    <m/>
    <m/>
    <m/>
    <s v="да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Ю-З"/>
  </r>
  <r>
    <x v="0"/>
    <x v="2"/>
    <n v="5"/>
    <n v="346"/>
    <n v="4"/>
    <n v="12"/>
    <n v="26"/>
    <x v="0"/>
    <n v="14.7"/>
    <n v="37.5"/>
    <n v="37.5"/>
    <n v="3.03"/>
    <n v="40.53"/>
    <n v="0.91"/>
    <n v="38.409999999999997"/>
    <m/>
    <m/>
    <m/>
    <n v="4.01"/>
    <s v="ниша"/>
    <m/>
    <m/>
    <m/>
    <m/>
    <m/>
    <m/>
    <m/>
    <m/>
    <m/>
    <m/>
    <s v="Кухня-столовая"/>
    <n v="13.81"/>
    <m/>
    <m/>
    <s v="Жилая комната"/>
    <s v="Комната стандарт"/>
    <n v="14.7"/>
    <m/>
    <m/>
    <m/>
    <m/>
    <m/>
    <m/>
    <m/>
    <m/>
    <m/>
    <m/>
    <m/>
    <m/>
    <m/>
    <m/>
    <m/>
    <m/>
    <m/>
    <m/>
    <m/>
    <m/>
    <m/>
    <m/>
    <n v="4.9800000000000004"/>
    <m/>
    <m/>
    <m/>
    <m/>
    <m/>
    <m/>
    <n v="3.03"/>
    <n v="0.91"/>
    <s v="без остекления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Ю-З"/>
  </r>
  <r>
    <x v="0"/>
    <x v="2"/>
    <n v="5"/>
    <n v="347"/>
    <n v="5"/>
    <n v="12"/>
    <n v="26"/>
    <x v="0"/>
    <n v="13.33"/>
    <n v="37.950000000000003"/>
    <n v="37.950000000000003"/>
    <n v="0"/>
    <n v="37.950000000000003"/>
    <n v="0"/>
    <n v="37.950000000000003"/>
    <m/>
    <m/>
    <m/>
    <n v="4.62"/>
    <s v="ниша"/>
    <m/>
    <m/>
    <m/>
    <m/>
    <m/>
    <m/>
    <m/>
    <m/>
    <m/>
    <m/>
    <s v="Кухня-столовая"/>
    <n v="14.61"/>
    <m/>
    <m/>
    <s v="Жилая комната"/>
    <s v="Комната стандарт"/>
    <n v="13.33"/>
    <m/>
    <m/>
    <m/>
    <m/>
    <m/>
    <m/>
    <m/>
    <m/>
    <m/>
    <m/>
    <m/>
    <m/>
    <m/>
    <m/>
    <m/>
    <m/>
    <m/>
    <m/>
    <m/>
    <m/>
    <m/>
    <m/>
    <n v="5.39"/>
    <m/>
    <m/>
    <m/>
    <m/>
    <s v="да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Ю-З"/>
  </r>
  <r>
    <x v="0"/>
    <x v="2"/>
    <n v="5"/>
    <n v="348"/>
    <n v="6"/>
    <n v="12"/>
    <n v="26"/>
    <x v="0"/>
    <n v="11.78"/>
    <n v="48.1"/>
    <n v="48.1"/>
    <n v="3.04"/>
    <n v="51.14"/>
    <n v="0.91"/>
    <n v="49.01"/>
    <m/>
    <m/>
    <m/>
    <n v="12.22"/>
    <s v="ниша"/>
    <m/>
    <m/>
    <m/>
    <m/>
    <m/>
    <m/>
    <m/>
    <m/>
    <m/>
    <m/>
    <s v="Кухня-столовая"/>
    <n v="18.559999999999999"/>
    <m/>
    <m/>
    <s v="Жилая комната"/>
    <s v="Комната стандарт"/>
    <n v="11.78"/>
    <m/>
    <m/>
    <m/>
    <m/>
    <m/>
    <m/>
    <m/>
    <m/>
    <m/>
    <m/>
    <m/>
    <m/>
    <m/>
    <m/>
    <m/>
    <m/>
    <m/>
    <m/>
    <m/>
    <m/>
    <m/>
    <m/>
    <n v="5.54"/>
    <m/>
    <m/>
    <m/>
    <m/>
    <m/>
    <m/>
    <n v="3.04"/>
    <n v="0.91"/>
    <s v="без остекления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Ю-З"/>
  </r>
  <r>
    <x v="0"/>
    <x v="2"/>
    <n v="5"/>
    <n v="349"/>
    <n v="7"/>
    <n v="12"/>
    <n v="26"/>
    <x v="0"/>
    <n v="12.37"/>
    <n v="46.879999999999995"/>
    <n v="46.879999999999995"/>
    <n v="0"/>
    <n v="46.879999999999995"/>
    <n v="0"/>
    <n v="46.879999999999995"/>
    <m/>
    <m/>
    <m/>
    <n v="6.58"/>
    <s v="гардероб"/>
    <n v="2.7"/>
    <m/>
    <m/>
    <m/>
    <m/>
    <m/>
    <m/>
    <m/>
    <m/>
    <m/>
    <s v="Кухня-столовая"/>
    <n v="18.57"/>
    <m/>
    <m/>
    <s v="Жилая комната"/>
    <s v="Комната стандарт"/>
    <n v="12.37"/>
    <m/>
    <m/>
    <m/>
    <m/>
    <m/>
    <m/>
    <m/>
    <m/>
    <m/>
    <m/>
    <m/>
    <m/>
    <m/>
    <m/>
    <m/>
    <m/>
    <m/>
    <m/>
    <m/>
    <m/>
    <m/>
    <m/>
    <n v="6.6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В"/>
  </r>
  <r>
    <x v="0"/>
    <x v="2"/>
    <n v="5"/>
    <n v="350"/>
    <n v="8"/>
    <n v="12"/>
    <n v="26"/>
    <x v="0"/>
    <n v="13.37"/>
    <n v="36"/>
    <n v="36"/>
    <n v="0"/>
    <n v="36"/>
    <n v="0"/>
    <n v="36"/>
    <m/>
    <m/>
    <m/>
    <n v="4.54"/>
    <s v="ниша"/>
    <m/>
    <m/>
    <m/>
    <m/>
    <m/>
    <m/>
    <m/>
    <m/>
    <m/>
    <m/>
    <s v="Кухня-столовая"/>
    <n v="13.28"/>
    <m/>
    <m/>
    <s v="Жилая комната"/>
    <s v="Комната стандарт"/>
    <n v="13.37"/>
    <m/>
    <m/>
    <m/>
    <m/>
    <m/>
    <m/>
    <m/>
    <m/>
    <m/>
    <m/>
    <m/>
    <m/>
    <m/>
    <m/>
    <m/>
    <m/>
    <m/>
    <m/>
    <m/>
    <m/>
    <m/>
    <m/>
    <n v="4.809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В"/>
  </r>
  <r>
    <x v="0"/>
    <x v="2"/>
    <n v="5"/>
    <n v="351"/>
    <n v="9"/>
    <n v="12"/>
    <n v="26"/>
    <x v="0"/>
    <n v="10.82"/>
    <n v="36.430000000000007"/>
    <n v="36.430000000000007"/>
    <n v="0"/>
    <n v="36.430000000000007"/>
    <n v="0"/>
    <n v="36.430000000000007"/>
    <m/>
    <m/>
    <m/>
    <n v="4.87"/>
    <s v="ниша"/>
    <m/>
    <m/>
    <m/>
    <m/>
    <m/>
    <m/>
    <m/>
    <m/>
    <m/>
    <m/>
    <s v="Кухня-столовая"/>
    <n v="16.57"/>
    <m/>
    <m/>
    <s v="Жилая комната"/>
    <s v="Комната стандарт"/>
    <n v="10.82"/>
    <m/>
    <m/>
    <m/>
    <m/>
    <m/>
    <m/>
    <m/>
    <m/>
    <m/>
    <m/>
    <m/>
    <m/>
    <m/>
    <m/>
    <m/>
    <m/>
    <m/>
    <m/>
    <m/>
    <m/>
    <m/>
    <m/>
    <n v="4.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В"/>
  </r>
  <r>
    <x v="0"/>
    <x v="2"/>
    <n v="5"/>
    <n v="352"/>
    <n v="10"/>
    <n v="12"/>
    <n v="26"/>
    <x v="0"/>
    <n v="11.45"/>
    <n v="37.46"/>
    <n v="37.46"/>
    <n v="0"/>
    <n v="37.46"/>
    <n v="0"/>
    <n v="37.46"/>
    <m/>
    <m/>
    <m/>
    <n v="4.5"/>
    <s v="ниша"/>
    <m/>
    <m/>
    <m/>
    <m/>
    <m/>
    <m/>
    <m/>
    <m/>
    <m/>
    <m/>
    <s v="Кухня-столовая"/>
    <n v="17.27"/>
    <m/>
    <m/>
    <s v="Жилая комната"/>
    <s v="Комната стандарт"/>
    <n v="11.45"/>
    <m/>
    <m/>
    <m/>
    <m/>
    <m/>
    <m/>
    <m/>
    <m/>
    <m/>
    <m/>
    <m/>
    <m/>
    <m/>
    <m/>
    <m/>
    <m/>
    <m/>
    <m/>
    <m/>
    <m/>
    <m/>
    <m/>
    <n v="4.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В"/>
  </r>
  <r>
    <x v="0"/>
    <x v="2"/>
    <n v="5"/>
    <n v="353"/>
    <n v="11"/>
    <n v="12"/>
    <n v="26"/>
    <x v="1"/>
    <n v="24.14"/>
    <n v="54.55"/>
    <n v="54.55"/>
    <n v="3.12"/>
    <n v="57.669999999999995"/>
    <n v="1.56"/>
    <n v="56.11"/>
    <m/>
    <m/>
    <m/>
    <n v="9.84"/>
    <s v="ниша"/>
    <m/>
    <m/>
    <m/>
    <m/>
    <m/>
    <m/>
    <m/>
    <m/>
    <m/>
    <m/>
    <s v="Кухня-столовая"/>
    <n v="15.5"/>
    <m/>
    <m/>
    <s v="Жилая комната"/>
    <s v="Комната стандарт"/>
    <n v="12.63"/>
    <s v="ниша"/>
    <m/>
    <s v="Жилая комната"/>
    <s v="Комната стандарт"/>
    <n v="11.51"/>
    <m/>
    <m/>
    <m/>
    <m/>
    <m/>
    <m/>
    <m/>
    <m/>
    <m/>
    <m/>
    <m/>
    <m/>
    <m/>
    <m/>
    <m/>
    <m/>
    <m/>
    <n v="5.07"/>
    <m/>
    <m/>
    <m/>
    <m/>
    <m/>
    <m/>
    <m/>
    <m/>
    <m/>
    <m/>
    <m/>
    <m/>
    <m/>
    <m/>
    <m/>
    <m/>
    <m/>
    <m/>
    <m/>
    <m/>
    <m/>
    <n v="3.12"/>
    <n v="1.56"/>
    <s v="стандартное"/>
    <s v="кухня"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В"/>
  </r>
  <r>
    <x v="0"/>
    <x v="2"/>
    <n v="5"/>
    <n v="354"/>
    <n v="12"/>
    <n v="12"/>
    <n v="26"/>
    <x v="2"/>
    <n v="45.269999999999996"/>
    <n v="99.689999999999984"/>
    <n v="99.689999999999984"/>
    <n v="0"/>
    <n v="99.689999999999984"/>
    <n v="0"/>
    <n v="99.689999999999984"/>
    <m/>
    <m/>
    <m/>
    <n v="6.83"/>
    <s v="ниша"/>
    <m/>
    <n v="9.2100000000000009"/>
    <m/>
    <m/>
    <m/>
    <m/>
    <m/>
    <m/>
    <m/>
    <m/>
    <s v="Кухня-столовая"/>
    <n v="23.81"/>
    <m/>
    <m/>
    <s v="Жилая комната"/>
    <s v="Комната стандарт"/>
    <n v="15.72"/>
    <m/>
    <m/>
    <s v="Жилая комната"/>
    <s v="Мастер-спальня"/>
    <n v="14"/>
    <s v="гардероб"/>
    <n v="5.58"/>
    <s v="Жилая комната"/>
    <s v="Комната стандарт"/>
    <n v="15.55"/>
    <m/>
    <m/>
    <m/>
    <m/>
    <m/>
    <m/>
    <m/>
    <m/>
    <m/>
    <m/>
    <m/>
    <m/>
    <n v="5.67"/>
    <n v="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2"/>
    <s v="кухня, комната"/>
    <m/>
    <m/>
    <m/>
    <m/>
    <m/>
    <m/>
    <m/>
    <m/>
    <m/>
    <s v="Другой ЖК"/>
    <s v="С-В, В"/>
  </r>
  <r>
    <x v="0"/>
    <x v="2"/>
    <n v="6"/>
    <n v="355"/>
    <n v="1"/>
    <n v="12"/>
    <n v="26"/>
    <x v="1"/>
    <n v="24.81"/>
    <n v="86.639999999999986"/>
    <n v="86.639999999999986"/>
    <n v="3.59"/>
    <n v="90.22999999999999"/>
    <n v="1.8"/>
    <n v="88.439999999999984"/>
    <m/>
    <m/>
    <m/>
    <n v="13.68"/>
    <s v="гардероб"/>
    <n v="3.47"/>
    <m/>
    <m/>
    <m/>
    <m/>
    <m/>
    <m/>
    <m/>
    <m/>
    <m/>
    <s v="Кухня-столовая"/>
    <n v="26.03"/>
    <m/>
    <m/>
    <s v="Жилая комната"/>
    <s v="Комната стандарт"/>
    <n v="14.54"/>
    <m/>
    <m/>
    <s v="Жилая комната"/>
    <s v="Мастер-спальня"/>
    <n v="10.27"/>
    <s v="гардероб"/>
    <n v="8.39"/>
    <m/>
    <m/>
    <m/>
    <m/>
    <m/>
    <m/>
    <m/>
    <m/>
    <m/>
    <m/>
    <m/>
    <m/>
    <m/>
    <m/>
    <m/>
    <n v="6.1"/>
    <n v="4.16"/>
    <m/>
    <m/>
    <m/>
    <m/>
    <m/>
    <m/>
    <m/>
    <m/>
    <m/>
    <m/>
    <m/>
    <m/>
    <m/>
    <m/>
    <m/>
    <m/>
    <m/>
    <m/>
    <m/>
    <m/>
    <n v="3.59"/>
    <n v="1.8"/>
    <s v="стандартное"/>
    <s v="кухня"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В"/>
  </r>
  <r>
    <x v="0"/>
    <x v="2"/>
    <n v="6"/>
    <n v="356"/>
    <n v="2"/>
    <n v="12"/>
    <n v="26"/>
    <x v="1"/>
    <n v="25.89"/>
    <n v="80.819999999999993"/>
    <n v="80.819999999999993"/>
    <n v="0"/>
    <n v="80.819999999999993"/>
    <n v="0"/>
    <n v="80.819999999999993"/>
    <m/>
    <m/>
    <m/>
    <n v="10.42"/>
    <s v="гардероб"/>
    <n v="2.97"/>
    <m/>
    <m/>
    <m/>
    <m/>
    <m/>
    <m/>
    <m/>
    <m/>
    <m/>
    <s v="Кухня-столовая"/>
    <n v="29.92"/>
    <m/>
    <m/>
    <s v="Жилая комната"/>
    <s v="Комната стандарт"/>
    <n v="13.56"/>
    <m/>
    <m/>
    <s v="Жилая комната"/>
    <s v="Мастер-спальня"/>
    <n v="12.33"/>
    <s v="гардероб"/>
    <n v="3.88"/>
    <m/>
    <m/>
    <m/>
    <m/>
    <m/>
    <m/>
    <m/>
    <m/>
    <m/>
    <m/>
    <m/>
    <m/>
    <m/>
    <m/>
    <m/>
    <n v="4.46"/>
    <n v="3.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Окна во внутр.углу"/>
    <s v="Ю-З"/>
  </r>
  <r>
    <x v="0"/>
    <x v="2"/>
    <n v="6"/>
    <n v="357"/>
    <n v="3"/>
    <n v="12"/>
    <n v="26"/>
    <x v="0"/>
    <n v="12.7"/>
    <n v="37.099999999999994"/>
    <n v="37.099999999999994"/>
    <n v="3.03"/>
    <n v="40.129999999999995"/>
    <n v="0.91"/>
    <n v="38.009999999999991"/>
    <m/>
    <m/>
    <m/>
    <n v="4.3"/>
    <s v="ниша"/>
    <m/>
    <m/>
    <m/>
    <m/>
    <m/>
    <m/>
    <m/>
    <m/>
    <m/>
    <m/>
    <s v="Кухня-столовая"/>
    <n v="14.92"/>
    <m/>
    <m/>
    <s v="Жилая комната"/>
    <s v="Комната стандарт"/>
    <n v="12.7"/>
    <m/>
    <m/>
    <m/>
    <m/>
    <m/>
    <m/>
    <m/>
    <m/>
    <m/>
    <m/>
    <m/>
    <m/>
    <m/>
    <m/>
    <m/>
    <m/>
    <m/>
    <m/>
    <m/>
    <m/>
    <m/>
    <m/>
    <n v="5.18"/>
    <m/>
    <m/>
    <m/>
    <m/>
    <m/>
    <m/>
    <n v="3.03"/>
    <n v="0.91"/>
    <s v="без остекления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Ю-З"/>
  </r>
  <r>
    <x v="0"/>
    <x v="2"/>
    <n v="6"/>
    <n v="358"/>
    <n v="4"/>
    <n v="12"/>
    <n v="26"/>
    <x v="0"/>
    <n v="14.7"/>
    <n v="37.5"/>
    <n v="37.5"/>
    <n v="0"/>
    <n v="37.5"/>
    <n v="0"/>
    <n v="37.5"/>
    <m/>
    <m/>
    <m/>
    <n v="4.01"/>
    <s v="ниша"/>
    <m/>
    <m/>
    <m/>
    <m/>
    <m/>
    <m/>
    <m/>
    <m/>
    <m/>
    <m/>
    <s v="Кухня-столовая"/>
    <n v="13.81"/>
    <m/>
    <m/>
    <s v="Жилая комната"/>
    <s v="Комната стандарт"/>
    <n v="14.7"/>
    <m/>
    <m/>
    <m/>
    <m/>
    <m/>
    <m/>
    <m/>
    <m/>
    <m/>
    <m/>
    <m/>
    <m/>
    <m/>
    <m/>
    <m/>
    <m/>
    <m/>
    <m/>
    <m/>
    <m/>
    <m/>
    <m/>
    <n v="4.9800000000000004"/>
    <m/>
    <m/>
    <m/>
    <m/>
    <s v="да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Ю-З"/>
  </r>
  <r>
    <x v="0"/>
    <x v="2"/>
    <n v="6"/>
    <n v="359"/>
    <n v="5"/>
    <n v="12"/>
    <n v="26"/>
    <x v="0"/>
    <n v="13.33"/>
    <n v="37.950000000000003"/>
    <n v="37.950000000000003"/>
    <n v="3.03"/>
    <n v="40.980000000000004"/>
    <n v="0.91"/>
    <n v="38.86"/>
    <m/>
    <m/>
    <m/>
    <n v="4.62"/>
    <s v="ниша"/>
    <m/>
    <m/>
    <m/>
    <m/>
    <m/>
    <m/>
    <m/>
    <m/>
    <m/>
    <m/>
    <s v="Кухня-столовая"/>
    <n v="14.61"/>
    <m/>
    <m/>
    <s v="Жилая комната"/>
    <s v="Комната стандарт"/>
    <n v="13.33"/>
    <m/>
    <m/>
    <m/>
    <m/>
    <m/>
    <m/>
    <m/>
    <m/>
    <m/>
    <m/>
    <m/>
    <m/>
    <m/>
    <m/>
    <m/>
    <m/>
    <m/>
    <m/>
    <m/>
    <m/>
    <m/>
    <m/>
    <n v="5.39"/>
    <m/>
    <m/>
    <m/>
    <m/>
    <m/>
    <m/>
    <n v="3.03"/>
    <n v="0.91"/>
    <s v="без остекления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Ю-З"/>
  </r>
  <r>
    <x v="0"/>
    <x v="2"/>
    <n v="6"/>
    <n v="360"/>
    <n v="6"/>
    <n v="12"/>
    <n v="26"/>
    <x v="0"/>
    <n v="11.78"/>
    <n v="48.06"/>
    <n v="48.06"/>
    <n v="0"/>
    <n v="48.06"/>
    <n v="0"/>
    <n v="48.06"/>
    <m/>
    <m/>
    <m/>
    <n v="12.22"/>
    <s v="ниша"/>
    <m/>
    <m/>
    <m/>
    <m/>
    <m/>
    <m/>
    <m/>
    <m/>
    <m/>
    <m/>
    <s v="Кухня-столовая"/>
    <n v="18.52"/>
    <m/>
    <m/>
    <s v="Жилая комната"/>
    <s v="Комната стандарт"/>
    <n v="11.78"/>
    <m/>
    <m/>
    <m/>
    <m/>
    <m/>
    <m/>
    <m/>
    <m/>
    <m/>
    <m/>
    <m/>
    <m/>
    <m/>
    <m/>
    <m/>
    <m/>
    <m/>
    <m/>
    <m/>
    <m/>
    <m/>
    <m/>
    <n v="5.54"/>
    <m/>
    <m/>
    <m/>
    <m/>
    <s v="да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Ю-З"/>
  </r>
  <r>
    <x v="0"/>
    <x v="2"/>
    <n v="6"/>
    <n v="361"/>
    <n v="7"/>
    <n v="12"/>
    <n v="26"/>
    <x v="0"/>
    <n v="12.37"/>
    <n v="47.2"/>
    <n v="47.2"/>
    <n v="0"/>
    <n v="47.2"/>
    <n v="0"/>
    <n v="47.2"/>
    <m/>
    <m/>
    <m/>
    <n v="6.9"/>
    <s v="гардероб"/>
    <n v="2.7"/>
    <m/>
    <m/>
    <m/>
    <m/>
    <m/>
    <m/>
    <m/>
    <m/>
    <m/>
    <s v="Кухня-столовая"/>
    <n v="18.57"/>
    <m/>
    <m/>
    <s v="Жилая комната"/>
    <s v="Комната стандарт"/>
    <n v="12.37"/>
    <m/>
    <m/>
    <m/>
    <m/>
    <m/>
    <m/>
    <m/>
    <m/>
    <m/>
    <m/>
    <m/>
    <m/>
    <m/>
    <m/>
    <m/>
    <m/>
    <m/>
    <m/>
    <m/>
    <m/>
    <m/>
    <m/>
    <n v="6.6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В"/>
  </r>
  <r>
    <x v="0"/>
    <x v="2"/>
    <n v="6"/>
    <n v="362"/>
    <n v="8"/>
    <n v="12"/>
    <n v="26"/>
    <x v="0"/>
    <n v="13.37"/>
    <n v="36"/>
    <n v="36"/>
    <n v="0"/>
    <n v="36"/>
    <n v="0"/>
    <n v="36"/>
    <m/>
    <m/>
    <m/>
    <n v="4.54"/>
    <s v="ниша"/>
    <m/>
    <m/>
    <m/>
    <m/>
    <m/>
    <m/>
    <m/>
    <m/>
    <m/>
    <m/>
    <s v="Кухня-столовая"/>
    <n v="13.28"/>
    <m/>
    <m/>
    <s v="Жилая комната"/>
    <s v="Комната стандарт"/>
    <n v="13.37"/>
    <m/>
    <m/>
    <m/>
    <m/>
    <m/>
    <m/>
    <m/>
    <m/>
    <m/>
    <m/>
    <m/>
    <m/>
    <m/>
    <m/>
    <m/>
    <m/>
    <m/>
    <m/>
    <m/>
    <m/>
    <m/>
    <m/>
    <n v="4.809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В"/>
  </r>
  <r>
    <x v="0"/>
    <x v="2"/>
    <n v="6"/>
    <n v="363"/>
    <n v="9"/>
    <n v="12"/>
    <n v="26"/>
    <x v="0"/>
    <n v="10.82"/>
    <n v="36.430000000000007"/>
    <n v="36.430000000000007"/>
    <n v="0"/>
    <n v="36.430000000000007"/>
    <n v="0"/>
    <n v="36.430000000000007"/>
    <m/>
    <m/>
    <m/>
    <n v="4.87"/>
    <s v="ниша"/>
    <m/>
    <m/>
    <m/>
    <m/>
    <m/>
    <m/>
    <m/>
    <m/>
    <m/>
    <m/>
    <s v="Кухня-столовая"/>
    <n v="16.57"/>
    <m/>
    <m/>
    <s v="Жилая комната"/>
    <s v="Комната стандарт"/>
    <n v="10.82"/>
    <m/>
    <m/>
    <m/>
    <m/>
    <m/>
    <m/>
    <m/>
    <m/>
    <m/>
    <m/>
    <m/>
    <m/>
    <m/>
    <m/>
    <m/>
    <m/>
    <m/>
    <m/>
    <m/>
    <m/>
    <m/>
    <m/>
    <n v="4.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В"/>
  </r>
  <r>
    <x v="0"/>
    <x v="2"/>
    <n v="6"/>
    <n v="364"/>
    <n v="10"/>
    <n v="12"/>
    <n v="26"/>
    <x v="0"/>
    <n v="11.45"/>
    <n v="37.46"/>
    <n v="37.46"/>
    <n v="0"/>
    <n v="37.46"/>
    <n v="0"/>
    <n v="37.46"/>
    <m/>
    <m/>
    <m/>
    <n v="4.5"/>
    <s v="ниша"/>
    <m/>
    <m/>
    <m/>
    <m/>
    <m/>
    <m/>
    <m/>
    <m/>
    <m/>
    <m/>
    <s v="Кухня-столовая"/>
    <n v="17.27"/>
    <m/>
    <m/>
    <s v="Жилая комната"/>
    <s v="Комната стандарт"/>
    <n v="11.45"/>
    <m/>
    <m/>
    <m/>
    <m/>
    <m/>
    <m/>
    <m/>
    <m/>
    <m/>
    <m/>
    <m/>
    <m/>
    <m/>
    <m/>
    <m/>
    <m/>
    <m/>
    <m/>
    <m/>
    <m/>
    <m/>
    <m/>
    <n v="4.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В"/>
  </r>
  <r>
    <x v="0"/>
    <x v="2"/>
    <n v="6"/>
    <n v="365"/>
    <n v="11"/>
    <n v="12"/>
    <n v="26"/>
    <x v="1"/>
    <n v="24.14"/>
    <n v="54.55"/>
    <n v="54.55"/>
    <n v="3.12"/>
    <n v="57.669999999999995"/>
    <n v="1.56"/>
    <n v="56.11"/>
    <m/>
    <m/>
    <m/>
    <n v="9.84"/>
    <s v="ниша"/>
    <m/>
    <m/>
    <m/>
    <m/>
    <m/>
    <m/>
    <m/>
    <m/>
    <m/>
    <m/>
    <s v="Кухня-столовая"/>
    <n v="15.5"/>
    <m/>
    <m/>
    <s v="Жилая комната"/>
    <s v="Комната стандарт"/>
    <n v="12.63"/>
    <s v="ниша"/>
    <m/>
    <s v="Жилая комната"/>
    <s v="Комната стандарт"/>
    <n v="11.51"/>
    <m/>
    <m/>
    <m/>
    <m/>
    <m/>
    <m/>
    <m/>
    <m/>
    <m/>
    <m/>
    <m/>
    <m/>
    <m/>
    <m/>
    <m/>
    <m/>
    <m/>
    <n v="5.07"/>
    <m/>
    <m/>
    <m/>
    <m/>
    <m/>
    <m/>
    <m/>
    <m/>
    <m/>
    <m/>
    <m/>
    <m/>
    <m/>
    <m/>
    <m/>
    <m/>
    <m/>
    <m/>
    <m/>
    <m/>
    <m/>
    <n v="3.12"/>
    <n v="1.56"/>
    <s v="стандартное"/>
    <s v="кухня"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В"/>
  </r>
  <r>
    <x v="0"/>
    <x v="2"/>
    <n v="6"/>
    <n v="366"/>
    <n v="12"/>
    <n v="12"/>
    <n v="26"/>
    <x v="2"/>
    <n v="45.269999999999996"/>
    <n v="99.689999999999984"/>
    <n v="99.689999999999984"/>
    <n v="0"/>
    <n v="99.689999999999984"/>
    <n v="0"/>
    <n v="99.689999999999984"/>
    <m/>
    <m/>
    <m/>
    <n v="6.83"/>
    <s v="ниша"/>
    <m/>
    <n v="9.2100000000000009"/>
    <m/>
    <m/>
    <m/>
    <m/>
    <m/>
    <m/>
    <m/>
    <m/>
    <s v="Кухня-столовая"/>
    <n v="23.81"/>
    <m/>
    <m/>
    <s v="Жилая комната"/>
    <s v="Комната стандарт"/>
    <n v="15.72"/>
    <m/>
    <m/>
    <s v="Жилая комната"/>
    <s v="Мастер-спальня"/>
    <n v="14"/>
    <s v="гардероб"/>
    <n v="5.58"/>
    <s v="Жилая комната"/>
    <s v="Комната стандарт"/>
    <n v="15.55"/>
    <m/>
    <m/>
    <m/>
    <m/>
    <m/>
    <m/>
    <m/>
    <m/>
    <m/>
    <m/>
    <m/>
    <m/>
    <n v="5.67"/>
    <n v="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2"/>
    <s v="кухня, комната"/>
    <m/>
    <m/>
    <m/>
    <m/>
    <m/>
    <m/>
    <m/>
    <m/>
    <m/>
    <s v="Другой ЖК"/>
    <s v="С-В, В"/>
  </r>
  <r>
    <x v="0"/>
    <x v="2"/>
    <n v="7"/>
    <n v="367"/>
    <n v="1"/>
    <n v="12"/>
    <n v="26"/>
    <x v="1"/>
    <n v="24.81"/>
    <n v="86.639999999999986"/>
    <n v="86.639999999999986"/>
    <n v="3.46"/>
    <n v="90.09999999999998"/>
    <n v="1.7"/>
    <n v="88.339999999999989"/>
    <m/>
    <m/>
    <m/>
    <n v="13.68"/>
    <s v="гардероб"/>
    <n v="3.47"/>
    <m/>
    <m/>
    <m/>
    <m/>
    <m/>
    <m/>
    <m/>
    <m/>
    <m/>
    <s v="Кухня-столовая"/>
    <n v="26.03"/>
    <m/>
    <m/>
    <s v="Жилая комната"/>
    <s v="Комната стандарт"/>
    <n v="14.54"/>
    <m/>
    <m/>
    <s v="Жилая комната"/>
    <s v="Мастер-спальня"/>
    <n v="10.27"/>
    <s v="гардероб"/>
    <n v="8.39"/>
    <m/>
    <m/>
    <m/>
    <m/>
    <m/>
    <m/>
    <m/>
    <m/>
    <m/>
    <m/>
    <m/>
    <m/>
    <m/>
    <m/>
    <m/>
    <n v="6.1"/>
    <n v="4.16"/>
    <m/>
    <m/>
    <m/>
    <m/>
    <m/>
    <m/>
    <m/>
    <m/>
    <m/>
    <m/>
    <m/>
    <m/>
    <m/>
    <m/>
    <m/>
    <m/>
    <m/>
    <m/>
    <m/>
    <m/>
    <n v="3.46"/>
    <n v="1.7"/>
    <s v="стандартное"/>
    <s v="кухня"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В"/>
  </r>
  <r>
    <x v="0"/>
    <x v="2"/>
    <n v="7"/>
    <n v="368"/>
    <n v="2"/>
    <n v="12"/>
    <n v="26"/>
    <x v="1"/>
    <n v="25.89"/>
    <n v="80.819999999999993"/>
    <n v="80.819999999999993"/>
    <n v="3.03"/>
    <n v="83.85"/>
    <n v="0.91"/>
    <n v="81.72999999999999"/>
    <m/>
    <m/>
    <m/>
    <n v="10.42"/>
    <s v="гардероб"/>
    <n v="2.97"/>
    <m/>
    <m/>
    <m/>
    <m/>
    <m/>
    <m/>
    <m/>
    <m/>
    <m/>
    <s v="Кухня-столовая"/>
    <n v="29.92"/>
    <m/>
    <m/>
    <s v="Жилая комната"/>
    <s v="Комната стандарт"/>
    <n v="13.56"/>
    <m/>
    <m/>
    <s v="Жилая комната"/>
    <s v="Мастер-спальня"/>
    <n v="12.33"/>
    <s v="гардероб"/>
    <n v="3.88"/>
    <m/>
    <m/>
    <m/>
    <m/>
    <m/>
    <m/>
    <m/>
    <m/>
    <m/>
    <m/>
    <m/>
    <m/>
    <m/>
    <m/>
    <m/>
    <n v="4.46"/>
    <n v="3.28"/>
    <m/>
    <m/>
    <m/>
    <m/>
    <m/>
    <n v="3.03"/>
    <n v="0.91"/>
    <s v="без остекления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Окна во внутр.углу"/>
    <s v="Ю-З"/>
  </r>
  <r>
    <x v="0"/>
    <x v="2"/>
    <n v="7"/>
    <n v="369"/>
    <n v="3"/>
    <n v="12"/>
    <n v="26"/>
    <x v="0"/>
    <n v="12.7"/>
    <n v="37.099999999999994"/>
    <n v="37.099999999999994"/>
    <n v="0"/>
    <n v="37.099999999999994"/>
    <n v="0"/>
    <n v="37.099999999999994"/>
    <m/>
    <m/>
    <m/>
    <n v="4.3"/>
    <s v="ниша"/>
    <m/>
    <m/>
    <m/>
    <m/>
    <m/>
    <m/>
    <m/>
    <m/>
    <m/>
    <m/>
    <s v="Кухня-столовая"/>
    <n v="14.92"/>
    <m/>
    <m/>
    <s v="Жилая комната"/>
    <s v="Комната стандарт"/>
    <n v="12.7"/>
    <m/>
    <m/>
    <m/>
    <m/>
    <m/>
    <m/>
    <m/>
    <m/>
    <m/>
    <m/>
    <m/>
    <m/>
    <m/>
    <m/>
    <m/>
    <m/>
    <m/>
    <m/>
    <m/>
    <m/>
    <m/>
    <m/>
    <n v="5.18"/>
    <m/>
    <m/>
    <m/>
    <m/>
    <s v="да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Ю-З"/>
  </r>
  <r>
    <x v="0"/>
    <x v="2"/>
    <n v="7"/>
    <n v="370"/>
    <n v="4"/>
    <n v="12"/>
    <n v="26"/>
    <x v="0"/>
    <n v="14.7"/>
    <n v="37.5"/>
    <n v="37.5"/>
    <n v="3.03"/>
    <n v="40.53"/>
    <n v="0.91"/>
    <n v="38.409999999999997"/>
    <m/>
    <m/>
    <m/>
    <n v="4.01"/>
    <s v="ниша"/>
    <m/>
    <m/>
    <m/>
    <m/>
    <m/>
    <m/>
    <m/>
    <m/>
    <m/>
    <m/>
    <s v="Кухня-столовая"/>
    <n v="13.81"/>
    <m/>
    <m/>
    <s v="Жилая комната"/>
    <s v="Комната стандарт"/>
    <n v="14.7"/>
    <m/>
    <m/>
    <m/>
    <m/>
    <m/>
    <m/>
    <m/>
    <m/>
    <m/>
    <m/>
    <m/>
    <m/>
    <m/>
    <m/>
    <m/>
    <m/>
    <m/>
    <m/>
    <m/>
    <m/>
    <m/>
    <m/>
    <n v="4.9800000000000004"/>
    <m/>
    <m/>
    <m/>
    <m/>
    <m/>
    <m/>
    <n v="3.03"/>
    <n v="0.91"/>
    <s v="без остекления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Ю-З"/>
  </r>
  <r>
    <x v="0"/>
    <x v="2"/>
    <n v="7"/>
    <n v="371"/>
    <n v="5"/>
    <n v="12"/>
    <n v="26"/>
    <x v="0"/>
    <n v="13.33"/>
    <n v="37.950000000000003"/>
    <n v="37.950000000000003"/>
    <n v="0"/>
    <n v="37.950000000000003"/>
    <n v="0"/>
    <n v="37.950000000000003"/>
    <m/>
    <m/>
    <m/>
    <n v="4.62"/>
    <s v="ниша"/>
    <m/>
    <m/>
    <m/>
    <m/>
    <m/>
    <m/>
    <m/>
    <m/>
    <m/>
    <m/>
    <s v="Кухня-столовая"/>
    <n v="14.61"/>
    <m/>
    <m/>
    <s v="Жилая комната"/>
    <s v="Комната стандарт"/>
    <n v="13.33"/>
    <m/>
    <m/>
    <m/>
    <m/>
    <m/>
    <m/>
    <m/>
    <m/>
    <m/>
    <m/>
    <m/>
    <m/>
    <m/>
    <m/>
    <m/>
    <m/>
    <m/>
    <m/>
    <m/>
    <m/>
    <m/>
    <m/>
    <n v="5.39"/>
    <m/>
    <m/>
    <m/>
    <m/>
    <s v="да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Ю-З"/>
  </r>
  <r>
    <x v="0"/>
    <x v="2"/>
    <n v="7"/>
    <n v="372"/>
    <n v="6"/>
    <n v="12"/>
    <n v="26"/>
    <x v="0"/>
    <n v="11.78"/>
    <n v="48.1"/>
    <n v="48.1"/>
    <n v="3.04"/>
    <n v="51.14"/>
    <n v="0.91"/>
    <n v="49.01"/>
    <m/>
    <m/>
    <m/>
    <n v="12.22"/>
    <s v="ниша"/>
    <m/>
    <m/>
    <m/>
    <m/>
    <m/>
    <m/>
    <m/>
    <m/>
    <m/>
    <m/>
    <s v="Кухня-столовая"/>
    <n v="18.559999999999999"/>
    <m/>
    <m/>
    <s v="Жилая комната"/>
    <s v="Комната стандарт"/>
    <n v="11.78"/>
    <m/>
    <m/>
    <m/>
    <m/>
    <m/>
    <m/>
    <m/>
    <m/>
    <m/>
    <m/>
    <m/>
    <m/>
    <m/>
    <m/>
    <m/>
    <m/>
    <m/>
    <m/>
    <m/>
    <m/>
    <m/>
    <m/>
    <n v="5.54"/>
    <m/>
    <m/>
    <m/>
    <m/>
    <m/>
    <m/>
    <n v="3.04"/>
    <n v="0.91"/>
    <s v="без остекления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Ю-З"/>
  </r>
  <r>
    <x v="0"/>
    <x v="2"/>
    <n v="7"/>
    <n v="373"/>
    <n v="7"/>
    <n v="12"/>
    <n v="26"/>
    <x v="0"/>
    <n v="12.37"/>
    <n v="46.879999999999995"/>
    <n v="46.879999999999995"/>
    <n v="0"/>
    <n v="46.879999999999995"/>
    <n v="0"/>
    <n v="46.879999999999995"/>
    <m/>
    <m/>
    <m/>
    <n v="6.58"/>
    <s v="гардероб"/>
    <n v="2.7"/>
    <m/>
    <m/>
    <m/>
    <m/>
    <m/>
    <m/>
    <m/>
    <m/>
    <m/>
    <s v="Кухня-столовая"/>
    <n v="18.57"/>
    <m/>
    <m/>
    <s v="Жилая комната"/>
    <s v="Комната стандарт"/>
    <n v="12.37"/>
    <m/>
    <m/>
    <m/>
    <m/>
    <m/>
    <m/>
    <m/>
    <m/>
    <m/>
    <m/>
    <m/>
    <m/>
    <m/>
    <m/>
    <m/>
    <m/>
    <m/>
    <m/>
    <m/>
    <m/>
    <m/>
    <m/>
    <n v="6.6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В"/>
  </r>
  <r>
    <x v="0"/>
    <x v="2"/>
    <n v="7"/>
    <n v="374"/>
    <n v="8"/>
    <n v="12"/>
    <n v="26"/>
    <x v="0"/>
    <n v="13.37"/>
    <n v="36"/>
    <n v="36"/>
    <n v="0"/>
    <n v="36"/>
    <n v="0"/>
    <n v="36"/>
    <m/>
    <m/>
    <m/>
    <n v="4.54"/>
    <s v="ниша"/>
    <m/>
    <m/>
    <m/>
    <m/>
    <m/>
    <m/>
    <m/>
    <m/>
    <m/>
    <m/>
    <s v="Кухня-столовая"/>
    <n v="13.28"/>
    <m/>
    <m/>
    <s v="Жилая комната"/>
    <s v="Комната стандарт"/>
    <n v="13.37"/>
    <m/>
    <m/>
    <m/>
    <m/>
    <m/>
    <m/>
    <m/>
    <m/>
    <m/>
    <m/>
    <m/>
    <m/>
    <m/>
    <m/>
    <m/>
    <m/>
    <m/>
    <m/>
    <m/>
    <m/>
    <m/>
    <m/>
    <n v="4.809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В"/>
  </r>
  <r>
    <x v="0"/>
    <x v="2"/>
    <n v="7"/>
    <n v="375"/>
    <n v="9"/>
    <n v="12"/>
    <n v="26"/>
    <x v="0"/>
    <n v="10.82"/>
    <n v="36.430000000000007"/>
    <n v="36.430000000000007"/>
    <n v="0"/>
    <n v="36.430000000000007"/>
    <n v="0"/>
    <n v="36.430000000000007"/>
    <m/>
    <m/>
    <m/>
    <n v="4.87"/>
    <s v="ниша"/>
    <m/>
    <m/>
    <m/>
    <m/>
    <m/>
    <m/>
    <m/>
    <m/>
    <m/>
    <m/>
    <s v="Кухня-столовая"/>
    <n v="16.57"/>
    <m/>
    <m/>
    <s v="Жилая комната"/>
    <s v="Комната стандарт"/>
    <n v="10.82"/>
    <m/>
    <m/>
    <m/>
    <m/>
    <m/>
    <m/>
    <m/>
    <m/>
    <m/>
    <m/>
    <m/>
    <m/>
    <m/>
    <m/>
    <m/>
    <m/>
    <m/>
    <m/>
    <m/>
    <m/>
    <m/>
    <m/>
    <n v="4.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В"/>
  </r>
  <r>
    <x v="0"/>
    <x v="2"/>
    <n v="7"/>
    <n v="376"/>
    <n v="10"/>
    <n v="12"/>
    <n v="26"/>
    <x v="0"/>
    <n v="11.45"/>
    <n v="37.46"/>
    <n v="37.46"/>
    <n v="0"/>
    <n v="37.46"/>
    <n v="0"/>
    <n v="37.46"/>
    <m/>
    <m/>
    <m/>
    <n v="4.5"/>
    <s v="ниша"/>
    <m/>
    <m/>
    <m/>
    <m/>
    <m/>
    <m/>
    <m/>
    <m/>
    <m/>
    <m/>
    <s v="Кухня-столовая"/>
    <n v="17.27"/>
    <m/>
    <m/>
    <s v="Жилая комната"/>
    <s v="Комната стандарт"/>
    <n v="11.45"/>
    <m/>
    <m/>
    <m/>
    <m/>
    <m/>
    <m/>
    <m/>
    <m/>
    <m/>
    <m/>
    <m/>
    <m/>
    <m/>
    <m/>
    <m/>
    <m/>
    <m/>
    <m/>
    <m/>
    <m/>
    <m/>
    <m/>
    <n v="4.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В"/>
  </r>
  <r>
    <x v="0"/>
    <x v="2"/>
    <n v="7"/>
    <n v="377"/>
    <n v="11"/>
    <n v="12"/>
    <n v="26"/>
    <x v="1"/>
    <n v="24.14"/>
    <n v="54.55"/>
    <n v="54.55"/>
    <n v="3.12"/>
    <n v="57.669999999999995"/>
    <n v="1.56"/>
    <n v="56.11"/>
    <m/>
    <m/>
    <m/>
    <n v="9.84"/>
    <s v="ниша"/>
    <m/>
    <m/>
    <m/>
    <m/>
    <m/>
    <m/>
    <m/>
    <m/>
    <m/>
    <m/>
    <s v="Кухня-столовая"/>
    <n v="15.5"/>
    <m/>
    <m/>
    <s v="Жилая комната"/>
    <s v="Комната стандарт"/>
    <n v="12.63"/>
    <s v="ниша"/>
    <m/>
    <s v="Жилая комната"/>
    <s v="Комната стандарт"/>
    <n v="11.51"/>
    <m/>
    <m/>
    <m/>
    <m/>
    <m/>
    <m/>
    <m/>
    <m/>
    <m/>
    <m/>
    <m/>
    <m/>
    <m/>
    <m/>
    <m/>
    <m/>
    <m/>
    <n v="5.07"/>
    <m/>
    <m/>
    <m/>
    <m/>
    <m/>
    <m/>
    <m/>
    <m/>
    <m/>
    <m/>
    <m/>
    <m/>
    <m/>
    <m/>
    <m/>
    <m/>
    <m/>
    <m/>
    <m/>
    <m/>
    <m/>
    <n v="3.12"/>
    <n v="1.56"/>
    <s v="стандартное"/>
    <s v="кухня"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В"/>
  </r>
  <r>
    <x v="0"/>
    <x v="2"/>
    <n v="7"/>
    <n v="378"/>
    <n v="12"/>
    <n v="12"/>
    <n v="26"/>
    <x v="2"/>
    <n v="45.269999999999996"/>
    <n v="99.689999999999984"/>
    <n v="99.689999999999984"/>
    <n v="0"/>
    <n v="99.689999999999984"/>
    <n v="0"/>
    <n v="99.689999999999984"/>
    <m/>
    <m/>
    <m/>
    <n v="6.83"/>
    <s v="ниша"/>
    <m/>
    <n v="9.2100000000000009"/>
    <m/>
    <m/>
    <m/>
    <m/>
    <m/>
    <m/>
    <m/>
    <m/>
    <s v="Кухня-столовая"/>
    <n v="23.81"/>
    <m/>
    <m/>
    <s v="Жилая комната"/>
    <s v="Комната стандарт"/>
    <n v="15.72"/>
    <m/>
    <m/>
    <s v="Жилая комната"/>
    <s v="Мастер-спальня"/>
    <n v="14"/>
    <s v="гардероб"/>
    <n v="5.58"/>
    <s v="Жилая комната"/>
    <s v="Комната стандарт"/>
    <n v="15.55"/>
    <m/>
    <m/>
    <m/>
    <m/>
    <m/>
    <m/>
    <m/>
    <m/>
    <m/>
    <m/>
    <m/>
    <m/>
    <n v="5.67"/>
    <n v="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2"/>
    <s v="кухня, комната"/>
    <m/>
    <m/>
    <m/>
    <m/>
    <m/>
    <m/>
    <m/>
    <m/>
    <m/>
    <s v="Другой ЖК"/>
    <s v="С-В, В"/>
  </r>
  <r>
    <x v="0"/>
    <x v="2"/>
    <n v="8"/>
    <n v="379"/>
    <n v="1"/>
    <n v="12"/>
    <n v="26"/>
    <x v="1"/>
    <n v="24.81"/>
    <n v="86.639999999999986"/>
    <n v="86.639999999999986"/>
    <n v="3.59"/>
    <n v="90.22999999999999"/>
    <n v="1.8"/>
    <n v="88.439999999999984"/>
    <m/>
    <m/>
    <m/>
    <n v="13.68"/>
    <s v="гардероб"/>
    <n v="3.47"/>
    <m/>
    <m/>
    <m/>
    <m/>
    <m/>
    <m/>
    <m/>
    <m/>
    <m/>
    <s v="Кухня-столовая"/>
    <n v="26.03"/>
    <m/>
    <m/>
    <s v="Жилая комната"/>
    <s v="Комната стандарт"/>
    <n v="14.54"/>
    <m/>
    <m/>
    <s v="Жилая комната"/>
    <s v="Мастер-спальня"/>
    <n v="10.27"/>
    <s v="гардероб"/>
    <n v="8.39"/>
    <m/>
    <m/>
    <m/>
    <m/>
    <m/>
    <m/>
    <m/>
    <m/>
    <m/>
    <m/>
    <m/>
    <m/>
    <m/>
    <m/>
    <m/>
    <n v="6.1"/>
    <n v="4.16"/>
    <m/>
    <m/>
    <m/>
    <m/>
    <m/>
    <m/>
    <m/>
    <m/>
    <m/>
    <m/>
    <m/>
    <m/>
    <m/>
    <m/>
    <m/>
    <m/>
    <m/>
    <m/>
    <m/>
    <m/>
    <n v="3.59"/>
    <n v="1.8"/>
    <s v="стандартное"/>
    <s v="кухня"/>
    <m/>
    <m/>
    <m/>
    <m/>
    <m/>
    <m/>
    <m/>
    <m/>
    <m/>
    <m/>
    <m/>
    <m/>
    <m/>
    <m/>
    <n v="3"/>
    <m/>
    <m/>
    <m/>
    <m/>
    <m/>
    <m/>
    <n v="1"/>
    <s v="коридор"/>
    <m/>
    <m/>
    <m/>
    <m/>
    <m/>
    <m/>
    <m/>
    <m/>
    <m/>
    <s v="Другой ЖК"/>
    <s v="В"/>
  </r>
  <r>
    <x v="0"/>
    <x v="2"/>
    <n v="8"/>
    <n v="380"/>
    <n v="2"/>
    <n v="12"/>
    <n v="26"/>
    <x v="1"/>
    <n v="25.89"/>
    <n v="84.24"/>
    <n v="84.24"/>
    <n v="0"/>
    <n v="84.24"/>
    <n v="0"/>
    <n v="84.24"/>
    <m/>
    <m/>
    <m/>
    <n v="10.42"/>
    <s v="гардероб"/>
    <n v="2.97"/>
    <m/>
    <m/>
    <m/>
    <m/>
    <m/>
    <m/>
    <m/>
    <m/>
    <m/>
    <s v="Кухня-столовая"/>
    <n v="29.92"/>
    <m/>
    <m/>
    <s v="Жилая комната"/>
    <s v="Комната стандарт"/>
    <n v="13.56"/>
    <m/>
    <m/>
    <s v="Жилая комната"/>
    <s v="Мастер-спальня"/>
    <n v="12.33"/>
    <s v="гардероб"/>
    <n v="3.88"/>
    <m/>
    <m/>
    <m/>
    <m/>
    <m/>
    <m/>
    <m/>
    <m/>
    <m/>
    <m/>
    <m/>
    <m/>
    <m/>
    <m/>
    <m/>
    <n v="4.46"/>
    <n v="3.28"/>
    <m/>
    <n v="3.4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s v="кухня"/>
    <n v="1"/>
    <s v="кухня"/>
    <m/>
    <m/>
    <m/>
    <m/>
    <m/>
    <m/>
    <m/>
    <m/>
    <m/>
    <s v="Окна во внутр.углу"/>
    <s v="Ю-З"/>
  </r>
  <r>
    <x v="0"/>
    <x v="2"/>
    <n v="8"/>
    <n v="381"/>
    <n v="3"/>
    <n v="12"/>
    <n v="26"/>
    <x v="0"/>
    <n v="12.7"/>
    <n v="37.099999999999994"/>
    <n v="37.099999999999994"/>
    <n v="3.03"/>
    <n v="40.129999999999995"/>
    <n v="0.91"/>
    <n v="38.009999999999991"/>
    <m/>
    <m/>
    <m/>
    <n v="4.3"/>
    <s v="ниша"/>
    <m/>
    <m/>
    <m/>
    <m/>
    <m/>
    <m/>
    <m/>
    <m/>
    <m/>
    <m/>
    <s v="Кухня-столовая"/>
    <n v="14.92"/>
    <m/>
    <m/>
    <s v="Жилая комната"/>
    <s v="Комната стандарт"/>
    <n v="12.7"/>
    <m/>
    <m/>
    <m/>
    <m/>
    <m/>
    <m/>
    <m/>
    <m/>
    <m/>
    <m/>
    <m/>
    <m/>
    <m/>
    <m/>
    <m/>
    <m/>
    <m/>
    <m/>
    <m/>
    <m/>
    <m/>
    <m/>
    <n v="5.18"/>
    <m/>
    <m/>
    <m/>
    <m/>
    <m/>
    <m/>
    <n v="3.03"/>
    <n v="0.91"/>
    <s v="без остекления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Ю-З"/>
  </r>
  <r>
    <x v="0"/>
    <x v="2"/>
    <n v="8"/>
    <n v="382"/>
    <n v="4"/>
    <n v="12"/>
    <n v="26"/>
    <x v="0"/>
    <n v="14.7"/>
    <n v="37.5"/>
    <n v="37.5"/>
    <n v="0"/>
    <n v="37.5"/>
    <n v="0"/>
    <n v="37.5"/>
    <m/>
    <m/>
    <m/>
    <n v="4.01"/>
    <s v="ниша"/>
    <m/>
    <m/>
    <m/>
    <m/>
    <m/>
    <m/>
    <m/>
    <m/>
    <m/>
    <m/>
    <s v="Кухня-столовая"/>
    <n v="13.81"/>
    <m/>
    <m/>
    <s v="Жилая комната"/>
    <s v="Комната стандарт"/>
    <n v="14.7"/>
    <m/>
    <m/>
    <m/>
    <m/>
    <m/>
    <m/>
    <m/>
    <m/>
    <m/>
    <m/>
    <m/>
    <m/>
    <m/>
    <m/>
    <m/>
    <m/>
    <m/>
    <m/>
    <m/>
    <m/>
    <m/>
    <m/>
    <n v="4.9800000000000004"/>
    <m/>
    <m/>
    <m/>
    <m/>
    <s v="да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Ю-З"/>
  </r>
  <r>
    <x v="0"/>
    <x v="2"/>
    <n v="8"/>
    <n v="383"/>
    <n v="5"/>
    <n v="12"/>
    <n v="26"/>
    <x v="0"/>
    <n v="13.33"/>
    <n v="37.950000000000003"/>
    <n v="37.950000000000003"/>
    <n v="3.03"/>
    <n v="40.980000000000004"/>
    <n v="0.91"/>
    <n v="38.86"/>
    <m/>
    <m/>
    <m/>
    <n v="4.62"/>
    <s v="ниша"/>
    <m/>
    <m/>
    <m/>
    <m/>
    <m/>
    <m/>
    <m/>
    <m/>
    <m/>
    <m/>
    <s v="Кухня-столовая"/>
    <n v="14.61"/>
    <m/>
    <m/>
    <s v="Жилая комната"/>
    <s v="Комната стандарт"/>
    <n v="13.33"/>
    <m/>
    <m/>
    <m/>
    <m/>
    <m/>
    <m/>
    <m/>
    <m/>
    <m/>
    <m/>
    <m/>
    <m/>
    <m/>
    <m/>
    <m/>
    <m/>
    <m/>
    <m/>
    <m/>
    <m/>
    <m/>
    <m/>
    <n v="5.39"/>
    <m/>
    <m/>
    <m/>
    <m/>
    <m/>
    <m/>
    <n v="3.03"/>
    <n v="0.91"/>
    <s v="без остекления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Ю-З"/>
  </r>
  <r>
    <x v="0"/>
    <x v="2"/>
    <n v="8"/>
    <n v="384"/>
    <n v="6"/>
    <n v="12"/>
    <n v="26"/>
    <x v="0"/>
    <n v="11.78"/>
    <n v="48.06"/>
    <n v="48.06"/>
    <n v="0"/>
    <n v="48.06"/>
    <n v="0"/>
    <n v="48.06"/>
    <m/>
    <m/>
    <m/>
    <n v="12.22"/>
    <s v="ниша"/>
    <m/>
    <m/>
    <m/>
    <m/>
    <m/>
    <m/>
    <m/>
    <m/>
    <m/>
    <m/>
    <s v="Кухня-столовая"/>
    <n v="18.52"/>
    <m/>
    <m/>
    <s v="Жилая комната"/>
    <s v="Комната стандарт"/>
    <n v="11.78"/>
    <m/>
    <m/>
    <m/>
    <m/>
    <m/>
    <m/>
    <m/>
    <m/>
    <m/>
    <m/>
    <m/>
    <m/>
    <m/>
    <m/>
    <m/>
    <m/>
    <m/>
    <m/>
    <m/>
    <m/>
    <m/>
    <m/>
    <n v="5.54"/>
    <m/>
    <m/>
    <m/>
    <m/>
    <s v="да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Ю-З"/>
  </r>
  <r>
    <x v="0"/>
    <x v="2"/>
    <n v="8"/>
    <n v="385"/>
    <n v="7"/>
    <n v="12"/>
    <n v="26"/>
    <x v="0"/>
    <n v="12.37"/>
    <n v="47.2"/>
    <n v="47.2"/>
    <n v="0"/>
    <n v="47.2"/>
    <n v="0"/>
    <n v="47.2"/>
    <m/>
    <m/>
    <m/>
    <n v="6.9"/>
    <s v="гардероб"/>
    <n v="2.7"/>
    <m/>
    <m/>
    <m/>
    <m/>
    <m/>
    <m/>
    <m/>
    <m/>
    <m/>
    <s v="Кухня-столовая"/>
    <n v="18.57"/>
    <m/>
    <m/>
    <s v="Жилая комната"/>
    <s v="Комната стандарт"/>
    <n v="12.37"/>
    <m/>
    <m/>
    <m/>
    <m/>
    <m/>
    <m/>
    <m/>
    <m/>
    <m/>
    <m/>
    <m/>
    <m/>
    <m/>
    <m/>
    <m/>
    <m/>
    <m/>
    <m/>
    <m/>
    <m/>
    <m/>
    <m/>
    <n v="6.6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В"/>
  </r>
  <r>
    <x v="0"/>
    <x v="2"/>
    <n v="8"/>
    <n v="386"/>
    <n v="8"/>
    <n v="12"/>
    <n v="26"/>
    <x v="0"/>
    <n v="13.37"/>
    <n v="36"/>
    <n v="36"/>
    <n v="0"/>
    <n v="36"/>
    <n v="0"/>
    <n v="36"/>
    <m/>
    <m/>
    <m/>
    <n v="4.54"/>
    <s v="ниша"/>
    <m/>
    <m/>
    <m/>
    <m/>
    <m/>
    <m/>
    <m/>
    <m/>
    <m/>
    <m/>
    <s v="Кухня-столовая"/>
    <n v="13.28"/>
    <m/>
    <m/>
    <s v="Жилая комната"/>
    <s v="Комната стандарт"/>
    <n v="13.37"/>
    <m/>
    <m/>
    <m/>
    <m/>
    <m/>
    <m/>
    <m/>
    <m/>
    <m/>
    <m/>
    <m/>
    <m/>
    <m/>
    <m/>
    <m/>
    <m/>
    <m/>
    <m/>
    <m/>
    <m/>
    <m/>
    <m/>
    <n v="4.809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В"/>
  </r>
  <r>
    <x v="0"/>
    <x v="2"/>
    <n v="8"/>
    <n v="387"/>
    <n v="9"/>
    <n v="12"/>
    <n v="26"/>
    <x v="0"/>
    <n v="10.82"/>
    <n v="36.430000000000007"/>
    <n v="36.430000000000007"/>
    <n v="0"/>
    <n v="36.430000000000007"/>
    <n v="0"/>
    <n v="36.430000000000007"/>
    <m/>
    <m/>
    <m/>
    <n v="4.87"/>
    <s v="ниша"/>
    <m/>
    <m/>
    <m/>
    <m/>
    <m/>
    <m/>
    <m/>
    <m/>
    <m/>
    <m/>
    <s v="Кухня-столовая"/>
    <n v="16.57"/>
    <m/>
    <m/>
    <s v="Жилая комната"/>
    <s v="Комната стандарт"/>
    <n v="10.82"/>
    <m/>
    <m/>
    <m/>
    <m/>
    <m/>
    <m/>
    <m/>
    <m/>
    <m/>
    <m/>
    <m/>
    <m/>
    <m/>
    <m/>
    <m/>
    <m/>
    <m/>
    <m/>
    <m/>
    <m/>
    <m/>
    <m/>
    <n v="4.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В"/>
  </r>
  <r>
    <x v="0"/>
    <x v="2"/>
    <n v="8"/>
    <n v="388"/>
    <n v="10"/>
    <n v="12"/>
    <n v="26"/>
    <x v="0"/>
    <n v="11.45"/>
    <n v="37.46"/>
    <n v="37.46"/>
    <n v="0"/>
    <n v="37.46"/>
    <n v="0"/>
    <n v="37.46"/>
    <m/>
    <m/>
    <m/>
    <n v="4.5"/>
    <s v="ниша"/>
    <m/>
    <m/>
    <m/>
    <m/>
    <m/>
    <m/>
    <m/>
    <m/>
    <m/>
    <m/>
    <s v="Кухня-столовая"/>
    <n v="17.27"/>
    <m/>
    <m/>
    <s v="Жилая комната"/>
    <s v="Комната стандарт"/>
    <n v="11.45"/>
    <m/>
    <m/>
    <m/>
    <m/>
    <m/>
    <m/>
    <m/>
    <m/>
    <m/>
    <m/>
    <m/>
    <m/>
    <m/>
    <m/>
    <m/>
    <m/>
    <m/>
    <m/>
    <m/>
    <m/>
    <m/>
    <m/>
    <n v="4.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В"/>
  </r>
  <r>
    <x v="0"/>
    <x v="2"/>
    <n v="8"/>
    <n v="389"/>
    <n v="11"/>
    <n v="12"/>
    <n v="26"/>
    <x v="1"/>
    <n v="24.14"/>
    <n v="54.55"/>
    <n v="54.55"/>
    <n v="3.12"/>
    <n v="57.669999999999995"/>
    <n v="1.56"/>
    <n v="56.11"/>
    <m/>
    <m/>
    <m/>
    <n v="9.84"/>
    <s v="ниша"/>
    <m/>
    <m/>
    <m/>
    <m/>
    <m/>
    <m/>
    <m/>
    <m/>
    <m/>
    <m/>
    <s v="Кухня-столовая"/>
    <n v="15.5"/>
    <m/>
    <m/>
    <s v="Жилая комната"/>
    <s v="Комната стандарт"/>
    <n v="12.63"/>
    <s v="ниша"/>
    <m/>
    <s v="Жилая комната"/>
    <s v="Комната стандарт"/>
    <n v="11.51"/>
    <m/>
    <m/>
    <m/>
    <m/>
    <m/>
    <m/>
    <m/>
    <m/>
    <m/>
    <m/>
    <m/>
    <m/>
    <m/>
    <m/>
    <m/>
    <m/>
    <m/>
    <n v="5.07"/>
    <m/>
    <m/>
    <m/>
    <m/>
    <m/>
    <m/>
    <m/>
    <m/>
    <m/>
    <m/>
    <m/>
    <m/>
    <m/>
    <m/>
    <m/>
    <m/>
    <m/>
    <m/>
    <m/>
    <m/>
    <m/>
    <n v="3.12"/>
    <n v="1.56"/>
    <s v="стандартное"/>
    <s v="кухня"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В"/>
  </r>
  <r>
    <x v="0"/>
    <x v="2"/>
    <n v="8"/>
    <n v="390"/>
    <n v="12"/>
    <n v="12"/>
    <n v="26"/>
    <x v="2"/>
    <n v="45.269999999999996"/>
    <n v="99.689999999999984"/>
    <n v="99.689999999999984"/>
    <n v="0"/>
    <n v="99.689999999999984"/>
    <n v="0"/>
    <n v="99.689999999999984"/>
    <m/>
    <m/>
    <m/>
    <n v="6.83"/>
    <s v="ниша"/>
    <m/>
    <n v="9.2100000000000009"/>
    <m/>
    <m/>
    <m/>
    <m/>
    <m/>
    <m/>
    <m/>
    <m/>
    <s v="Кухня-столовая"/>
    <n v="23.81"/>
    <m/>
    <m/>
    <s v="Жилая комната"/>
    <s v="Комната стандарт"/>
    <n v="15.72"/>
    <m/>
    <m/>
    <s v="Жилая комната"/>
    <s v="Мастер-спальня"/>
    <n v="14"/>
    <s v="гардероб"/>
    <n v="5.58"/>
    <s v="Жилая комната"/>
    <s v="Комната стандарт"/>
    <n v="15.55"/>
    <m/>
    <m/>
    <m/>
    <m/>
    <m/>
    <m/>
    <m/>
    <m/>
    <m/>
    <m/>
    <m/>
    <m/>
    <n v="5.67"/>
    <n v="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2"/>
    <s v="кухня, комната"/>
    <m/>
    <m/>
    <m/>
    <m/>
    <m/>
    <m/>
    <m/>
    <m/>
    <m/>
    <s v="Другой ЖК"/>
    <s v="С-В, В"/>
  </r>
  <r>
    <x v="0"/>
    <x v="2"/>
    <n v="9"/>
    <n v="391"/>
    <n v="1"/>
    <n v="12"/>
    <n v="26"/>
    <x v="1"/>
    <n v="24.81"/>
    <n v="86.639999999999986"/>
    <n v="86.639999999999986"/>
    <n v="3.46"/>
    <n v="90.09999999999998"/>
    <n v="1.7"/>
    <n v="88.339999999999989"/>
    <m/>
    <m/>
    <m/>
    <n v="13.68"/>
    <s v="гардероб"/>
    <n v="3.47"/>
    <m/>
    <m/>
    <m/>
    <m/>
    <m/>
    <m/>
    <m/>
    <m/>
    <m/>
    <s v="Кухня-столовая"/>
    <n v="26.03"/>
    <m/>
    <m/>
    <s v="Жилая комната"/>
    <s v="Комната стандарт"/>
    <n v="14.54"/>
    <m/>
    <m/>
    <s v="Жилая комната"/>
    <s v="Мастер-спальня"/>
    <n v="10.27"/>
    <s v="гардероб"/>
    <n v="8.39"/>
    <m/>
    <m/>
    <m/>
    <m/>
    <m/>
    <m/>
    <m/>
    <m/>
    <m/>
    <m/>
    <m/>
    <m/>
    <m/>
    <m/>
    <m/>
    <n v="6.1"/>
    <n v="4.16"/>
    <m/>
    <m/>
    <m/>
    <m/>
    <m/>
    <m/>
    <m/>
    <m/>
    <m/>
    <m/>
    <m/>
    <m/>
    <m/>
    <m/>
    <m/>
    <m/>
    <m/>
    <m/>
    <m/>
    <m/>
    <n v="3.46"/>
    <n v="1.7"/>
    <s v="стандартное"/>
    <s v="кухня"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В"/>
  </r>
  <r>
    <x v="0"/>
    <x v="2"/>
    <n v="9"/>
    <n v="392"/>
    <n v="2"/>
    <n v="12"/>
    <n v="26"/>
    <x v="1"/>
    <n v="25.89"/>
    <n v="80.819999999999993"/>
    <n v="80.819999999999993"/>
    <n v="3.03"/>
    <n v="83.85"/>
    <n v="0.91"/>
    <n v="81.72999999999999"/>
    <m/>
    <m/>
    <m/>
    <n v="10.42"/>
    <s v="гардероб"/>
    <n v="2.97"/>
    <m/>
    <m/>
    <m/>
    <m/>
    <m/>
    <m/>
    <m/>
    <m/>
    <m/>
    <s v="Кухня-столовая"/>
    <n v="29.92"/>
    <m/>
    <m/>
    <s v="Жилая комната"/>
    <s v="Комната стандарт"/>
    <n v="13.56"/>
    <m/>
    <m/>
    <s v="Жилая комната"/>
    <s v="Мастер-спальня"/>
    <n v="12.33"/>
    <s v="гардероб"/>
    <n v="3.88"/>
    <m/>
    <m/>
    <m/>
    <m/>
    <m/>
    <m/>
    <m/>
    <m/>
    <m/>
    <m/>
    <m/>
    <m/>
    <m/>
    <m/>
    <m/>
    <n v="4.46"/>
    <n v="3.28"/>
    <m/>
    <m/>
    <m/>
    <m/>
    <m/>
    <n v="3.03"/>
    <n v="0.91"/>
    <s v="без остекления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Окна во внутр.углу"/>
    <s v="Ю-З"/>
  </r>
  <r>
    <x v="0"/>
    <x v="2"/>
    <n v="9"/>
    <n v="393"/>
    <n v="3"/>
    <n v="12"/>
    <n v="26"/>
    <x v="0"/>
    <n v="12.7"/>
    <n v="37.099999999999994"/>
    <n v="37.099999999999994"/>
    <n v="0"/>
    <n v="37.099999999999994"/>
    <n v="0"/>
    <n v="37.099999999999994"/>
    <m/>
    <m/>
    <m/>
    <n v="4.3"/>
    <s v="ниша"/>
    <m/>
    <m/>
    <m/>
    <m/>
    <m/>
    <m/>
    <m/>
    <m/>
    <m/>
    <m/>
    <s v="Кухня-столовая"/>
    <n v="14.92"/>
    <m/>
    <m/>
    <s v="Жилая комната"/>
    <s v="Комната стандарт"/>
    <n v="12.7"/>
    <m/>
    <m/>
    <m/>
    <m/>
    <m/>
    <m/>
    <m/>
    <m/>
    <m/>
    <m/>
    <m/>
    <m/>
    <m/>
    <m/>
    <m/>
    <m/>
    <m/>
    <m/>
    <m/>
    <m/>
    <m/>
    <m/>
    <n v="5.18"/>
    <m/>
    <m/>
    <m/>
    <m/>
    <s v="да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Ю-З"/>
  </r>
  <r>
    <x v="0"/>
    <x v="2"/>
    <n v="9"/>
    <n v="394"/>
    <n v="4"/>
    <n v="12"/>
    <n v="26"/>
    <x v="0"/>
    <n v="14.7"/>
    <n v="37.5"/>
    <n v="37.5"/>
    <n v="3.03"/>
    <n v="40.53"/>
    <n v="0.91"/>
    <n v="38.409999999999997"/>
    <m/>
    <m/>
    <m/>
    <n v="4.01"/>
    <s v="ниша"/>
    <m/>
    <m/>
    <m/>
    <m/>
    <m/>
    <m/>
    <m/>
    <m/>
    <m/>
    <m/>
    <s v="Кухня-столовая"/>
    <n v="13.81"/>
    <m/>
    <m/>
    <s v="Жилая комната"/>
    <s v="Комната стандарт"/>
    <n v="14.7"/>
    <m/>
    <m/>
    <m/>
    <m/>
    <m/>
    <m/>
    <m/>
    <m/>
    <m/>
    <m/>
    <m/>
    <m/>
    <m/>
    <m/>
    <m/>
    <m/>
    <m/>
    <m/>
    <m/>
    <m/>
    <m/>
    <m/>
    <n v="4.9800000000000004"/>
    <m/>
    <m/>
    <m/>
    <m/>
    <m/>
    <m/>
    <n v="3.03"/>
    <n v="0.91"/>
    <s v="без остекления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Ю-З"/>
  </r>
  <r>
    <x v="0"/>
    <x v="2"/>
    <n v="9"/>
    <n v="395"/>
    <n v="5"/>
    <n v="12"/>
    <n v="26"/>
    <x v="0"/>
    <n v="13.33"/>
    <n v="37.950000000000003"/>
    <n v="37.950000000000003"/>
    <n v="0"/>
    <n v="37.950000000000003"/>
    <n v="0"/>
    <n v="37.950000000000003"/>
    <m/>
    <m/>
    <m/>
    <n v="4.62"/>
    <s v="ниша"/>
    <m/>
    <m/>
    <m/>
    <m/>
    <m/>
    <m/>
    <m/>
    <m/>
    <m/>
    <m/>
    <s v="Кухня-столовая"/>
    <n v="14.61"/>
    <m/>
    <m/>
    <s v="Жилая комната"/>
    <s v="Комната стандарт"/>
    <n v="13.33"/>
    <m/>
    <m/>
    <m/>
    <m/>
    <m/>
    <m/>
    <m/>
    <m/>
    <m/>
    <m/>
    <m/>
    <m/>
    <m/>
    <m/>
    <m/>
    <m/>
    <m/>
    <m/>
    <m/>
    <m/>
    <m/>
    <m/>
    <n v="5.39"/>
    <m/>
    <m/>
    <m/>
    <m/>
    <s v="да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Ю-З"/>
  </r>
  <r>
    <x v="0"/>
    <x v="2"/>
    <n v="9"/>
    <n v="396"/>
    <n v="6"/>
    <n v="12"/>
    <n v="26"/>
    <x v="0"/>
    <n v="11.78"/>
    <n v="48.1"/>
    <n v="48.1"/>
    <n v="3.04"/>
    <n v="51.14"/>
    <n v="0.91"/>
    <n v="49.01"/>
    <m/>
    <m/>
    <m/>
    <n v="12.22"/>
    <s v="ниша"/>
    <m/>
    <m/>
    <m/>
    <m/>
    <m/>
    <m/>
    <m/>
    <m/>
    <m/>
    <m/>
    <s v="Кухня-столовая"/>
    <n v="18.559999999999999"/>
    <m/>
    <m/>
    <s v="Жилая комната"/>
    <s v="Комната стандарт"/>
    <n v="11.78"/>
    <m/>
    <m/>
    <m/>
    <m/>
    <m/>
    <m/>
    <m/>
    <m/>
    <m/>
    <m/>
    <m/>
    <m/>
    <m/>
    <m/>
    <m/>
    <m/>
    <m/>
    <m/>
    <m/>
    <m/>
    <m/>
    <m/>
    <n v="5.54"/>
    <m/>
    <m/>
    <m/>
    <m/>
    <m/>
    <m/>
    <n v="3.04"/>
    <n v="0.91"/>
    <s v="без остекления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Ю-З"/>
  </r>
  <r>
    <x v="0"/>
    <x v="2"/>
    <n v="9"/>
    <n v="397"/>
    <n v="7"/>
    <n v="12"/>
    <n v="26"/>
    <x v="0"/>
    <n v="12.37"/>
    <n v="46.879999999999995"/>
    <n v="46.879999999999995"/>
    <n v="0"/>
    <n v="46.879999999999995"/>
    <n v="0"/>
    <n v="46.879999999999995"/>
    <m/>
    <m/>
    <m/>
    <n v="6.58"/>
    <s v="гардероб"/>
    <n v="2.7"/>
    <m/>
    <m/>
    <m/>
    <m/>
    <m/>
    <m/>
    <m/>
    <m/>
    <m/>
    <s v="Кухня-столовая"/>
    <n v="18.57"/>
    <m/>
    <m/>
    <s v="Жилая комната"/>
    <s v="Комната стандарт"/>
    <n v="12.37"/>
    <m/>
    <m/>
    <m/>
    <m/>
    <m/>
    <m/>
    <m/>
    <m/>
    <m/>
    <m/>
    <m/>
    <m/>
    <m/>
    <m/>
    <m/>
    <m/>
    <m/>
    <m/>
    <m/>
    <m/>
    <m/>
    <m/>
    <n v="6.6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В"/>
  </r>
  <r>
    <x v="0"/>
    <x v="2"/>
    <n v="9"/>
    <n v="398"/>
    <n v="8"/>
    <n v="12"/>
    <n v="26"/>
    <x v="0"/>
    <n v="13.37"/>
    <n v="36"/>
    <n v="36"/>
    <n v="0"/>
    <n v="36"/>
    <n v="0"/>
    <n v="36"/>
    <m/>
    <m/>
    <m/>
    <n v="4.54"/>
    <s v="ниша"/>
    <m/>
    <m/>
    <m/>
    <m/>
    <m/>
    <m/>
    <m/>
    <m/>
    <m/>
    <m/>
    <s v="Кухня-столовая"/>
    <n v="13.28"/>
    <m/>
    <m/>
    <s v="Жилая комната"/>
    <s v="Комната стандарт"/>
    <n v="13.37"/>
    <m/>
    <m/>
    <m/>
    <m/>
    <m/>
    <m/>
    <m/>
    <m/>
    <m/>
    <m/>
    <m/>
    <m/>
    <m/>
    <m/>
    <m/>
    <m/>
    <m/>
    <m/>
    <m/>
    <m/>
    <m/>
    <m/>
    <n v="4.809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В"/>
  </r>
  <r>
    <x v="0"/>
    <x v="2"/>
    <n v="9"/>
    <n v="399"/>
    <n v="9"/>
    <n v="12"/>
    <n v="26"/>
    <x v="0"/>
    <n v="10.82"/>
    <n v="36.430000000000007"/>
    <n v="36.430000000000007"/>
    <n v="0"/>
    <n v="36.430000000000007"/>
    <n v="0"/>
    <n v="36.430000000000007"/>
    <m/>
    <m/>
    <m/>
    <n v="4.87"/>
    <s v="ниша"/>
    <m/>
    <m/>
    <m/>
    <m/>
    <m/>
    <m/>
    <m/>
    <m/>
    <m/>
    <m/>
    <s v="Кухня-столовая"/>
    <n v="16.57"/>
    <m/>
    <m/>
    <s v="Жилая комната"/>
    <s v="Комната стандарт"/>
    <n v="10.82"/>
    <m/>
    <m/>
    <m/>
    <m/>
    <m/>
    <m/>
    <m/>
    <m/>
    <m/>
    <m/>
    <m/>
    <m/>
    <m/>
    <m/>
    <m/>
    <m/>
    <m/>
    <m/>
    <m/>
    <m/>
    <m/>
    <m/>
    <n v="4.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В"/>
  </r>
  <r>
    <x v="0"/>
    <x v="2"/>
    <n v="9"/>
    <n v="400"/>
    <n v="10"/>
    <n v="12"/>
    <n v="26"/>
    <x v="0"/>
    <n v="11.45"/>
    <n v="37.46"/>
    <n v="37.46"/>
    <n v="0"/>
    <n v="37.46"/>
    <n v="0"/>
    <n v="37.46"/>
    <m/>
    <m/>
    <m/>
    <n v="4.5"/>
    <s v="ниша"/>
    <m/>
    <m/>
    <m/>
    <m/>
    <m/>
    <m/>
    <m/>
    <m/>
    <m/>
    <m/>
    <s v="Кухня-столовая"/>
    <n v="17.27"/>
    <m/>
    <m/>
    <s v="Жилая комната"/>
    <s v="Комната стандарт"/>
    <n v="11.45"/>
    <m/>
    <m/>
    <m/>
    <m/>
    <m/>
    <m/>
    <m/>
    <m/>
    <m/>
    <m/>
    <m/>
    <m/>
    <m/>
    <m/>
    <m/>
    <m/>
    <m/>
    <m/>
    <m/>
    <m/>
    <m/>
    <m/>
    <n v="4.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В"/>
  </r>
  <r>
    <x v="0"/>
    <x v="2"/>
    <n v="9"/>
    <n v="401"/>
    <n v="11"/>
    <n v="12"/>
    <n v="26"/>
    <x v="1"/>
    <n v="24.14"/>
    <n v="54.55"/>
    <n v="54.55"/>
    <n v="3.12"/>
    <n v="57.669999999999995"/>
    <n v="1.56"/>
    <n v="56.11"/>
    <m/>
    <m/>
    <m/>
    <n v="9.84"/>
    <s v="ниша"/>
    <m/>
    <m/>
    <m/>
    <m/>
    <m/>
    <m/>
    <m/>
    <m/>
    <m/>
    <m/>
    <s v="Кухня-столовая"/>
    <n v="15.5"/>
    <m/>
    <m/>
    <s v="Жилая комната"/>
    <s v="Комната стандарт"/>
    <n v="12.63"/>
    <s v="ниша"/>
    <m/>
    <s v="Жилая комната"/>
    <s v="Комната стандарт"/>
    <n v="11.51"/>
    <m/>
    <m/>
    <m/>
    <m/>
    <m/>
    <m/>
    <m/>
    <m/>
    <m/>
    <m/>
    <m/>
    <m/>
    <m/>
    <m/>
    <m/>
    <m/>
    <m/>
    <n v="5.07"/>
    <m/>
    <m/>
    <m/>
    <m/>
    <m/>
    <m/>
    <m/>
    <m/>
    <m/>
    <m/>
    <m/>
    <m/>
    <m/>
    <m/>
    <m/>
    <m/>
    <m/>
    <m/>
    <m/>
    <m/>
    <m/>
    <n v="3.12"/>
    <n v="1.56"/>
    <s v="стандартное"/>
    <s v="кухня"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В"/>
  </r>
  <r>
    <x v="0"/>
    <x v="2"/>
    <n v="9"/>
    <n v="402"/>
    <n v="12"/>
    <n v="12"/>
    <n v="26"/>
    <x v="2"/>
    <n v="45.269999999999996"/>
    <n v="99.689999999999984"/>
    <n v="99.689999999999984"/>
    <n v="0"/>
    <n v="99.689999999999984"/>
    <n v="0"/>
    <n v="99.689999999999984"/>
    <m/>
    <m/>
    <m/>
    <n v="6.83"/>
    <s v="ниша"/>
    <m/>
    <n v="9.2100000000000009"/>
    <m/>
    <m/>
    <m/>
    <m/>
    <m/>
    <m/>
    <m/>
    <m/>
    <s v="Кухня-столовая"/>
    <n v="23.81"/>
    <m/>
    <m/>
    <s v="Жилая комната"/>
    <s v="Комната стандарт"/>
    <n v="15.72"/>
    <m/>
    <m/>
    <s v="Жилая комната"/>
    <s v="Мастер-спальня"/>
    <n v="14"/>
    <s v="гардероб"/>
    <n v="5.58"/>
    <s v="Жилая комната"/>
    <s v="Комната стандарт"/>
    <n v="15.55"/>
    <m/>
    <m/>
    <m/>
    <m/>
    <m/>
    <m/>
    <m/>
    <m/>
    <m/>
    <m/>
    <m/>
    <m/>
    <n v="5.67"/>
    <n v="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2"/>
    <s v="кухня, комната"/>
    <m/>
    <m/>
    <m/>
    <m/>
    <m/>
    <m/>
    <m/>
    <m/>
    <m/>
    <s v="Другой ЖК"/>
    <s v="С-В, В"/>
  </r>
  <r>
    <x v="0"/>
    <x v="2"/>
    <n v="10"/>
    <n v="403"/>
    <n v="1"/>
    <n v="12"/>
    <n v="26"/>
    <x v="1"/>
    <n v="24.81"/>
    <n v="86.61"/>
    <n v="86.61"/>
    <n v="3.59"/>
    <n v="90.2"/>
    <n v="1.8"/>
    <n v="88.41"/>
    <m/>
    <m/>
    <m/>
    <n v="13.66"/>
    <s v="гардероб"/>
    <n v="3.47"/>
    <m/>
    <m/>
    <m/>
    <m/>
    <m/>
    <m/>
    <m/>
    <m/>
    <m/>
    <s v="Кухня-столовая"/>
    <n v="26.03"/>
    <m/>
    <m/>
    <s v="Жилая комната"/>
    <s v="Комната стандарт"/>
    <n v="14.54"/>
    <m/>
    <m/>
    <s v="Жилая комната"/>
    <s v="Мастер-спальня"/>
    <n v="10.27"/>
    <s v="гардероб"/>
    <n v="8.39"/>
    <m/>
    <m/>
    <m/>
    <m/>
    <m/>
    <m/>
    <m/>
    <m/>
    <m/>
    <m/>
    <m/>
    <m/>
    <m/>
    <m/>
    <m/>
    <n v="6.09"/>
    <n v="4.16"/>
    <m/>
    <m/>
    <m/>
    <m/>
    <m/>
    <m/>
    <m/>
    <m/>
    <m/>
    <m/>
    <m/>
    <m/>
    <m/>
    <m/>
    <m/>
    <m/>
    <m/>
    <m/>
    <m/>
    <m/>
    <n v="3.59"/>
    <n v="1.8"/>
    <s v="стандартное"/>
    <s v="кухня"/>
    <m/>
    <m/>
    <m/>
    <m/>
    <m/>
    <m/>
    <m/>
    <m/>
    <m/>
    <m/>
    <m/>
    <m/>
    <m/>
    <m/>
    <n v="3"/>
    <m/>
    <m/>
    <m/>
    <m/>
    <m/>
    <m/>
    <n v="1"/>
    <s v="коридор"/>
    <m/>
    <m/>
    <m/>
    <m/>
    <m/>
    <m/>
    <m/>
    <m/>
    <m/>
    <s v="Другой ЖК"/>
    <s v="В"/>
  </r>
  <r>
    <x v="0"/>
    <x v="2"/>
    <n v="10"/>
    <n v="404"/>
    <n v="2"/>
    <n v="12"/>
    <n v="26"/>
    <x v="1"/>
    <n v="30.36"/>
    <n v="84.52"/>
    <n v="84.52"/>
    <n v="0"/>
    <n v="84.52"/>
    <n v="0"/>
    <n v="84.52"/>
    <m/>
    <m/>
    <m/>
    <n v="10.5"/>
    <s v="гардероб"/>
    <n v="2.97"/>
    <m/>
    <m/>
    <m/>
    <m/>
    <m/>
    <m/>
    <m/>
    <m/>
    <m/>
    <s v="Кухня-столовая"/>
    <n v="29.92"/>
    <m/>
    <m/>
    <s v="Жилая комната"/>
    <s v="Комната стандарт"/>
    <n v="13.56"/>
    <m/>
    <m/>
    <s v="Жилая комната"/>
    <s v="Мастер-спальня"/>
    <n v="16.8"/>
    <s v="ниша"/>
    <m/>
    <m/>
    <m/>
    <m/>
    <m/>
    <m/>
    <m/>
    <m/>
    <m/>
    <m/>
    <m/>
    <m/>
    <m/>
    <m/>
    <m/>
    <m/>
    <n v="4.46"/>
    <n v="2.89"/>
    <m/>
    <n v="3.4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s v="кухня"/>
    <n v="1"/>
    <s v="кухня"/>
    <m/>
    <m/>
    <m/>
    <m/>
    <m/>
    <m/>
    <m/>
    <m/>
    <m/>
    <s v="Окна во внутр.углу"/>
    <s v="Ю-З"/>
  </r>
  <r>
    <x v="0"/>
    <x v="2"/>
    <n v="10"/>
    <n v="405"/>
    <n v="3"/>
    <n v="12"/>
    <n v="26"/>
    <x v="0"/>
    <n v="12.58"/>
    <n v="36.979999999999997"/>
    <n v="36.979999999999997"/>
    <n v="3.01"/>
    <n v="39.989999999999995"/>
    <n v="0.9"/>
    <n v="37.879999999999995"/>
    <m/>
    <m/>
    <m/>
    <n v="4.3"/>
    <s v="ниша"/>
    <m/>
    <m/>
    <m/>
    <m/>
    <m/>
    <m/>
    <m/>
    <m/>
    <m/>
    <m/>
    <s v="Кухня-столовая"/>
    <n v="14.92"/>
    <m/>
    <m/>
    <s v="Жилая комната"/>
    <s v="Комната стандарт"/>
    <n v="12.58"/>
    <m/>
    <m/>
    <m/>
    <m/>
    <m/>
    <m/>
    <m/>
    <m/>
    <m/>
    <m/>
    <m/>
    <m/>
    <m/>
    <m/>
    <m/>
    <m/>
    <m/>
    <m/>
    <m/>
    <m/>
    <m/>
    <m/>
    <n v="5.18"/>
    <m/>
    <m/>
    <m/>
    <m/>
    <m/>
    <m/>
    <n v="3.01"/>
    <n v="0.9"/>
    <s v="без остекления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Ю-З"/>
  </r>
  <r>
    <x v="0"/>
    <x v="2"/>
    <n v="10"/>
    <n v="406"/>
    <n v="4"/>
    <n v="12"/>
    <n v="26"/>
    <x v="0"/>
    <n v="14.7"/>
    <n v="37.390000000000008"/>
    <n v="37.390000000000008"/>
    <n v="0"/>
    <n v="37.390000000000008"/>
    <n v="0"/>
    <n v="37.390000000000008"/>
    <m/>
    <m/>
    <m/>
    <n v="3.92"/>
    <s v="ниша"/>
    <m/>
    <m/>
    <m/>
    <m/>
    <m/>
    <m/>
    <m/>
    <m/>
    <m/>
    <m/>
    <s v="Кухня-столовая"/>
    <n v="13.89"/>
    <m/>
    <m/>
    <s v="Жилая комната"/>
    <s v="Комната стандарт"/>
    <n v="14.7"/>
    <m/>
    <m/>
    <m/>
    <m/>
    <m/>
    <m/>
    <m/>
    <m/>
    <m/>
    <m/>
    <m/>
    <m/>
    <m/>
    <m/>
    <m/>
    <m/>
    <m/>
    <m/>
    <m/>
    <m/>
    <m/>
    <m/>
    <n v="4.88"/>
    <m/>
    <m/>
    <m/>
    <m/>
    <s v="да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Ю-З"/>
  </r>
  <r>
    <x v="0"/>
    <x v="2"/>
    <n v="10"/>
    <n v="407"/>
    <n v="5"/>
    <n v="12"/>
    <n v="26"/>
    <x v="0"/>
    <n v="13.12"/>
    <n v="37.74"/>
    <n v="37.74"/>
    <n v="3.03"/>
    <n v="40.770000000000003"/>
    <n v="0.91"/>
    <n v="38.65"/>
    <m/>
    <m/>
    <m/>
    <n v="4.62"/>
    <s v="ниша"/>
    <m/>
    <m/>
    <m/>
    <m/>
    <m/>
    <m/>
    <m/>
    <m/>
    <m/>
    <m/>
    <s v="Кухня-столовая"/>
    <n v="14.61"/>
    <m/>
    <m/>
    <s v="Жилая комната"/>
    <s v="Комната стандарт"/>
    <n v="13.12"/>
    <m/>
    <m/>
    <m/>
    <m/>
    <m/>
    <m/>
    <m/>
    <m/>
    <m/>
    <m/>
    <m/>
    <m/>
    <m/>
    <m/>
    <m/>
    <m/>
    <m/>
    <m/>
    <m/>
    <m/>
    <m/>
    <m/>
    <n v="5.39"/>
    <m/>
    <m/>
    <m/>
    <m/>
    <m/>
    <m/>
    <n v="3.03"/>
    <n v="0.91"/>
    <s v="без остекления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Ю-З"/>
  </r>
  <r>
    <x v="0"/>
    <x v="2"/>
    <n v="10"/>
    <n v="408"/>
    <n v="6"/>
    <n v="12"/>
    <n v="26"/>
    <x v="1"/>
    <n v="23.02"/>
    <n v="101.03000000000003"/>
    <n v="101.03000000000003"/>
    <n v="51.51"/>
    <n v="152.54000000000002"/>
    <n v="15.45"/>
    <n v="116.48000000000003"/>
    <m/>
    <m/>
    <m/>
    <n v="8.99"/>
    <s v="ниша"/>
    <m/>
    <n v="7.59"/>
    <m/>
    <m/>
    <m/>
    <m/>
    <m/>
    <m/>
    <m/>
    <m/>
    <s v="Кухня-столовая"/>
    <n v="33.43"/>
    <m/>
    <m/>
    <s v="Жилая комната"/>
    <s v="Комната стандарт"/>
    <n v="11.51"/>
    <s v="гардероб"/>
    <n v="5.4"/>
    <s v="Жилая комната"/>
    <s v="Комната стандарт"/>
    <n v="11.51"/>
    <s v="гардероб"/>
    <n v="5.4"/>
    <m/>
    <m/>
    <m/>
    <m/>
    <m/>
    <m/>
    <m/>
    <m/>
    <m/>
    <m/>
    <m/>
    <m/>
    <m/>
    <m/>
    <m/>
    <n v="5.51"/>
    <n v="8.7899999999999991"/>
    <m/>
    <n v="2.9"/>
    <m/>
    <m/>
    <m/>
    <m/>
    <m/>
    <m/>
    <m/>
    <m/>
    <m/>
    <m/>
    <m/>
    <m/>
    <m/>
    <m/>
    <m/>
    <m/>
    <m/>
    <m/>
    <m/>
    <m/>
    <m/>
    <m/>
    <m/>
    <m/>
    <m/>
    <m/>
    <n v="51.51"/>
    <n v="15.45"/>
    <s v="кухня"/>
    <m/>
    <m/>
    <m/>
    <m/>
    <m/>
    <m/>
    <s v="да"/>
    <m/>
    <s v="да"/>
    <m/>
    <m/>
    <m/>
    <m/>
    <s v="кухня"/>
    <n v="2"/>
    <m/>
    <m/>
    <s v="Второй свет"/>
    <m/>
    <m/>
    <m/>
    <m/>
    <m/>
    <m/>
    <m/>
    <s v="Свой ЖК, Двор"/>
    <s v="С-З, Ю-З"/>
  </r>
  <r>
    <x v="0"/>
    <x v="2"/>
    <n v="10"/>
    <n v="409"/>
    <n v="7"/>
    <n v="12"/>
    <n v="26"/>
    <x v="1"/>
    <n v="23.02"/>
    <n v="103.13999999999999"/>
    <n v="103.13999999999999"/>
    <n v="49.76"/>
    <n v="152.89999999999998"/>
    <n v="14.93"/>
    <n v="118.07"/>
    <m/>
    <m/>
    <m/>
    <n v="11"/>
    <s v="ниша"/>
    <m/>
    <n v="7.59"/>
    <m/>
    <m/>
    <m/>
    <m/>
    <m/>
    <m/>
    <m/>
    <m/>
    <s v="Кухня-столовая"/>
    <n v="33.020000000000003"/>
    <m/>
    <m/>
    <s v="Жилая комната"/>
    <s v="Комната стандарт"/>
    <n v="11.51"/>
    <s v="гардероб"/>
    <n v="5.88"/>
    <s v="Жилая комната"/>
    <s v="Комната стандарт"/>
    <n v="11.51"/>
    <s v="гардероб"/>
    <n v="5.88"/>
    <m/>
    <m/>
    <m/>
    <m/>
    <m/>
    <m/>
    <m/>
    <m/>
    <m/>
    <m/>
    <m/>
    <m/>
    <m/>
    <m/>
    <m/>
    <n v="5.21"/>
    <n v="8.7899999999999991"/>
    <m/>
    <n v="2.75"/>
    <m/>
    <m/>
    <m/>
    <m/>
    <m/>
    <m/>
    <m/>
    <m/>
    <m/>
    <m/>
    <m/>
    <m/>
    <m/>
    <m/>
    <m/>
    <m/>
    <m/>
    <m/>
    <m/>
    <m/>
    <m/>
    <m/>
    <m/>
    <m/>
    <m/>
    <m/>
    <n v="49.76"/>
    <n v="14.93"/>
    <s v="кухня"/>
    <m/>
    <m/>
    <m/>
    <m/>
    <m/>
    <m/>
    <s v="да"/>
    <m/>
    <s v="да"/>
    <m/>
    <m/>
    <m/>
    <m/>
    <s v="кухня"/>
    <n v="2"/>
    <m/>
    <m/>
    <s v="Второй свет"/>
    <m/>
    <m/>
    <m/>
    <m/>
    <m/>
    <m/>
    <m/>
    <s v="Другой ЖК, Свой ЖК"/>
    <s v="С-В, С-З"/>
  </r>
  <r>
    <x v="0"/>
    <x v="2"/>
    <n v="10"/>
    <n v="410"/>
    <n v="8"/>
    <n v="12"/>
    <n v="26"/>
    <x v="0"/>
    <n v="13.37"/>
    <n v="36.15"/>
    <n v="36.15"/>
    <n v="0"/>
    <n v="36.15"/>
    <n v="0"/>
    <n v="36.15"/>
    <m/>
    <m/>
    <m/>
    <n v="4.54"/>
    <s v="ниша"/>
    <m/>
    <m/>
    <m/>
    <m/>
    <m/>
    <m/>
    <m/>
    <m/>
    <m/>
    <m/>
    <s v="Кухня-столовая"/>
    <n v="13.28"/>
    <m/>
    <m/>
    <s v="Жилая комната"/>
    <s v="Комната стандарт"/>
    <n v="13.37"/>
    <m/>
    <m/>
    <m/>
    <m/>
    <m/>
    <m/>
    <m/>
    <m/>
    <m/>
    <m/>
    <m/>
    <m/>
    <m/>
    <m/>
    <m/>
    <m/>
    <m/>
    <m/>
    <m/>
    <m/>
    <m/>
    <m/>
    <n v="4.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В"/>
  </r>
  <r>
    <x v="0"/>
    <x v="2"/>
    <n v="10"/>
    <n v="411"/>
    <n v="9"/>
    <n v="12"/>
    <n v="26"/>
    <x v="0"/>
    <n v="10.82"/>
    <n v="36.430000000000007"/>
    <n v="36.430000000000007"/>
    <n v="0"/>
    <n v="36.430000000000007"/>
    <n v="0"/>
    <n v="36.430000000000007"/>
    <m/>
    <m/>
    <m/>
    <n v="4.87"/>
    <s v="ниша"/>
    <m/>
    <m/>
    <m/>
    <m/>
    <m/>
    <m/>
    <m/>
    <m/>
    <m/>
    <m/>
    <s v="Кухня-столовая"/>
    <n v="16.57"/>
    <m/>
    <m/>
    <s v="Жилая комната"/>
    <s v="Комната стандарт"/>
    <n v="10.82"/>
    <m/>
    <m/>
    <m/>
    <m/>
    <m/>
    <m/>
    <m/>
    <m/>
    <m/>
    <m/>
    <m/>
    <m/>
    <m/>
    <m/>
    <m/>
    <m/>
    <m/>
    <m/>
    <m/>
    <m/>
    <m/>
    <m/>
    <n v="4.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В"/>
  </r>
  <r>
    <x v="0"/>
    <x v="2"/>
    <n v="10"/>
    <n v="412"/>
    <n v="10"/>
    <n v="12"/>
    <n v="26"/>
    <x v="0"/>
    <n v="11.45"/>
    <n v="37.470000000000006"/>
    <n v="37.470000000000006"/>
    <n v="0"/>
    <n v="37.470000000000006"/>
    <n v="0"/>
    <n v="37.470000000000006"/>
    <m/>
    <m/>
    <m/>
    <n v="4.4800000000000004"/>
    <s v="ниша"/>
    <m/>
    <m/>
    <m/>
    <m/>
    <m/>
    <m/>
    <m/>
    <m/>
    <m/>
    <m/>
    <s v="Кухня-столовая"/>
    <n v="17.3"/>
    <m/>
    <m/>
    <s v="Жилая комната"/>
    <s v="Комната стандарт"/>
    <n v="11.45"/>
    <m/>
    <m/>
    <m/>
    <m/>
    <m/>
    <m/>
    <m/>
    <m/>
    <m/>
    <m/>
    <m/>
    <m/>
    <m/>
    <m/>
    <m/>
    <m/>
    <m/>
    <m/>
    <m/>
    <m/>
    <m/>
    <m/>
    <n v="4.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В"/>
  </r>
  <r>
    <x v="0"/>
    <x v="2"/>
    <n v="10"/>
    <n v="413"/>
    <n v="11"/>
    <n v="12"/>
    <n v="26"/>
    <x v="1"/>
    <n v="24.14"/>
    <n v="54.55"/>
    <n v="54.55"/>
    <n v="3.12"/>
    <n v="57.669999999999995"/>
    <n v="1.56"/>
    <n v="56.11"/>
    <m/>
    <m/>
    <m/>
    <n v="9.84"/>
    <s v="ниша"/>
    <m/>
    <m/>
    <m/>
    <m/>
    <m/>
    <m/>
    <m/>
    <m/>
    <m/>
    <m/>
    <s v="Кухня-столовая"/>
    <n v="15.5"/>
    <m/>
    <m/>
    <s v="Жилая комната"/>
    <s v="Комната стандарт"/>
    <n v="12.63"/>
    <m/>
    <m/>
    <s v="Жилая комната"/>
    <s v="Комната стандарт"/>
    <n v="11.51"/>
    <m/>
    <m/>
    <m/>
    <m/>
    <m/>
    <m/>
    <m/>
    <m/>
    <m/>
    <m/>
    <m/>
    <m/>
    <m/>
    <m/>
    <m/>
    <m/>
    <m/>
    <n v="5.07"/>
    <m/>
    <m/>
    <m/>
    <m/>
    <m/>
    <m/>
    <m/>
    <m/>
    <m/>
    <m/>
    <m/>
    <m/>
    <m/>
    <m/>
    <m/>
    <m/>
    <m/>
    <m/>
    <m/>
    <m/>
    <m/>
    <n v="3.12"/>
    <n v="1.56"/>
    <s v="стандартное"/>
    <s v="кухня"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В"/>
  </r>
  <r>
    <x v="0"/>
    <x v="2"/>
    <n v="10"/>
    <n v="414"/>
    <n v="12"/>
    <n v="12"/>
    <n v="26"/>
    <x v="2"/>
    <n v="45.27"/>
    <n v="99.699999999999989"/>
    <n v="99.699999999999989"/>
    <n v="0"/>
    <n v="99.699999999999989"/>
    <n v="0"/>
    <n v="99.699999999999989"/>
    <m/>
    <m/>
    <m/>
    <n v="6.83"/>
    <s v="ниша"/>
    <m/>
    <n v="9.2100000000000009"/>
    <m/>
    <m/>
    <m/>
    <m/>
    <m/>
    <m/>
    <m/>
    <m/>
    <s v="Кухня-столовая"/>
    <n v="23.82"/>
    <m/>
    <m/>
    <s v="Жилая комната"/>
    <s v="Комната стандарт"/>
    <n v="15.72"/>
    <m/>
    <m/>
    <s v="Жилая комната"/>
    <s v="Комната стандарт"/>
    <n v="15.55"/>
    <m/>
    <m/>
    <s v="Жилая комната"/>
    <s v="Мастер-спальня"/>
    <n v="14"/>
    <s v="гардероб"/>
    <n v="5.58"/>
    <m/>
    <m/>
    <m/>
    <m/>
    <m/>
    <m/>
    <m/>
    <m/>
    <m/>
    <m/>
    <n v="5.67"/>
    <n v="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2"/>
    <s v="кухня, комната"/>
    <m/>
    <m/>
    <m/>
    <m/>
    <m/>
    <m/>
    <m/>
    <m/>
    <m/>
    <s v="Другой ЖК"/>
    <s v="С-В, В"/>
  </r>
  <r>
    <x v="0"/>
    <x v="2"/>
    <n v="11"/>
    <n v="415"/>
    <n v="1"/>
    <n v="10"/>
    <n v="26"/>
    <x v="1"/>
    <n v="24.81"/>
    <n v="86.63"/>
    <n v="86.63"/>
    <n v="3.59"/>
    <n v="90.22"/>
    <n v="1.8"/>
    <n v="88.429999999999993"/>
    <m/>
    <m/>
    <m/>
    <n v="13.73"/>
    <s v="гардероб"/>
    <n v="3.47"/>
    <m/>
    <m/>
    <m/>
    <m/>
    <m/>
    <m/>
    <m/>
    <m/>
    <m/>
    <s v="Кухня-столовая"/>
    <n v="26.05"/>
    <m/>
    <m/>
    <s v="Жилая комната"/>
    <s v="Комната стандарт"/>
    <n v="14.54"/>
    <m/>
    <m/>
    <s v="Жилая комната"/>
    <s v="Мастер-спальня"/>
    <n v="10.27"/>
    <s v="гардероб"/>
    <n v="8.39"/>
    <m/>
    <m/>
    <m/>
    <m/>
    <m/>
    <m/>
    <m/>
    <m/>
    <m/>
    <m/>
    <m/>
    <m/>
    <m/>
    <m/>
    <m/>
    <n v="6.1"/>
    <n v="4.08"/>
    <m/>
    <m/>
    <m/>
    <m/>
    <m/>
    <m/>
    <m/>
    <m/>
    <m/>
    <m/>
    <m/>
    <m/>
    <m/>
    <m/>
    <m/>
    <m/>
    <m/>
    <m/>
    <m/>
    <m/>
    <n v="3.59"/>
    <n v="1.8"/>
    <s v="стандартное"/>
    <s v="кухня"/>
    <m/>
    <m/>
    <m/>
    <m/>
    <m/>
    <m/>
    <m/>
    <m/>
    <m/>
    <m/>
    <m/>
    <m/>
    <m/>
    <m/>
    <n v="3"/>
    <m/>
    <m/>
    <m/>
    <m/>
    <m/>
    <m/>
    <n v="1"/>
    <s v="коридор"/>
    <m/>
    <m/>
    <m/>
    <m/>
    <m/>
    <m/>
    <m/>
    <m/>
    <m/>
    <s v="Другой ЖК"/>
    <s v="В"/>
  </r>
  <r>
    <x v="0"/>
    <x v="2"/>
    <n v="11"/>
    <n v="416"/>
    <n v="2"/>
    <n v="10"/>
    <n v="26"/>
    <x v="1"/>
    <n v="29.990000000000002"/>
    <n v="84.070000000000007"/>
    <n v="84.070000000000007"/>
    <n v="0"/>
    <n v="84.070000000000007"/>
    <n v="0"/>
    <n v="84.070000000000007"/>
    <m/>
    <m/>
    <m/>
    <n v="10.42"/>
    <s v="гардероб"/>
    <n v="2.97"/>
    <m/>
    <m/>
    <m/>
    <m/>
    <m/>
    <m/>
    <m/>
    <m/>
    <m/>
    <s v="Кухня-столовая"/>
    <n v="29.92"/>
    <m/>
    <m/>
    <s v="Жилая комната"/>
    <s v="Комната стандарт"/>
    <n v="13.56"/>
    <m/>
    <m/>
    <s v="Жилая комната"/>
    <s v="Мастер-спальня"/>
    <n v="16.43"/>
    <s v="ниша"/>
    <m/>
    <m/>
    <m/>
    <m/>
    <m/>
    <m/>
    <m/>
    <m/>
    <m/>
    <m/>
    <m/>
    <m/>
    <m/>
    <m/>
    <m/>
    <m/>
    <n v="4.46"/>
    <n v="2.89"/>
    <m/>
    <n v="3.4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s v="кухня"/>
    <n v="1"/>
    <s v="кухня"/>
    <m/>
    <m/>
    <m/>
    <m/>
    <m/>
    <m/>
    <m/>
    <m/>
    <m/>
    <s v="Окна во внутр.углу"/>
    <s v="Ю-З"/>
  </r>
  <r>
    <x v="0"/>
    <x v="2"/>
    <n v="11"/>
    <n v="417"/>
    <n v="3"/>
    <n v="10"/>
    <n v="26"/>
    <x v="0"/>
    <n v="12.58"/>
    <n v="36.979999999999997"/>
    <n v="36.979999999999997"/>
    <n v="0"/>
    <n v="36.979999999999997"/>
    <n v="0"/>
    <n v="36.979999999999997"/>
    <m/>
    <m/>
    <m/>
    <n v="4.3"/>
    <s v="ниша"/>
    <m/>
    <m/>
    <m/>
    <m/>
    <m/>
    <m/>
    <m/>
    <m/>
    <m/>
    <m/>
    <s v="Кухня-столовая"/>
    <n v="14.92"/>
    <m/>
    <m/>
    <s v="Жилая комната"/>
    <s v="Комната стандарт"/>
    <n v="12.58"/>
    <m/>
    <m/>
    <m/>
    <m/>
    <m/>
    <m/>
    <m/>
    <m/>
    <m/>
    <m/>
    <m/>
    <m/>
    <m/>
    <m/>
    <m/>
    <m/>
    <m/>
    <m/>
    <m/>
    <m/>
    <m/>
    <m/>
    <n v="5.18"/>
    <m/>
    <m/>
    <m/>
    <m/>
    <s v="да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Ю-З"/>
  </r>
  <r>
    <x v="0"/>
    <x v="2"/>
    <n v="11"/>
    <n v="418"/>
    <n v="4"/>
    <n v="10"/>
    <n v="26"/>
    <x v="0"/>
    <n v="14.7"/>
    <n v="37.400000000000006"/>
    <n v="37.400000000000006"/>
    <n v="3.01"/>
    <n v="40.410000000000004"/>
    <n v="0.9"/>
    <n v="38.300000000000004"/>
    <m/>
    <m/>
    <m/>
    <n v="3.92"/>
    <s v="ниша"/>
    <m/>
    <m/>
    <m/>
    <m/>
    <m/>
    <m/>
    <m/>
    <m/>
    <m/>
    <m/>
    <s v="Кухня-столовая"/>
    <n v="13.89"/>
    <m/>
    <m/>
    <s v="Жилая комната"/>
    <s v="Комната стандарт"/>
    <n v="14.7"/>
    <m/>
    <m/>
    <m/>
    <m/>
    <m/>
    <m/>
    <m/>
    <m/>
    <m/>
    <m/>
    <m/>
    <m/>
    <m/>
    <m/>
    <m/>
    <m/>
    <m/>
    <m/>
    <m/>
    <m/>
    <m/>
    <m/>
    <n v="4.8899999999999997"/>
    <m/>
    <m/>
    <m/>
    <m/>
    <m/>
    <m/>
    <n v="3.01"/>
    <n v="0.9"/>
    <s v="без остекления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Ю-З"/>
  </r>
  <r>
    <x v="0"/>
    <x v="2"/>
    <n v="11"/>
    <n v="419"/>
    <n v="5"/>
    <n v="10"/>
    <n v="26"/>
    <x v="0"/>
    <n v="13.12"/>
    <n v="37.74"/>
    <n v="37.74"/>
    <n v="0"/>
    <n v="37.74"/>
    <n v="0"/>
    <n v="37.74"/>
    <m/>
    <m/>
    <m/>
    <n v="4.62"/>
    <s v="ниша"/>
    <m/>
    <m/>
    <m/>
    <m/>
    <m/>
    <m/>
    <m/>
    <m/>
    <m/>
    <m/>
    <s v="Кухня-столовая"/>
    <n v="14.61"/>
    <m/>
    <m/>
    <s v="Жилая комната"/>
    <s v="Комната стандарт"/>
    <n v="13.12"/>
    <m/>
    <m/>
    <m/>
    <m/>
    <m/>
    <m/>
    <m/>
    <m/>
    <m/>
    <m/>
    <m/>
    <m/>
    <m/>
    <m/>
    <m/>
    <m/>
    <m/>
    <m/>
    <m/>
    <m/>
    <m/>
    <m/>
    <n v="5.39"/>
    <m/>
    <m/>
    <m/>
    <m/>
    <s v="да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Ю-З"/>
  </r>
  <r>
    <x v="0"/>
    <x v="2"/>
    <n v="11"/>
    <n v="420"/>
    <n v="6"/>
    <n v="10"/>
    <n v="26"/>
    <x v="0"/>
    <n v="13.37"/>
    <n v="36.159999999999997"/>
    <n v="36.159999999999997"/>
    <n v="0"/>
    <n v="36.159999999999997"/>
    <n v="0"/>
    <n v="36.159999999999997"/>
    <m/>
    <m/>
    <m/>
    <n v="4.54"/>
    <s v="ниша"/>
    <m/>
    <m/>
    <m/>
    <m/>
    <m/>
    <m/>
    <m/>
    <m/>
    <m/>
    <m/>
    <s v="Кухня-столовая"/>
    <n v="13.29"/>
    <m/>
    <m/>
    <s v="Жилая комната"/>
    <s v="Комната стандарт"/>
    <n v="13.37"/>
    <m/>
    <m/>
    <m/>
    <m/>
    <m/>
    <m/>
    <m/>
    <m/>
    <m/>
    <m/>
    <m/>
    <m/>
    <m/>
    <m/>
    <m/>
    <m/>
    <m/>
    <m/>
    <m/>
    <m/>
    <m/>
    <m/>
    <n v="4.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В"/>
  </r>
  <r>
    <x v="0"/>
    <x v="2"/>
    <n v="11"/>
    <n v="421"/>
    <n v="7"/>
    <n v="10"/>
    <n v="26"/>
    <x v="0"/>
    <n v="10.82"/>
    <n v="36.430000000000007"/>
    <n v="36.430000000000007"/>
    <n v="0"/>
    <n v="36.430000000000007"/>
    <n v="0"/>
    <n v="36.430000000000007"/>
    <m/>
    <m/>
    <m/>
    <n v="4.87"/>
    <s v="ниша"/>
    <m/>
    <m/>
    <m/>
    <m/>
    <m/>
    <m/>
    <m/>
    <m/>
    <m/>
    <m/>
    <s v="Кухня-столовая"/>
    <n v="16.57"/>
    <m/>
    <m/>
    <s v="Жилая комната"/>
    <s v="Комната стандарт"/>
    <n v="10.82"/>
    <m/>
    <m/>
    <m/>
    <m/>
    <m/>
    <m/>
    <m/>
    <m/>
    <m/>
    <m/>
    <m/>
    <m/>
    <m/>
    <m/>
    <m/>
    <m/>
    <m/>
    <m/>
    <m/>
    <m/>
    <m/>
    <m/>
    <n v="4.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В"/>
  </r>
  <r>
    <x v="0"/>
    <x v="2"/>
    <n v="11"/>
    <n v="422"/>
    <n v="8"/>
    <n v="10"/>
    <n v="26"/>
    <x v="0"/>
    <n v="11.45"/>
    <n v="37.479999999999997"/>
    <n v="37.479999999999997"/>
    <n v="0"/>
    <n v="37.479999999999997"/>
    <n v="0"/>
    <n v="37.479999999999997"/>
    <m/>
    <m/>
    <m/>
    <n v="4.4800000000000004"/>
    <s v="ниша"/>
    <m/>
    <m/>
    <m/>
    <m/>
    <m/>
    <m/>
    <m/>
    <m/>
    <m/>
    <m/>
    <s v="Кухня-столовая"/>
    <n v="17.309999999999999"/>
    <m/>
    <m/>
    <s v="Жилая комната"/>
    <s v="Комната стандарт"/>
    <n v="11.45"/>
    <m/>
    <m/>
    <m/>
    <m/>
    <m/>
    <m/>
    <m/>
    <m/>
    <m/>
    <m/>
    <m/>
    <m/>
    <m/>
    <m/>
    <m/>
    <m/>
    <m/>
    <m/>
    <m/>
    <m/>
    <m/>
    <m/>
    <n v="4.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В"/>
  </r>
  <r>
    <x v="0"/>
    <x v="2"/>
    <n v="11"/>
    <n v="423"/>
    <n v="9"/>
    <n v="10"/>
    <n v="26"/>
    <x v="1"/>
    <n v="24.14"/>
    <n v="54.86"/>
    <n v="54.86"/>
    <n v="3.12"/>
    <n v="57.98"/>
    <n v="1.56"/>
    <n v="56.42"/>
    <m/>
    <m/>
    <m/>
    <n v="9.89"/>
    <s v="ниша"/>
    <m/>
    <m/>
    <m/>
    <m/>
    <m/>
    <m/>
    <m/>
    <m/>
    <m/>
    <m/>
    <s v="Кухня-столовая"/>
    <n v="15.76"/>
    <m/>
    <m/>
    <s v="Жилая комната"/>
    <s v="Комната стандарт"/>
    <n v="12.63"/>
    <m/>
    <m/>
    <s v="Жилая комната"/>
    <s v="Комната стандарт"/>
    <n v="11.51"/>
    <m/>
    <m/>
    <m/>
    <m/>
    <m/>
    <m/>
    <m/>
    <m/>
    <m/>
    <m/>
    <m/>
    <m/>
    <m/>
    <m/>
    <m/>
    <m/>
    <m/>
    <n v="5.07"/>
    <m/>
    <m/>
    <m/>
    <m/>
    <m/>
    <m/>
    <m/>
    <m/>
    <m/>
    <m/>
    <m/>
    <m/>
    <m/>
    <m/>
    <m/>
    <m/>
    <m/>
    <m/>
    <m/>
    <m/>
    <m/>
    <n v="3.12"/>
    <n v="1.56"/>
    <s v="стандартное"/>
    <s v="кухня"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В"/>
  </r>
  <r>
    <x v="0"/>
    <x v="2"/>
    <n v="11"/>
    <n v="424"/>
    <n v="10"/>
    <n v="10"/>
    <n v="26"/>
    <x v="2"/>
    <n v="45.27"/>
    <n v="99.689999999999984"/>
    <n v="99.689999999999984"/>
    <n v="0"/>
    <n v="99.689999999999984"/>
    <n v="0"/>
    <n v="99.689999999999984"/>
    <m/>
    <m/>
    <m/>
    <n v="6.83"/>
    <s v="ниша"/>
    <m/>
    <n v="9.2100000000000009"/>
    <m/>
    <m/>
    <m/>
    <m/>
    <m/>
    <m/>
    <m/>
    <m/>
    <s v="Кухня-столовая"/>
    <n v="23.81"/>
    <m/>
    <m/>
    <s v="Жилая комната"/>
    <s v="Комната стандарт"/>
    <n v="15.72"/>
    <m/>
    <m/>
    <s v="Жилая комната"/>
    <s v="Комната стандарт"/>
    <n v="15.55"/>
    <m/>
    <m/>
    <s v="Жилая комната"/>
    <s v="Мастер-спальня"/>
    <n v="14"/>
    <s v="гардероб"/>
    <n v="5.58"/>
    <m/>
    <m/>
    <m/>
    <m/>
    <m/>
    <m/>
    <m/>
    <m/>
    <m/>
    <m/>
    <n v="5.67"/>
    <n v="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2"/>
    <s v="кухня, комната"/>
    <m/>
    <m/>
    <m/>
    <m/>
    <m/>
    <m/>
    <m/>
    <m/>
    <m/>
    <s v="Другой ЖК"/>
    <s v="С-В, В"/>
  </r>
  <r>
    <x v="0"/>
    <x v="2"/>
    <n v="12"/>
    <n v="425"/>
    <n v="1"/>
    <n v="12"/>
    <n v="26"/>
    <x v="1"/>
    <n v="24.81"/>
    <n v="86.63"/>
    <n v="86.63"/>
    <n v="3.5"/>
    <n v="90.13"/>
    <n v="1.8"/>
    <n v="88.429999999999993"/>
    <m/>
    <m/>
    <m/>
    <n v="13.73"/>
    <s v="гардероб"/>
    <n v="3.47"/>
    <m/>
    <m/>
    <m/>
    <m/>
    <m/>
    <m/>
    <m/>
    <m/>
    <m/>
    <s v="Кухня-столовая"/>
    <n v="26.05"/>
    <m/>
    <m/>
    <s v="Жилая комната"/>
    <s v="Комната стандарт"/>
    <n v="14.54"/>
    <m/>
    <m/>
    <s v="Жилая комната"/>
    <s v="Мастер-спальня"/>
    <n v="10.27"/>
    <s v="гардероб"/>
    <n v="8.39"/>
    <m/>
    <m/>
    <m/>
    <m/>
    <m/>
    <m/>
    <m/>
    <m/>
    <m/>
    <m/>
    <m/>
    <m/>
    <m/>
    <m/>
    <m/>
    <n v="6.1"/>
    <n v="4.08"/>
    <m/>
    <m/>
    <m/>
    <m/>
    <m/>
    <m/>
    <m/>
    <m/>
    <m/>
    <m/>
    <m/>
    <m/>
    <m/>
    <m/>
    <m/>
    <m/>
    <m/>
    <m/>
    <m/>
    <m/>
    <n v="3.5"/>
    <n v="1.8"/>
    <s v="стандартное"/>
    <s v="кухня"/>
    <m/>
    <m/>
    <m/>
    <m/>
    <m/>
    <m/>
    <m/>
    <m/>
    <m/>
    <m/>
    <m/>
    <m/>
    <m/>
    <m/>
    <n v="3"/>
    <m/>
    <m/>
    <m/>
    <m/>
    <m/>
    <m/>
    <n v="1"/>
    <s v="коридор"/>
    <m/>
    <m/>
    <m/>
    <m/>
    <m/>
    <m/>
    <m/>
    <m/>
    <m/>
    <s v="Другой ЖК"/>
    <s v="В"/>
  </r>
  <r>
    <x v="0"/>
    <x v="2"/>
    <n v="12"/>
    <n v="426"/>
    <n v="2"/>
    <n v="12"/>
    <n v="26"/>
    <x v="1"/>
    <n v="29.990000000000002"/>
    <n v="84.070000000000007"/>
    <n v="84.070000000000007"/>
    <n v="0"/>
    <n v="84.070000000000007"/>
    <n v="0"/>
    <n v="84.070000000000007"/>
    <m/>
    <m/>
    <m/>
    <n v="10.42"/>
    <s v="гардероб"/>
    <n v="2.97"/>
    <m/>
    <m/>
    <m/>
    <m/>
    <m/>
    <m/>
    <m/>
    <m/>
    <m/>
    <s v="Кухня-столовая"/>
    <n v="29.92"/>
    <m/>
    <m/>
    <s v="Жилая комната"/>
    <s v="Комната стандарт"/>
    <n v="13.56"/>
    <m/>
    <m/>
    <s v="Жилая комната"/>
    <s v="Мастер-спальня"/>
    <n v="16.43"/>
    <s v="ниша"/>
    <m/>
    <m/>
    <m/>
    <m/>
    <m/>
    <m/>
    <m/>
    <m/>
    <m/>
    <m/>
    <m/>
    <m/>
    <m/>
    <m/>
    <m/>
    <m/>
    <n v="4.46"/>
    <n v="2.89"/>
    <m/>
    <n v="3.4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s v="кухня"/>
    <n v="1"/>
    <s v="кухня"/>
    <m/>
    <m/>
    <m/>
    <m/>
    <m/>
    <m/>
    <m/>
    <m/>
    <m/>
    <s v="Окна во внутр.углу"/>
    <s v="Ю-З"/>
  </r>
  <r>
    <x v="0"/>
    <x v="2"/>
    <n v="12"/>
    <n v="427"/>
    <n v="3"/>
    <n v="12"/>
    <n v="26"/>
    <x v="0"/>
    <n v="12.58"/>
    <n v="36.979999999999997"/>
    <n v="36.979999999999997"/>
    <n v="3.01"/>
    <n v="39.989999999999995"/>
    <n v="0.9"/>
    <n v="37.879999999999995"/>
    <m/>
    <m/>
    <m/>
    <n v="4.3"/>
    <s v="ниша"/>
    <m/>
    <m/>
    <m/>
    <m/>
    <m/>
    <m/>
    <m/>
    <m/>
    <m/>
    <m/>
    <s v="Кухня-столовая"/>
    <n v="14.92"/>
    <m/>
    <m/>
    <s v="Жилая комната"/>
    <s v="Комната стандарт"/>
    <n v="12.58"/>
    <m/>
    <m/>
    <m/>
    <m/>
    <m/>
    <m/>
    <m/>
    <m/>
    <m/>
    <m/>
    <m/>
    <m/>
    <m/>
    <m/>
    <m/>
    <m/>
    <m/>
    <m/>
    <m/>
    <m/>
    <m/>
    <m/>
    <n v="5.18"/>
    <m/>
    <m/>
    <m/>
    <m/>
    <m/>
    <m/>
    <n v="3.01"/>
    <n v="0.9"/>
    <s v="без остекления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Ю-З"/>
  </r>
  <r>
    <x v="0"/>
    <x v="2"/>
    <n v="12"/>
    <n v="428"/>
    <n v="4"/>
    <n v="12"/>
    <n v="26"/>
    <x v="0"/>
    <n v="14.7"/>
    <n v="37.400000000000006"/>
    <n v="37.400000000000006"/>
    <n v="0"/>
    <n v="37.400000000000006"/>
    <n v="0"/>
    <n v="37.400000000000006"/>
    <m/>
    <m/>
    <m/>
    <n v="3.92"/>
    <s v="ниша"/>
    <m/>
    <m/>
    <m/>
    <m/>
    <m/>
    <m/>
    <m/>
    <m/>
    <m/>
    <m/>
    <s v="Кухня-столовая"/>
    <n v="13.89"/>
    <m/>
    <m/>
    <s v="Жилая комната"/>
    <s v="Комната стандарт"/>
    <n v="14.7"/>
    <m/>
    <m/>
    <m/>
    <m/>
    <m/>
    <m/>
    <m/>
    <m/>
    <m/>
    <m/>
    <m/>
    <m/>
    <m/>
    <m/>
    <m/>
    <m/>
    <m/>
    <m/>
    <m/>
    <m/>
    <m/>
    <m/>
    <n v="4.8899999999999997"/>
    <m/>
    <m/>
    <m/>
    <m/>
    <s v="да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Ю-З"/>
  </r>
  <r>
    <x v="0"/>
    <x v="2"/>
    <n v="12"/>
    <n v="429"/>
    <n v="5"/>
    <n v="12"/>
    <n v="26"/>
    <x v="0"/>
    <n v="13.12"/>
    <n v="37.74"/>
    <n v="37.74"/>
    <n v="3.03"/>
    <n v="40.770000000000003"/>
    <n v="0.91"/>
    <n v="38.65"/>
    <m/>
    <m/>
    <m/>
    <n v="4.62"/>
    <s v="ниша"/>
    <m/>
    <m/>
    <m/>
    <m/>
    <m/>
    <m/>
    <m/>
    <m/>
    <m/>
    <m/>
    <s v="Кухня-столовая"/>
    <n v="14.61"/>
    <m/>
    <m/>
    <s v="Жилая комната"/>
    <s v="Комната стандарт"/>
    <n v="13.12"/>
    <m/>
    <m/>
    <m/>
    <m/>
    <m/>
    <m/>
    <m/>
    <m/>
    <m/>
    <m/>
    <m/>
    <m/>
    <m/>
    <m/>
    <m/>
    <m/>
    <m/>
    <m/>
    <m/>
    <m/>
    <m/>
    <m/>
    <n v="5.39"/>
    <m/>
    <m/>
    <m/>
    <m/>
    <m/>
    <m/>
    <n v="3.03"/>
    <n v="0.91"/>
    <s v="без остекления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Ю-З"/>
  </r>
  <r>
    <x v="0"/>
    <x v="2"/>
    <n v="12"/>
    <n v="430"/>
    <n v="6"/>
    <n v="12"/>
    <n v="26"/>
    <x v="1"/>
    <n v="32.619999999999997"/>
    <n v="71.669999999999987"/>
    <n v="71.669999999999987"/>
    <n v="0"/>
    <n v="71.669999999999987"/>
    <n v="0"/>
    <n v="71.669999999999987"/>
    <m/>
    <m/>
    <m/>
    <n v="11.38"/>
    <s v="ниша"/>
    <m/>
    <m/>
    <m/>
    <m/>
    <m/>
    <m/>
    <m/>
    <m/>
    <m/>
    <m/>
    <s v="Кухня-столовая"/>
    <n v="18.57"/>
    <m/>
    <m/>
    <s v="Жилая комната"/>
    <s v="Мастер-спальня"/>
    <n v="20.74"/>
    <m/>
    <m/>
    <s v="Жилая комната"/>
    <s v="Комната стандарт"/>
    <n v="11.88"/>
    <m/>
    <m/>
    <m/>
    <m/>
    <m/>
    <m/>
    <m/>
    <m/>
    <m/>
    <m/>
    <m/>
    <m/>
    <m/>
    <m/>
    <m/>
    <m/>
    <m/>
    <n v="4.92"/>
    <n v="4.18"/>
    <m/>
    <m/>
    <m/>
    <s v="да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s v="кухня, комната"/>
    <n v="2"/>
    <m/>
    <m/>
    <m/>
    <m/>
    <m/>
    <m/>
    <m/>
    <m/>
    <m/>
    <m/>
    <s v="Свой ЖК, Двор"/>
    <s v="Ю-З, С-З"/>
  </r>
  <r>
    <x v="0"/>
    <x v="2"/>
    <n v="12"/>
    <n v="431"/>
    <n v="7"/>
    <n v="12"/>
    <n v="26"/>
    <x v="1"/>
    <n v="27.02"/>
    <n v="61.959999999999994"/>
    <n v="61.959999999999994"/>
    <n v="0"/>
    <n v="61.959999999999994"/>
    <n v="0"/>
    <n v="61.959999999999994"/>
    <m/>
    <m/>
    <m/>
    <n v="10.88"/>
    <s v="ниша"/>
    <m/>
    <m/>
    <m/>
    <m/>
    <m/>
    <m/>
    <m/>
    <m/>
    <m/>
    <m/>
    <s v="Кухня-столовая"/>
    <n v="16.25"/>
    <m/>
    <m/>
    <s v="Жилая комната"/>
    <s v="Мастер-спальня"/>
    <n v="15.09"/>
    <m/>
    <m/>
    <s v="Жилая комната"/>
    <s v="Комната стандарт"/>
    <n v="11.93"/>
    <m/>
    <m/>
    <m/>
    <m/>
    <m/>
    <m/>
    <m/>
    <m/>
    <m/>
    <m/>
    <m/>
    <m/>
    <m/>
    <m/>
    <m/>
    <m/>
    <m/>
    <n v="4.4400000000000004"/>
    <n v="3.3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s v="кухня"/>
    <n v="2"/>
    <m/>
    <m/>
    <m/>
    <m/>
    <m/>
    <m/>
    <m/>
    <m/>
    <m/>
    <m/>
    <s v="Другой ЖК"/>
    <s v="С-В, С-З"/>
  </r>
  <r>
    <x v="0"/>
    <x v="2"/>
    <n v="12"/>
    <n v="432"/>
    <n v="8"/>
    <n v="12"/>
    <n v="26"/>
    <x v="0"/>
    <n v="13.37"/>
    <n v="36.159999999999997"/>
    <n v="36.159999999999997"/>
    <n v="0"/>
    <n v="36.159999999999997"/>
    <n v="0"/>
    <n v="36.159999999999997"/>
    <m/>
    <m/>
    <m/>
    <n v="4.54"/>
    <s v="ниша"/>
    <m/>
    <m/>
    <m/>
    <m/>
    <m/>
    <m/>
    <m/>
    <m/>
    <m/>
    <m/>
    <s v="Кухня-столовая"/>
    <n v="13.29"/>
    <m/>
    <m/>
    <s v="Жилая комната"/>
    <s v="Комната стандарт"/>
    <n v="13.37"/>
    <m/>
    <m/>
    <m/>
    <m/>
    <m/>
    <m/>
    <m/>
    <m/>
    <m/>
    <m/>
    <m/>
    <m/>
    <m/>
    <m/>
    <m/>
    <m/>
    <m/>
    <m/>
    <m/>
    <m/>
    <m/>
    <m/>
    <n v="4.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В"/>
  </r>
  <r>
    <x v="0"/>
    <x v="2"/>
    <n v="12"/>
    <n v="433"/>
    <n v="9"/>
    <n v="12"/>
    <n v="26"/>
    <x v="0"/>
    <n v="10.82"/>
    <n v="36.430000000000007"/>
    <n v="36.430000000000007"/>
    <n v="0"/>
    <n v="36.430000000000007"/>
    <n v="0"/>
    <n v="36.430000000000007"/>
    <m/>
    <m/>
    <m/>
    <n v="4.87"/>
    <s v="ниша"/>
    <m/>
    <m/>
    <m/>
    <m/>
    <m/>
    <m/>
    <m/>
    <m/>
    <m/>
    <m/>
    <s v="Кухня-столовая"/>
    <n v="16.57"/>
    <m/>
    <m/>
    <s v="Жилая комната"/>
    <s v="Комната стандарт"/>
    <n v="10.82"/>
    <m/>
    <m/>
    <m/>
    <m/>
    <m/>
    <m/>
    <m/>
    <m/>
    <m/>
    <m/>
    <m/>
    <m/>
    <m/>
    <m/>
    <m/>
    <m/>
    <m/>
    <m/>
    <m/>
    <m/>
    <m/>
    <m/>
    <n v="4.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В"/>
  </r>
  <r>
    <x v="0"/>
    <x v="2"/>
    <n v="12"/>
    <n v="434"/>
    <n v="10"/>
    <n v="12"/>
    <n v="26"/>
    <x v="0"/>
    <n v="11.45"/>
    <n v="37.479999999999997"/>
    <n v="37.479999999999997"/>
    <n v="0"/>
    <n v="37.479999999999997"/>
    <n v="0"/>
    <n v="37.479999999999997"/>
    <m/>
    <m/>
    <m/>
    <n v="4.4800000000000004"/>
    <s v="ниша"/>
    <m/>
    <m/>
    <m/>
    <m/>
    <m/>
    <m/>
    <m/>
    <m/>
    <m/>
    <m/>
    <s v="Кухня-столовая"/>
    <n v="17.309999999999999"/>
    <m/>
    <m/>
    <s v="Жилая комната"/>
    <s v="Комната стандарт"/>
    <n v="11.45"/>
    <m/>
    <m/>
    <m/>
    <m/>
    <m/>
    <m/>
    <m/>
    <m/>
    <m/>
    <m/>
    <m/>
    <m/>
    <m/>
    <m/>
    <m/>
    <m/>
    <m/>
    <m/>
    <m/>
    <m/>
    <m/>
    <m/>
    <n v="4.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В"/>
  </r>
  <r>
    <x v="0"/>
    <x v="2"/>
    <n v="12"/>
    <n v="435"/>
    <n v="11"/>
    <n v="12"/>
    <n v="26"/>
    <x v="1"/>
    <n v="24.14"/>
    <n v="54.86"/>
    <n v="54.86"/>
    <n v="3.12"/>
    <n v="57.98"/>
    <n v="1.56"/>
    <n v="56.42"/>
    <m/>
    <m/>
    <m/>
    <n v="9.89"/>
    <s v="ниша"/>
    <m/>
    <m/>
    <m/>
    <m/>
    <m/>
    <m/>
    <m/>
    <m/>
    <m/>
    <m/>
    <s v="Кухня-столовая"/>
    <n v="15.76"/>
    <m/>
    <m/>
    <s v="Жилая комната"/>
    <s v="Комната стандарт"/>
    <n v="12.63"/>
    <m/>
    <m/>
    <s v="Жилая комната"/>
    <s v="Комната стандарт"/>
    <n v="11.51"/>
    <m/>
    <m/>
    <m/>
    <m/>
    <m/>
    <m/>
    <m/>
    <m/>
    <m/>
    <m/>
    <m/>
    <m/>
    <m/>
    <m/>
    <m/>
    <m/>
    <m/>
    <n v="5.07"/>
    <m/>
    <m/>
    <m/>
    <m/>
    <m/>
    <m/>
    <m/>
    <m/>
    <m/>
    <m/>
    <m/>
    <m/>
    <m/>
    <m/>
    <m/>
    <m/>
    <m/>
    <m/>
    <m/>
    <m/>
    <m/>
    <n v="3.12"/>
    <n v="1.56"/>
    <s v="стандартное"/>
    <s v="кухня"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В"/>
  </r>
  <r>
    <x v="0"/>
    <x v="2"/>
    <n v="12"/>
    <n v="436"/>
    <n v="12"/>
    <n v="12"/>
    <n v="26"/>
    <x v="2"/>
    <n v="45.27"/>
    <n v="99.689999999999984"/>
    <n v="99.689999999999984"/>
    <n v="0"/>
    <n v="99.689999999999984"/>
    <n v="0"/>
    <n v="99.689999999999984"/>
    <m/>
    <m/>
    <m/>
    <n v="6.83"/>
    <s v="ниша"/>
    <m/>
    <n v="9.2100000000000009"/>
    <m/>
    <m/>
    <m/>
    <m/>
    <m/>
    <m/>
    <m/>
    <m/>
    <s v="Кухня-столовая"/>
    <n v="23.81"/>
    <m/>
    <m/>
    <s v="Жилая комната"/>
    <s v="Комната стандарт"/>
    <n v="15.72"/>
    <m/>
    <m/>
    <s v="Жилая комната"/>
    <s v="Комната стандарт"/>
    <n v="15.55"/>
    <m/>
    <m/>
    <s v="Жилая комната"/>
    <s v="Мастер-спальня"/>
    <n v="14"/>
    <s v="гардероб"/>
    <n v="5.58"/>
    <m/>
    <m/>
    <m/>
    <m/>
    <m/>
    <m/>
    <m/>
    <m/>
    <m/>
    <m/>
    <n v="5.67"/>
    <n v="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2"/>
    <s v="кухня, комната"/>
    <m/>
    <m/>
    <m/>
    <m/>
    <m/>
    <m/>
    <m/>
    <m/>
    <m/>
    <s v="Другой ЖК"/>
    <s v="С-В, В"/>
  </r>
  <r>
    <x v="0"/>
    <x v="2"/>
    <n v="13"/>
    <n v="437"/>
    <n v="1"/>
    <n v="12"/>
    <n v="26"/>
    <x v="1"/>
    <n v="24.81"/>
    <n v="86.63"/>
    <n v="86.63"/>
    <n v="3.5"/>
    <n v="90.13"/>
    <n v="1.8"/>
    <n v="88.429999999999993"/>
    <m/>
    <m/>
    <m/>
    <n v="13.73"/>
    <s v="гардероб"/>
    <n v="3.47"/>
    <m/>
    <m/>
    <m/>
    <m/>
    <m/>
    <m/>
    <m/>
    <m/>
    <m/>
    <s v="Кухня-столовая"/>
    <n v="26.05"/>
    <m/>
    <m/>
    <s v="Жилая комната"/>
    <s v="Комната стандарт"/>
    <n v="14.54"/>
    <m/>
    <m/>
    <s v="Жилая комната"/>
    <s v="Мастер-спальня"/>
    <n v="10.27"/>
    <s v="гардероб"/>
    <n v="8.39"/>
    <m/>
    <m/>
    <m/>
    <m/>
    <m/>
    <m/>
    <m/>
    <m/>
    <m/>
    <m/>
    <m/>
    <m/>
    <m/>
    <m/>
    <m/>
    <n v="6.1"/>
    <n v="4.08"/>
    <m/>
    <m/>
    <m/>
    <m/>
    <m/>
    <m/>
    <m/>
    <m/>
    <m/>
    <m/>
    <m/>
    <m/>
    <m/>
    <m/>
    <m/>
    <m/>
    <m/>
    <m/>
    <m/>
    <m/>
    <n v="3.5"/>
    <n v="1.8"/>
    <s v="стандартное"/>
    <s v="кухня"/>
    <m/>
    <m/>
    <m/>
    <m/>
    <m/>
    <m/>
    <m/>
    <m/>
    <m/>
    <m/>
    <m/>
    <m/>
    <m/>
    <m/>
    <n v="3"/>
    <m/>
    <m/>
    <m/>
    <m/>
    <m/>
    <m/>
    <n v="1"/>
    <s v="коридор"/>
    <m/>
    <m/>
    <m/>
    <m/>
    <m/>
    <m/>
    <m/>
    <m/>
    <m/>
    <s v="Другой ЖК"/>
    <s v="В"/>
  </r>
  <r>
    <x v="0"/>
    <x v="2"/>
    <n v="13"/>
    <n v="438"/>
    <n v="2"/>
    <n v="12"/>
    <n v="26"/>
    <x v="1"/>
    <n v="29.990000000000002"/>
    <n v="84.070000000000007"/>
    <n v="84.070000000000007"/>
    <n v="0"/>
    <n v="84.070000000000007"/>
    <n v="0"/>
    <n v="84.070000000000007"/>
    <m/>
    <m/>
    <m/>
    <n v="10.42"/>
    <s v="гардероб"/>
    <n v="2.97"/>
    <m/>
    <m/>
    <m/>
    <m/>
    <m/>
    <m/>
    <m/>
    <m/>
    <m/>
    <s v="Кухня-столовая"/>
    <n v="29.92"/>
    <m/>
    <m/>
    <s v="Жилая комната"/>
    <s v="Комната стандарт"/>
    <n v="13.56"/>
    <m/>
    <m/>
    <s v="Жилая комната"/>
    <s v="Мастер-спальня"/>
    <n v="16.43"/>
    <s v="ниша"/>
    <m/>
    <m/>
    <m/>
    <m/>
    <m/>
    <m/>
    <m/>
    <m/>
    <m/>
    <m/>
    <m/>
    <m/>
    <m/>
    <m/>
    <m/>
    <m/>
    <n v="4.46"/>
    <n v="2.89"/>
    <m/>
    <n v="3.4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s v="кухня"/>
    <n v="1"/>
    <s v="кухня"/>
    <m/>
    <m/>
    <m/>
    <m/>
    <m/>
    <m/>
    <m/>
    <m/>
    <m/>
    <s v="Окна во внутр.углу"/>
    <s v="Ю-З"/>
  </r>
  <r>
    <x v="0"/>
    <x v="2"/>
    <n v="13"/>
    <n v="439"/>
    <n v="3"/>
    <n v="12"/>
    <n v="26"/>
    <x v="0"/>
    <n v="12.58"/>
    <n v="36.979999999999997"/>
    <n v="36.979999999999997"/>
    <n v="0"/>
    <n v="36.979999999999997"/>
    <n v="0"/>
    <n v="36.979999999999997"/>
    <m/>
    <m/>
    <m/>
    <n v="4.3"/>
    <s v="ниша"/>
    <m/>
    <m/>
    <m/>
    <m/>
    <m/>
    <m/>
    <m/>
    <m/>
    <m/>
    <m/>
    <s v="Кухня-столовая"/>
    <n v="14.92"/>
    <m/>
    <m/>
    <s v="Жилая комната"/>
    <s v="Комната стандарт"/>
    <n v="12.58"/>
    <m/>
    <m/>
    <m/>
    <m/>
    <m/>
    <m/>
    <m/>
    <m/>
    <m/>
    <m/>
    <m/>
    <m/>
    <m/>
    <m/>
    <m/>
    <m/>
    <m/>
    <m/>
    <m/>
    <m/>
    <m/>
    <m/>
    <n v="5.18"/>
    <m/>
    <m/>
    <m/>
    <m/>
    <s v="да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Ю-З"/>
  </r>
  <r>
    <x v="0"/>
    <x v="2"/>
    <n v="13"/>
    <n v="440"/>
    <n v="4"/>
    <n v="12"/>
    <n v="26"/>
    <x v="0"/>
    <n v="14.7"/>
    <n v="37.400000000000006"/>
    <n v="37.400000000000006"/>
    <n v="3.01"/>
    <n v="40.410000000000004"/>
    <n v="0.9"/>
    <n v="38.300000000000004"/>
    <m/>
    <m/>
    <m/>
    <n v="3.92"/>
    <s v="ниша"/>
    <m/>
    <m/>
    <m/>
    <m/>
    <m/>
    <m/>
    <m/>
    <m/>
    <m/>
    <m/>
    <s v="Кухня-столовая"/>
    <n v="13.89"/>
    <m/>
    <m/>
    <s v="Жилая комната"/>
    <s v="Комната стандарт"/>
    <n v="14.7"/>
    <m/>
    <m/>
    <m/>
    <m/>
    <m/>
    <m/>
    <m/>
    <m/>
    <m/>
    <m/>
    <m/>
    <m/>
    <m/>
    <m/>
    <m/>
    <m/>
    <m/>
    <m/>
    <m/>
    <m/>
    <m/>
    <m/>
    <n v="4.8899999999999997"/>
    <m/>
    <m/>
    <m/>
    <m/>
    <m/>
    <m/>
    <n v="3.01"/>
    <n v="0.9"/>
    <s v="без остекления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Ю-З"/>
  </r>
  <r>
    <x v="0"/>
    <x v="2"/>
    <n v="13"/>
    <n v="441"/>
    <n v="5"/>
    <n v="12"/>
    <n v="26"/>
    <x v="0"/>
    <n v="13.12"/>
    <n v="37.74"/>
    <n v="37.74"/>
    <n v="0"/>
    <n v="37.74"/>
    <n v="0"/>
    <n v="37.74"/>
    <m/>
    <m/>
    <m/>
    <n v="4.62"/>
    <s v="ниша"/>
    <m/>
    <m/>
    <m/>
    <m/>
    <m/>
    <m/>
    <m/>
    <m/>
    <m/>
    <m/>
    <s v="Кухня-столовая"/>
    <n v="14.61"/>
    <m/>
    <m/>
    <s v="Жилая комната"/>
    <s v="Комната стандарт"/>
    <n v="13.12"/>
    <m/>
    <m/>
    <m/>
    <m/>
    <m/>
    <m/>
    <m/>
    <m/>
    <m/>
    <m/>
    <m/>
    <m/>
    <m/>
    <m/>
    <m/>
    <m/>
    <m/>
    <m/>
    <m/>
    <m/>
    <m/>
    <m/>
    <n v="5.39"/>
    <m/>
    <m/>
    <m/>
    <m/>
    <s v="да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Ю-З"/>
  </r>
  <r>
    <x v="0"/>
    <x v="2"/>
    <n v="13"/>
    <n v="442"/>
    <n v="6"/>
    <n v="12"/>
    <n v="26"/>
    <x v="1"/>
    <n v="32.619999999999997"/>
    <n v="71.669999999999987"/>
    <n v="71.669999999999987"/>
    <n v="3.01"/>
    <n v="74.679999999999993"/>
    <n v="0.9"/>
    <n v="72.569999999999993"/>
    <m/>
    <m/>
    <m/>
    <n v="11.38"/>
    <s v="ниша"/>
    <m/>
    <m/>
    <m/>
    <m/>
    <m/>
    <m/>
    <m/>
    <m/>
    <m/>
    <m/>
    <s v="Кухня-столовая"/>
    <n v="18.57"/>
    <m/>
    <m/>
    <s v="Жилая комната"/>
    <s v="Мастер-спальня"/>
    <n v="20.74"/>
    <m/>
    <m/>
    <s v="Жилая комната"/>
    <s v="Комната стандарт"/>
    <n v="11.88"/>
    <m/>
    <m/>
    <m/>
    <m/>
    <m/>
    <m/>
    <m/>
    <m/>
    <m/>
    <m/>
    <m/>
    <m/>
    <m/>
    <m/>
    <m/>
    <m/>
    <m/>
    <n v="4.92"/>
    <n v="4.18"/>
    <m/>
    <m/>
    <m/>
    <m/>
    <m/>
    <n v="3.01"/>
    <n v="0.9"/>
    <s v="без остекления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s v="кухня, комната"/>
    <n v="2"/>
    <m/>
    <m/>
    <m/>
    <m/>
    <m/>
    <m/>
    <m/>
    <m/>
    <m/>
    <m/>
    <s v="Свой ЖК, Двор"/>
    <s v="Ю-З, С-З"/>
  </r>
  <r>
    <x v="0"/>
    <x v="2"/>
    <n v="13"/>
    <n v="443"/>
    <n v="7"/>
    <n v="12"/>
    <n v="26"/>
    <x v="1"/>
    <n v="27.02"/>
    <n v="61.959999999999994"/>
    <n v="61.959999999999994"/>
    <n v="0"/>
    <n v="61.959999999999994"/>
    <n v="0"/>
    <n v="61.959999999999994"/>
    <m/>
    <m/>
    <m/>
    <n v="10.88"/>
    <s v="ниша"/>
    <m/>
    <m/>
    <m/>
    <m/>
    <m/>
    <m/>
    <m/>
    <m/>
    <m/>
    <m/>
    <s v="Кухня-столовая"/>
    <n v="16.25"/>
    <m/>
    <m/>
    <s v="Жилая комната"/>
    <s v="Мастер-спальня"/>
    <n v="15.09"/>
    <m/>
    <m/>
    <s v="Жилая комната"/>
    <s v="Комната стандарт"/>
    <n v="11.93"/>
    <m/>
    <m/>
    <m/>
    <m/>
    <m/>
    <m/>
    <m/>
    <m/>
    <m/>
    <m/>
    <m/>
    <m/>
    <m/>
    <m/>
    <m/>
    <m/>
    <m/>
    <n v="4.4400000000000004"/>
    <n v="3.3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s v="кухня"/>
    <n v="2"/>
    <m/>
    <m/>
    <m/>
    <m/>
    <m/>
    <m/>
    <m/>
    <m/>
    <m/>
    <m/>
    <s v="Другой ЖК"/>
    <s v="С-В, С-З"/>
  </r>
  <r>
    <x v="0"/>
    <x v="2"/>
    <n v="13"/>
    <n v="444"/>
    <n v="8"/>
    <n v="12"/>
    <n v="26"/>
    <x v="0"/>
    <n v="13.37"/>
    <n v="36.159999999999997"/>
    <n v="36.159999999999997"/>
    <n v="0"/>
    <n v="36.159999999999997"/>
    <n v="0"/>
    <n v="36.159999999999997"/>
    <m/>
    <m/>
    <m/>
    <n v="4.54"/>
    <s v="ниша"/>
    <m/>
    <m/>
    <m/>
    <m/>
    <m/>
    <m/>
    <m/>
    <m/>
    <m/>
    <m/>
    <s v="Кухня-столовая"/>
    <n v="13.29"/>
    <m/>
    <m/>
    <s v="Жилая комната"/>
    <s v="Комната стандарт"/>
    <n v="13.37"/>
    <m/>
    <m/>
    <m/>
    <m/>
    <m/>
    <m/>
    <m/>
    <m/>
    <m/>
    <m/>
    <m/>
    <m/>
    <m/>
    <m/>
    <m/>
    <m/>
    <m/>
    <m/>
    <m/>
    <m/>
    <m/>
    <m/>
    <n v="4.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В"/>
  </r>
  <r>
    <x v="0"/>
    <x v="2"/>
    <n v="13"/>
    <n v="445"/>
    <n v="9"/>
    <n v="12"/>
    <n v="26"/>
    <x v="0"/>
    <n v="10.82"/>
    <n v="36.430000000000007"/>
    <n v="36.430000000000007"/>
    <n v="0"/>
    <n v="36.430000000000007"/>
    <n v="0"/>
    <n v="36.430000000000007"/>
    <m/>
    <m/>
    <m/>
    <n v="4.87"/>
    <s v="ниша"/>
    <m/>
    <m/>
    <m/>
    <m/>
    <m/>
    <m/>
    <m/>
    <m/>
    <m/>
    <m/>
    <s v="Кухня-столовая"/>
    <n v="16.57"/>
    <m/>
    <m/>
    <s v="Жилая комната"/>
    <s v="Комната стандарт"/>
    <n v="10.82"/>
    <m/>
    <m/>
    <m/>
    <m/>
    <m/>
    <m/>
    <m/>
    <m/>
    <m/>
    <m/>
    <m/>
    <m/>
    <m/>
    <m/>
    <m/>
    <m/>
    <m/>
    <m/>
    <m/>
    <m/>
    <m/>
    <m/>
    <n v="4.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В"/>
  </r>
  <r>
    <x v="0"/>
    <x v="2"/>
    <n v="13"/>
    <n v="446"/>
    <n v="10"/>
    <n v="12"/>
    <n v="26"/>
    <x v="0"/>
    <n v="11.45"/>
    <n v="37.479999999999997"/>
    <n v="37.479999999999997"/>
    <n v="0"/>
    <n v="37.479999999999997"/>
    <n v="0"/>
    <n v="37.479999999999997"/>
    <m/>
    <m/>
    <m/>
    <n v="4.4800000000000004"/>
    <s v="ниша"/>
    <m/>
    <m/>
    <m/>
    <m/>
    <m/>
    <m/>
    <m/>
    <m/>
    <m/>
    <m/>
    <s v="Кухня-столовая"/>
    <n v="17.309999999999999"/>
    <m/>
    <m/>
    <s v="Жилая комната"/>
    <s v="Комната стандарт"/>
    <n v="11.45"/>
    <m/>
    <m/>
    <m/>
    <m/>
    <m/>
    <m/>
    <m/>
    <m/>
    <m/>
    <m/>
    <m/>
    <m/>
    <m/>
    <m/>
    <m/>
    <m/>
    <m/>
    <m/>
    <m/>
    <m/>
    <m/>
    <m/>
    <n v="4.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В"/>
  </r>
  <r>
    <x v="0"/>
    <x v="2"/>
    <n v="13"/>
    <n v="447"/>
    <n v="11"/>
    <n v="12"/>
    <n v="26"/>
    <x v="1"/>
    <n v="24.14"/>
    <n v="54.86"/>
    <n v="54.86"/>
    <n v="3.12"/>
    <n v="57.98"/>
    <n v="1.56"/>
    <n v="56.42"/>
    <m/>
    <m/>
    <m/>
    <n v="9.89"/>
    <s v="ниша"/>
    <m/>
    <m/>
    <m/>
    <m/>
    <m/>
    <m/>
    <m/>
    <m/>
    <m/>
    <m/>
    <s v="Кухня-столовая"/>
    <n v="15.76"/>
    <m/>
    <m/>
    <s v="Жилая комната"/>
    <s v="Комната стандарт"/>
    <n v="12.63"/>
    <m/>
    <m/>
    <s v="Жилая комната"/>
    <s v="Комната стандарт"/>
    <n v="11.51"/>
    <m/>
    <m/>
    <m/>
    <m/>
    <m/>
    <m/>
    <m/>
    <m/>
    <m/>
    <m/>
    <m/>
    <m/>
    <m/>
    <m/>
    <m/>
    <m/>
    <m/>
    <n v="5.07"/>
    <m/>
    <m/>
    <m/>
    <m/>
    <m/>
    <m/>
    <m/>
    <m/>
    <m/>
    <m/>
    <m/>
    <m/>
    <m/>
    <m/>
    <m/>
    <m/>
    <m/>
    <m/>
    <m/>
    <m/>
    <m/>
    <n v="3.12"/>
    <n v="1.56"/>
    <s v="стандартное"/>
    <s v="кухня"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В"/>
  </r>
  <r>
    <x v="0"/>
    <x v="2"/>
    <n v="13"/>
    <n v="448"/>
    <n v="12"/>
    <n v="12"/>
    <n v="26"/>
    <x v="2"/>
    <n v="45.27"/>
    <n v="99.689999999999984"/>
    <n v="99.689999999999984"/>
    <n v="0"/>
    <n v="99.689999999999984"/>
    <n v="0"/>
    <n v="99.689999999999984"/>
    <m/>
    <m/>
    <m/>
    <n v="6.83"/>
    <s v="ниша"/>
    <m/>
    <n v="9.2100000000000009"/>
    <m/>
    <m/>
    <m/>
    <m/>
    <m/>
    <m/>
    <m/>
    <m/>
    <s v="Кухня-столовая"/>
    <n v="23.81"/>
    <m/>
    <m/>
    <s v="Жилая комната"/>
    <s v="Комната стандарт"/>
    <n v="15.72"/>
    <m/>
    <m/>
    <s v="Жилая комната"/>
    <s v="Комната стандарт"/>
    <n v="15.55"/>
    <m/>
    <m/>
    <s v="Жилая комната"/>
    <s v="Мастер-спальня"/>
    <n v="14"/>
    <s v="гардероб"/>
    <n v="5.58"/>
    <m/>
    <m/>
    <m/>
    <m/>
    <m/>
    <m/>
    <m/>
    <m/>
    <m/>
    <m/>
    <n v="5.67"/>
    <n v="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2"/>
    <s v="кухня, комната"/>
    <m/>
    <m/>
    <m/>
    <m/>
    <m/>
    <m/>
    <m/>
    <m/>
    <m/>
    <s v="Другой ЖК"/>
    <s v="С-В, В"/>
  </r>
  <r>
    <x v="0"/>
    <x v="2"/>
    <n v="14"/>
    <n v="449"/>
    <n v="1"/>
    <n v="12"/>
    <n v="26"/>
    <x v="1"/>
    <n v="24.81"/>
    <n v="86.63"/>
    <n v="86.63"/>
    <n v="3.5"/>
    <n v="90.13"/>
    <n v="1.8"/>
    <n v="88.429999999999993"/>
    <m/>
    <m/>
    <m/>
    <n v="13.73"/>
    <s v="гардероб"/>
    <n v="3.47"/>
    <m/>
    <m/>
    <m/>
    <m/>
    <m/>
    <m/>
    <m/>
    <m/>
    <m/>
    <s v="Кухня-столовая"/>
    <n v="26.05"/>
    <m/>
    <m/>
    <s v="Жилая комната"/>
    <s v="Комната стандарт"/>
    <n v="14.54"/>
    <m/>
    <m/>
    <s v="Жилая комната"/>
    <s v="Мастер-спальня"/>
    <n v="10.27"/>
    <s v="гардероб"/>
    <n v="8.39"/>
    <m/>
    <m/>
    <m/>
    <m/>
    <m/>
    <m/>
    <m/>
    <m/>
    <m/>
    <m/>
    <m/>
    <m/>
    <m/>
    <m/>
    <m/>
    <n v="6.1"/>
    <n v="4.08"/>
    <m/>
    <m/>
    <m/>
    <m/>
    <m/>
    <m/>
    <m/>
    <m/>
    <m/>
    <m/>
    <m/>
    <m/>
    <m/>
    <m/>
    <m/>
    <m/>
    <m/>
    <m/>
    <m/>
    <m/>
    <n v="3.5"/>
    <n v="1.8"/>
    <s v="стандартное"/>
    <s v="кухня"/>
    <m/>
    <m/>
    <m/>
    <m/>
    <m/>
    <m/>
    <m/>
    <m/>
    <m/>
    <m/>
    <m/>
    <m/>
    <m/>
    <m/>
    <n v="3"/>
    <m/>
    <m/>
    <m/>
    <m/>
    <m/>
    <m/>
    <n v="1"/>
    <s v="коридор"/>
    <m/>
    <m/>
    <m/>
    <m/>
    <m/>
    <m/>
    <m/>
    <m/>
    <m/>
    <s v="Другой ЖК"/>
    <s v="В"/>
  </r>
  <r>
    <x v="0"/>
    <x v="2"/>
    <n v="14"/>
    <n v="450"/>
    <n v="2"/>
    <n v="12"/>
    <n v="26"/>
    <x v="1"/>
    <n v="29.990000000000002"/>
    <n v="84.070000000000007"/>
    <n v="84.070000000000007"/>
    <n v="0"/>
    <n v="84.070000000000007"/>
    <n v="0"/>
    <n v="84.070000000000007"/>
    <m/>
    <m/>
    <m/>
    <n v="10.42"/>
    <s v="гардероб"/>
    <n v="2.97"/>
    <m/>
    <m/>
    <m/>
    <m/>
    <m/>
    <m/>
    <m/>
    <m/>
    <m/>
    <s v="Кухня-столовая"/>
    <n v="29.92"/>
    <m/>
    <m/>
    <s v="Жилая комната"/>
    <s v="Комната стандарт"/>
    <n v="13.56"/>
    <m/>
    <m/>
    <s v="Жилая комната"/>
    <s v="Мастер-спальня"/>
    <n v="16.43"/>
    <s v="ниша"/>
    <m/>
    <m/>
    <m/>
    <m/>
    <m/>
    <m/>
    <m/>
    <m/>
    <m/>
    <m/>
    <m/>
    <m/>
    <m/>
    <m/>
    <m/>
    <m/>
    <n v="4.46"/>
    <n v="2.89"/>
    <m/>
    <n v="3.4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s v="кухня"/>
    <n v="1"/>
    <s v="кухня"/>
    <m/>
    <m/>
    <m/>
    <m/>
    <m/>
    <m/>
    <m/>
    <m/>
    <m/>
    <s v="Окна во внутр.углу"/>
    <s v="Ю-З"/>
  </r>
  <r>
    <x v="0"/>
    <x v="2"/>
    <n v="14"/>
    <n v="451"/>
    <n v="3"/>
    <n v="12"/>
    <n v="26"/>
    <x v="0"/>
    <n v="12.58"/>
    <n v="36.979999999999997"/>
    <n v="36.979999999999997"/>
    <n v="3.01"/>
    <n v="39.989999999999995"/>
    <n v="0.9"/>
    <n v="37.879999999999995"/>
    <m/>
    <m/>
    <m/>
    <n v="4.3"/>
    <s v="ниша"/>
    <m/>
    <m/>
    <m/>
    <m/>
    <m/>
    <m/>
    <m/>
    <m/>
    <m/>
    <m/>
    <s v="Кухня-столовая"/>
    <n v="14.92"/>
    <m/>
    <m/>
    <s v="Жилая комната"/>
    <s v="Комната стандарт"/>
    <n v="12.58"/>
    <m/>
    <m/>
    <m/>
    <m/>
    <m/>
    <m/>
    <m/>
    <m/>
    <m/>
    <m/>
    <m/>
    <m/>
    <m/>
    <m/>
    <m/>
    <m/>
    <m/>
    <m/>
    <m/>
    <m/>
    <m/>
    <m/>
    <n v="5.18"/>
    <m/>
    <m/>
    <m/>
    <m/>
    <m/>
    <m/>
    <n v="3.01"/>
    <n v="0.9"/>
    <s v="без остекления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Ю-З"/>
  </r>
  <r>
    <x v="0"/>
    <x v="2"/>
    <n v="14"/>
    <n v="452"/>
    <n v="4"/>
    <n v="12"/>
    <n v="26"/>
    <x v="0"/>
    <n v="14.7"/>
    <n v="37.400000000000006"/>
    <n v="37.400000000000006"/>
    <n v="0"/>
    <n v="37.400000000000006"/>
    <n v="0"/>
    <n v="37.400000000000006"/>
    <m/>
    <m/>
    <m/>
    <n v="3.92"/>
    <s v="ниша"/>
    <m/>
    <m/>
    <m/>
    <m/>
    <m/>
    <m/>
    <m/>
    <m/>
    <m/>
    <m/>
    <s v="Кухня-столовая"/>
    <n v="13.89"/>
    <m/>
    <m/>
    <s v="Жилая комната"/>
    <s v="Комната стандарт"/>
    <n v="14.7"/>
    <m/>
    <m/>
    <m/>
    <m/>
    <m/>
    <m/>
    <m/>
    <m/>
    <m/>
    <m/>
    <m/>
    <m/>
    <m/>
    <m/>
    <m/>
    <m/>
    <m/>
    <m/>
    <m/>
    <m/>
    <m/>
    <m/>
    <n v="4.8899999999999997"/>
    <m/>
    <m/>
    <m/>
    <m/>
    <s v="да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Ю-З"/>
  </r>
  <r>
    <x v="0"/>
    <x v="2"/>
    <n v="14"/>
    <n v="453"/>
    <n v="5"/>
    <n v="12"/>
    <n v="26"/>
    <x v="0"/>
    <n v="13.12"/>
    <n v="37.74"/>
    <n v="37.74"/>
    <n v="3.03"/>
    <n v="40.770000000000003"/>
    <n v="0.91"/>
    <n v="38.65"/>
    <m/>
    <m/>
    <m/>
    <n v="4.62"/>
    <s v="ниша"/>
    <m/>
    <m/>
    <m/>
    <m/>
    <m/>
    <m/>
    <m/>
    <m/>
    <m/>
    <m/>
    <s v="Кухня-столовая"/>
    <n v="14.61"/>
    <m/>
    <m/>
    <s v="Жилая комната"/>
    <s v="Комната стандарт"/>
    <n v="13.12"/>
    <m/>
    <m/>
    <m/>
    <m/>
    <m/>
    <m/>
    <m/>
    <m/>
    <m/>
    <m/>
    <m/>
    <m/>
    <m/>
    <m/>
    <m/>
    <m/>
    <m/>
    <m/>
    <m/>
    <m/>
    <m/>
    <m/>
    <n v="5.39"/>
    <m/>
    <m/>
    <m/>
    <m/>
    <m/>
    <m/>
    <n v="3.03"/>
    <n v="0.91"/>
    <s v="без остекления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Ю-З"/>
  </r>
  <r>
    <x v="0"/>
    <x v="2"/>
    <n v="14"/>
    <n v="454"/>
    <n v="6"/>
    <n v="12"/>
    <n v="26"/>
    <x v="1"/>
    <n v="32.619999999999997"/>
    <n v="71.669999999999987"/>
    <n v="71.669999999999987"/>
    <n v="0"/>
    <n v="71.669999999999987"/>
    <n v="0"/>
    <n v="71.669999999999987"/>
    <m/>
    <m/>
    <m/>
    <n v="11.38"/>
    <s v="ниша"/>
    <m/>
    <m/>
    <m/>
    <m/>
    <m/>
    <m/>
    <m/>
    <m/>
    <m/>
    <m/>
    <s v="Кухня-столовая"/>
    <n v="18.57"/>
    <m/>
    <m/>
    <s v="Жилая комната"/>
    <s v="Мастер-спальня"/>
    <n v="20.74"/>
    <m/>
    <m/>
    <s v="Жилая комната"/>
    <s v="Комната стандарт"/>
    <n v="11.88"/>
    <m/>
    <m/>
    <m/>
    <m/>
    <m/>
    <m/>
    <m/>
    <m/>
    <m/>
    <m/>
    <m/>
    <m/>
    <m/>
    <m/>
    <m/>
    <m/>
    <m/>
    <n v="4.92"/>
    <n v="4.18"/>
    <m/>
    <m/>
    <m/>
    <s v="да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s v="кухня, комната"/>
    <n v="2"/>
    <m/>
    <m/>
    <m/>
    <m/>
    <m/>
    <m/>
    <m/>
    <m/>
    <m/>
    <m/>
    <s v="Свой ЖК, Двор"/>
    <s v="Ю-З, С-З"/>
  </r>
  <r>
    <x v="0"/>
    <x v="2"/>
    <n v="14"/>
    <n v="455"/>
    <n v="7"/>
    <n v="12"/>
    <n v="26"/>
    <x v="1"/>
    <n v="27.02"/>
    <n v="61.959999999999994"/>
    <n v="61.959999999999994"/>
    <n v="0"/>
    <n v="61.959999999999994"/>
    <n v="0"/>
    <n v="61.959999999999994"/>
    <m/>
    <m/>
    <m/>
    <n v="10.88"/>
    <s v="ниша"/>
    <m/>
    <m/>
    <m/>
    <m/>
    <m/>
    <m/>
    <m/>
    <m/>
    <m/>
    <m/>
    <s v="Кухня-столовая"/>
    <n v="16.25"/>
    <m/>
    <m/>
    <s v="Жилая комната"/>
    <s v="Мастер-спальня"/>
    <n v="15.09"/>
    <m/>
    <m/>
    <s v="Жилая комната"/>
    <s v="Комната стандарт"/>
    <n v="11.93"/>
    <m/>
    <m/>
    <m/>
    <m/>
    <m/>
    <m/>
    <m/>
    <m/>
    <m/>
    <m/>
    <m/>
    <m/>
    <m/>
    <m/>
    <m/>
    <m/>
    <m/>
    <n v="4.4400000000000004"/>
    <n v="3.3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s v="кухня"/>
    <n v="2"/>
    <m/>
    <m/>
    <m/>
    <m/>
    <m/>
    <m/>
    <m/>
    <m/>
    <m/>
    <m/>
    <s v="Другой ЖК"/>
    <s v="С-В, С-З"/>
  </r>
  <r>
    <x v="0"/>
    <x v="2"/>
    <n v="14"/>
    <n v="456"/>
    <n v="8"/>
    <n v="12"/>
    <n v="26"/>
    <x v="0"/>
    <n v="13.37"/>
    <n v="36.159999999999997"/>
    <n v="36.159999999999997"/>
    <n v="0"/>
    <n v="36.159999999999997"/>
    <n v="0"/>
    <n v="36.159999999999997"/>
    <m/>
    <m/>
    <m/>
    <n v="4.54"/>
    <s v="ниша"/>
    <m/>
    <m/>
    <m/>
    <m/>
    <m/>
    <m/>
    <m/>
    <m/>
    <m/>
    <m/>
    <s v="Кухня-столовая"/>
    <n v="13.29"/>
    <m/>
    <m/>
    <s v="Жилая комната"/>
    <s v="Комната стандарт"/>
    <n v="13.37"/>
    <m/>
    <m/>
    <m/>
    <m/>
    <m/>
    <m/>
    <m/>
    <m/>
    <m/>
    <m/>
    <m/>
    <m/>
    <m/>
    <m/>
    <m/>
    <m/>
    <m/>
    <m/>
    <m/>
    <m/>
    <m/>
    <m/>
    <n v="4.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В"/>
  </r>
  <r>
    <x v="0"/>
    <x v="2"/>
    <n v="14"/>
    <n v="457"/>
    <n v="9"/>
    <n v="12"/>
    <n v="26"/>
    <x v="0"/>
    <n v="10.82"/>
    <n v="36.430000000000007"/>
    <n v="36.430000000000007"/>
    <n v="0"/>
    <n v="36.430000000000007"/>
    <n v="0"/>
    <n v="36.430000000000007"/>
    <m/>
    <m/>
    <m/>
    <n v="4.87"/>
    <s v="ниша"/>
    <m/>
    <m/>
    <m/>
    <m/>
    <m/>
    <m/>
    <m/>
    <m/>
    <m/>
    <m/>
    <s v="Кухня-столовая"/>
    <n v="16.57"/>
    <m/>
    <m/>
    <s v="Жилая комната"/>
    <s v="Комната стандарт"/>
    <n v="10.82"/>
    <m/>
    <m/>
    <m/>
    <m/>
    <m/>
    <m/>
    <m/>
    <m/>
    <m/>
    <m/>
    <m/>
    <m/>
    <m/>
    <m/>
    <m/>
    <m/>
    <m/>
    <m/>
    <m/>
    <m/>
    <m/>
    <m/>
    <n v="4.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В"/>
  </r>
  <r>
    <x v="0"/>
    <x v="2"/>
    <n v="14"/>
    <n v="458"/>
    <n v="10"/>
    <n v="12"/>
    <n v="26"/>
    <x v="0"/>
    <n v="11.45"/>
    <n v="37.479999999999997"/>
    <n v="37.479999999999997"/>
    <n v="0"/>
    <n v="37.479999999999997"/>
    <n v="0"/>
    <n v="37.479999999999997"/>
    <m/>
    <m/>
    <m/>
    <n v="4.4800000000000004"/>
    <s v="ниша"/>
    <m/>
    <m/>
    <m/>
    <m/>
    <m/>
    <m/>
    <m/>
    <m/>
    <m/>
    <m/>
    <s v="Кухня-столовая"/>
    <n v="17.309999999999999"/>
    <m/>
    <m/>
    <s v="Жилая комната"/>
    <s v="Комната стандарт"/>
    <n v="11.45"/>
    <m/>
    <m/>
    <m/>
    <m/>
    <m/>
    <m/>
    <m/>
    <m/>
    <m/>
    <m/>
    <m/>
    <m/>
    <m/>
    <m/>
    <m/>
    <m/>
    <m/>
    <m/>
    <m/>
    <m/>
    <m/>
    <m/>
    <n v="4.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В"/>
  </r>
  <r>
    <x v="0"/>
    <x v="2"/>
    <n v="14"/>
    <n v="459"/>
    <n v="11"/>
    <n v="12"/>
    <n v="26"/>
    <x v="1"/>
    <n v="24.14"/>
    <n v="54.86"/>
    <n v="54.86"/>
    <n v="3.12"/>
    <n v="57.98"/>
    <n v="1.56"/>
    <n v="56.42"/>
    <m/>
    <m/>
    <m/>
    <n v="9.89"/>
    <s v="ниша"/>
    <m/>
    <m/>
    <m/>
    <m/>
    <m/>
    <m/>
    <m/>
    <m/>
    <m/>
    <m/>
    <s v="Кухня-столовая"/>
    <n v="15.76"/>
    <m/>
    <m/>
    <s v="Жилая комната"/>
    <s v="Комната стандарт"/>
    <n v="12.63"/>
    <m/>
    <m/>
    <s v="Жилая комната"/>
    <s v="Комната стандарт"/>
    <n v="11.51"/>
    <m/>
    <m/>
    <m/>
    <m/>
    <m/>
    <m/>
    <m/>
    <m/>
    <m/>
    <m/>
    <m/>
    <m/>
    <m/>
    <m/>
    <m/>
    <m/>
    <m/>
    <n v="5.07"/>
    <m/>
    <m/>
    <m/>
    <m/>
    <m/>
    <m/>
    <m/>
    <m/>
    <m/>
    <m/>
    <m/>
    <m/>
    <m/>
    <m/>
    <m/>
    <m/>
    <m/>
    <m/>
    <m/>
    <m/>
    <m/>
    <n v="3.12"/>
    <n v="1.56"/>
    <s v="стандартное"/>
    <s v="кухня"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В"/>
  </r>
  <r>
    <x v="0"/>
    <x v="2"/>
    <n v="14"/>
    <n v="460"/>
    <n v="12"/>
    <n v="12"/>
    <n v="26"/>
    <x v="2"/>
    <n v="45.27"/>
    <n v="99.689999999999984"/>
    <n v="99.689999999999984"/>
    <n v="0"/>
    <n v="99.689999999999984"/>
    <n v="0"/>
    <n v="99.689999999999984"/>
    <m/>
    <m/>
    <m/>
    <n v="6.83"/>
    <s v="ниша"/>
    <m/>
    <n v="9.2100000000000009"/>
    <m/>
    <m/>
    <m/>
    <m/>
    <m/>
    <m/>
    <m/>
    <m/>
    <s v="Кухня-столовая"/>
    <n v="23.81"/>
    <m/>
    <m/>
    <s v="Жилая комната"/>
    <s v="Комната стандарт"/>
    <n v="15.72"/>
    <m/>
    <m/>
    <s v="Жилая комната"/>
    <s v="Комната стандарт"/>
    <n v="15.55"/>
    <m/>
    <m/>
    <s v="Жилая комната"/>
    <s v="Мастер-спальня"/>
    <n v="14"/>
    <s v="гардероб"/>
    <n v="5.58"/>
    <m/>
    <m/>
    <m/>
    <m/>
    <m/>
    <m/>
    <m/>
    <m/>
    <m/>
    <m/>
    <n v="5.67"/>
    <n v="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2"/>
    <s v="кухня, комната"/>
    <m/>
    <m/>
    <m/>
    <m/>
    <m/>
    <m/>
    <m/>
    <m/>
    <m/>
    <s v="Другой ЖК"/>
    <s v="С-В, В"/>
  </r>
  <r>
    <x v="0"/>
    <x v="2"/>
    <n v="15"/>
    <n v="461"/>
    <n v="1"/>
    <n v="12"/>
    <n v="26"/>
    <x v="1"/>
    <n v="24.81"/>
    <n v="86.63"/>
    <n v="86.63"/>
    <n v="3.5"/>
    <n v="90.13"/>
    <n v="1.8"/>
    <n v="88.429999999999993"/>
    <m/>
    <m/>
    <m/>
    <n v="13.73"/>
    <s v="гардероб"/>
    <n v="3.47"/>
    <m/>
    <m/>
    <m/>
    <m/>
    <m/>
    <m/>
    <m/>
    <m/>
    <m/>
    <s v="Кухня-столовая"/>
    <n v="26.05"/>
    <m/>
    <m/>
    <s v="Жилая комната"/>
    <s v="Комната стандарт"/>
    <n v="14.54"/>
    <m/>
    <m/>
    <s v="Жилая комната"/>
    <s v="Мастер-спальня"/>
    <n v="10.27"/>
    <s v="гардероб"/>
    <n v="8.39"/>
    <m/>
    <m/>
    <m/>
    <m/>
    <m/>
    <m/>
    <m/>
    <m/>
    <m/>
    <m/>
    <m/>
    <m/>
    <m/>
    <m/>
    <m/>
    <n v="6.1"/>
    <n v="4.08"/>
    <m/>
    <m/>
    <m/>
    <m/>
    <m/>
    <m/>
    <m/>
    <m/>
    <m/>
    <m/>
    <m/>
    <m/>
    <m/>
    <m/>
    <m/>
    <m/>
    <m/>
    <m/>
    <m/>
    <m/>
    <n v="3.5"/>
    <n v="1.8"/>
    <s v="стандартное"/>
    <s v="кухня"/>
    <m/>
    <m/>
    <m/>
    <m/>
    <m/>
    <m/>
    <m/>
    <m/>
    <m/>
    <m/>
    <m/>
    <m/>
    <m/>
    <m/>
    <n v="3"/>
    <m/>
    <m/>
    <m/>
    <m/>
    <m/>
    <m/>
    <n v="1"/>
    <s v="коридор"/>
    <m/>
    <m/>
    <m/>
    <m/>
    <m/>
    <m/>
    <m/>
    <m/>
    <m/>
    <s v="Другой ЖК"/>
    <s v="В"/>
  </r>
  <r>
    <x v="0"/>
    <x v="2"/>
    <n v="15"/>
    <n v="462"/>
    <n v="2"/>
    <n v="12"/>
    <n v="26"/>
    <x v="1"/>
    <n v="29.990000000000002"/>
    <n v="84.070000000000007"/>
    <n v="84.070000000000007"/>
    <n v="0"/>
    <n v="84.070000000000007"/>
    <n v="0"/>
    <n v="84.070000000000007"/>
    <m/>
    <m/>
    <m/>
    <n v="10.42"/>
    <s v="гардероб"/>
    <n v="2.97"/>
    <m/>
    <m/>
    <m/>
    <m/>
    <m/>
    <m/>
    <m/>
    <m/>
    <m/>
    <s v="Кухня-столовая"/>
    <n v="29.92"/>
    <m/>
    <m/>
    <s v="Жилая комната"/>
    <s v="Комната стандарт"/>
    <n v="13.56"/>
    <m/>
    <m/>
    <s v="Жилая комната"/>
    <s v="Мастер-спальня"/>
    <n v="16.43"/>
    <s v="ниша"/>
    <m/>
    <m/>
    <m/>
    <m/>
    <m/>
    <m/>
    <m/>
    <m/>
    <m/>
    <m/>
    <m/>
    <m/>
    <m/>
    <m/>
    <m/>
    <m/>
    <n v="4.46"/>
    <n v="2.89"/>
    <m/>
    <n v="3.4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s v="кухня"/>
    <n v="1"/>
    <s v="кухня"/>
    <m/>
    <m/>
    <m/>
    <m/>
    <m/>
    <m/>
    <m/>
    <m/>
    <m/>
    <s v="Окна во внутр.углу"/>
    <s v="Ю-З"/>
  </r>
  <r>
    <x v="0"/>
    <x v="2"/>
    <n v="15"/>
    <n v="463"/>
    <n v="3"/>
    <n v="12"/>
    <n v="26"/>
    <x v="0"/>
    <n v="12.58"/>
    <n v="36.979999999999997"/>
    <n v="36.979999999999997"/>
    <n v="0"/>
    <n v="36.979999999999997"/>
    <n v="0"/>
    <n v="36.979999999999997"/>
    <m/>
    <m/>
    <m/>
    <n v="4.3"/>
    <s v="ниша"/>
    <m/>
    <m/>
    <m/>
    <m/>
    <m/>
    <m/>
    <m/>
    <m/>
    <m/>
    <m/>
    <s v="Кухня-столовая"/>
    <n v="14.92"/>
    <m/>
    <m/>
    <s v="Жилая комната"/>
    <s v="Комната стандарт"/>
    <n v="12.58"/>
    <m/>
    <m/>
    <m/>
    <m/>
    <m/>
    <m/>
    <m/>
    <m/>
    <m/>
    <m/>
    <m/>
    <m/>
    <m/>
    <m/>
    <m/>
    <m/>
    <m/>
    <m/>
    <m/>
    <m/>
    <m/>
    <m/>
    <n v="5.18"/>
    <m/>
    <m/>
    <m/>
    <m/>
    <s v="да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Ю-З"/>
  </r>
  <r>
    <x v="0"/>
    <x v="2"/>
    <n v="15"/>
    <n v="464"/>
    <n v="4"/>
    <n v="12"/>
    <n v="26"/>
    <x v="0"/>
    <n v="14.7"/>
    <n v="37.400000000000006"/>
    <n v="37.400000000000006"/>
    <n v="3.01"/>
    <n v="40.410000000000004"/>
    <n v="0.9"/>
    <n v="38.300000000000004"/>
    <m/>
    <m/>
    <m/>
    <n v="3.92"/>
    <s v="ниша"/>
    <m/>
    <m/>
    <m/>
    <m/>
    <m/>
    <m/>
    <m/>
    <m/>
    <m/>
    <m/>
    <s v="Кухня-столовая"/>
    <n v="13.89"/>
    <m/>
    <m/>
    <s v="Жилая комната"/>
    <s v="Комната стандарт"/>
    <n v="14.7"/>
    <m/>
    <m/>
    <m/>
    <m/>
    <m/>
    <m/>
    <m/>
    <m/>
    <m/>
    <m/>
    <m/>
    <m/>
    <m/>
    <m/>
    <m/>
    <m/>
    <m/>
    <m/>
    <m/>
    <m/>
    <m/>
    <m/>
    <n v="4.8899999999999997"/>
    <m/>
    <m/>
    <m/>
    <m/>
    <m/>
    <m/>
    <n v="3.01"/>
    <n v="0.9"/>
    <s v="без остекления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Ю-З"/>
  </r>
  <r>
    <x v="0"/>
    <x v="2"/>
    <n v="15"/>
    <n v="465"/>
    <n v="5"/>
    <n v="12"/>
    <n v="26"/>
    <x v="0"/>
    <n v="13.12"/>
    <n v="37.74"/>
    <n v="37.74"/>
    <n v="0"/>
    <n v="37.74"/>
    <n v="0"/>
    <n v="37.74"/>
    <m/>
    <m/>
    <m/>
    <n v="4.62"/>
    <s v="ниша"/>
    <m/>
    <m/>
    <m/>
    <m/>
    <m/>
    <m/>
    <m/>
    <m/>
    <m/>
    <m/>
    <s v="Кухня-столовая"/>
    <n v="14.61"/>
    <m/>
    <m/>
    <s v="Жилая комната"/>
    <s v="Комната стандарт"/>
    <n v="13.12"/>
    <m/>
    <m/>
    <m/>
    <m/>
    <m/>
    <m/>
    <m/>
    <m/>
    <m/>
    <m/>
    <m/>
    <m/>
    <m/>
    <m/>
    <m/>
    <m/>
    <m/>
    <m/>
    <m/>
    <m/>
    <m/>
    <m/>
    <n v="5.39"/>
    <m/>
    <m/>
    <m/>
    <m/>
    <s v="да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Ю-З"/>
  </r>
  <r>
    <x v="0"/>
    <x v="2"/>
    <n v="15"/>
    <n v="466"/>
    <n v="6"/>
    <n v="12"/>
    <n v="26"/>
    <x v="1"/>
    <n v="32.619999999999997"/>
    <n v="71.669999999999987"/>
    <n v="71.669999999999987"/>
    <n v="3.01"/>
    <n v="74.679999999999993"/>
    <n v="0.9"/>
    <n v="72.569999999999993"/>
    <m/>
    <m/>
    <m/>
    <n v="11.38"/>
    <s v="ниша"/>
    <m/>
    <m/>
    <m/>
    <m/>
    <m/>
    <m/>
    <m/>
    <m/>
    <m/>
    <m/>
    <s v="Кухня-столовая"/>
    <n v="18.57"/>
    <m/>
    <m/>
    <s v="Жилая комната"/>
    <s v="Мастер-спальня"/>
    <n v="20.74"/>
    <m/>
    <m/>
    <s v="Жилая комната"/>
    <s v="Комната стандарт"/>
    <n v="11.88"/>
    <m/>
    <m/>
    <m/>
    <m/>
    <m/>
    <m/>
    <m/>
    <m/>
    <m/>
    <m/>
    <m/>
    <m/>
    <m/>
    <m/>
    <m/>
    <m/>
    <m/>
    <n v="4.92"/>
    <n v="4.18"/>
    <m/>
    <m/>
    <m/>
    <m/>
    <m/>
    <n v="3.01"/>
    <n v="0.9"/>
    <s v="без остекления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s v="кухня, комната"/>
    <n v="2"/>
    <m/>
    <m/>
    <m/>
    <m/>
    <m/>
    <m/>
    <m/>
    <m/>
    <m/>
    <m/>
    <s v="Свой ЖК, Двор"/>
    <s v="Ю-З, С-З"/>
  </r>
  <r>
    <x v="0"/>
    <x v="2"/>
    <n v="15"/>
    <n v="467"/>
    <n v="7"/>
    <n v="12"/>
    <n v="26"/>
    <x v="1"/>
    <n v="27.02"/>
    <n v="61.959999999999994"/>
    <n v="61.959999999999994"/>
    <n v="0"/>
    <n v="61.959999999999994"/>
    <n v="0"/>
    <n v="61.959999999999994"/>
    <m/>
    <m/>
    <m/>
    <n v="10.88"/>
    <s v="ниша"/>
    <m/>
    <m/>
    <m/>
    <m/>
    <m/>
    <m/>
    <m/>
    <m/>
    <m/>
    <m/>
    <s v="Кухня-столовая"/>
    <n v="16.25"/>
    <m/>
    <m/>
    <s v="Жилая комната"/>
    <s v="Мастер-спальня"/>
    <n v="15.09"/>
    <m/>
    <m/>
    <s v="Жилая комната"/>
    <s v="Комната стандарт"/>
    <n v="11.93"/>
    <m/>
    <m/>
    <m/>
    <m/>
    <m/>
    <m/>
    <m/>
    <m/>
    <m/>
    <m/>
    <m/>
    <m/>
    <m/>
    <m/>
    <m/>
    <m/>
    <m/>
    <n v="4.4400000000000004"/>
    <n v="3.3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s v="кухня"/>
    <n v="2"/>
    <m/>
    <m/>
    <m/>
    <m/>
    <m/>
    <m/>
    <m/>
    <m/>
    <m/>
    <m/>
    <s v="Другой ЖК"/>
    <s v="С-В, С-З"/>
  </r>
  <r>
    <x v="0"/>
    <x v="2"/>
    <n v="15"/>
    <n v="468"/>
    <n v="8"/>
    <n v="12"/>
    <n v="26"/>
    <x v="0"/>
    <n v="13.37"/>
    <n v="36.159999999999997"/>
    <n v="36.159999999999997"/>
    <n v="0"/>
    <n v="36.159999999999997"/>
    <n v="0"/>
    <n v="36.159999999999997"/>
    <m/>
    <m/>
    <m/>
    <n v="4.54"/>
    <s v="ниша"/>
    <m/>
    <m/>
    <m/>
    <m/>
    <m/>
    <m/>
    <m/>
    <m/>
    <m/>
    <m/>
    <s v="Кухня-столовая"/>
    <n v="13.29"/>
    <m/>
    <m/>
    <s v="Жилая комната"/>
    <s v="Комната стандарт"/>
    <n v="13.37"/>
    <m/>
    <m/>
    <m/>
    <m/>
    <m/>
    <m/>
    <m/>
    <m/>
    <m/>
    <m/>
    <m/>
    <m/>
    <m/>
    <m/>
    <m/>
    <m/>
    <m/>
    <m/>
    <m/>
    <m/>
    <m/>
    <m/>
    <n v="4.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В"/>
  </r>
  <r>
    <x v="0"/>
    <x v="2"/>
    <n v="15"/>
    <n v="469"/>
    <n v="9"/>
    <n v="12"/>
    <n v="26"/>
    <x v="0"/>
    <n v="10.82"/>
    <n v="36.430000000000007"/>
    <n v="36.430000000000007"/>
    <n v="0"/>
    <n v="36.430000000000007"/>
    <n v="0"/>
    <n v="36.430000000000007"/>
    <m/>
    <m/>
    <m/>
    <n v="4.87"/>
    <s v="ниша"/>
    <m/>
    <m/>
    <m/>
    <m/>
    <m/>
    <m/>
    <m/>
    <m/>
    <m/>
    <m/>
    <s v="Кухня-столовая"/>
    <n v="16.57"/>
    <m/>
    <m/>
    <s v="Жилая комната"/>
    <s v="Комната стандарт"/>
    <n v="10.82"/>
    <m/>
    <m/>
    <m/>
    <m/>
    <m/>
    <m/>
    <m/>
    <m/>
    <m/>
    <m/>
    <m/>
    <m/>
    <m/>
    <m/>
    <m/>
    <m/>
    <m/>
    <m/>
    <m/>
    <m/>
    <m/>
    <m/>
    <n v="4.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В"/>
  </r>
  <r>
    <x v="0"/>
    <x v="2"/>
    <n v="15"/>
    <n v="470"/>
    <n v="10"/>
    <n v="12"/>
    <n v="26"/>
    <x v="0"/>
    <n v="11.45"/>
    <n v="37.479999999999997"/>
    <n v="37.479999999999997"/>
    <n v="0"/>
    <n v="37.479999999999997"/>
    <n v="0"/>
    <n v="37.479999999999997"/>
    <m/>
    <m/>
    <m/>
    <n v="4.4800000000000004"/>
    <s v="ниша"/>
    <m/>
    <m/>
    <m/>
    <m/>
    <m/>
    <m/>
    <m/>
    <m/>
    <m/>
    <m/>
    <s v="Кухня-столовая"/>
    <n v="17.309999999999999"/>
    <m/>
    <m/>
    <s v="Жилая комната"/>
    <s v="Комната стандарт"/>
    <n v="11.45"/>
    <m/>
    <m/>
    <m/>
    <m/>
    <m/>
    <m/>
    <m/>
    <m/>
    <m/>
    <m/>
    <m/>
    <m/>
    <m/>
    <m/>
    <m/>
    <m/>
    <m/>
    <m/>
    <m/>
    <m/>
    <m/>
    <m/>
    <n v="4.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В"/>
  </r>
  <r>
    <x v="0"/>
    <x v="2"/>
    <n v="15"/>
    <n v="471"/>
    <n v="11"/>
    <n v="12"/>
    <n v="26"/>
    <x v="1"/>
    <n v="24.14"/>
    <n v="54.86"/>
    <n v="54.86"/>
    <n v="3.12"/>
    <n v="57.98"/>
    <n v="1.56"/>
    <n v="56.42"/>
    <m/>
    <m/>
    <m/>
    <n v="9.89"/>
    <s v="ниша"/>
    <m/>
    <m/>
    <m/>
    <m/>
    <m/>
    <m/>
    <m/>
    <m/>
    <m/>
    <m/>
    <s v="Кухня-столовая"/>
    <n v="15.76"/>
    <m/>
    <m/>
    <s v="Жилая комната"/>
    <s v="Комната стандарт"/>
    <n v="12.63"/>
    <m/>
    <m/>
    <s v="Жилая комната"/>
    <s v="Комната стандарт"/>
    <n v="11.51"/>
    <m/>
    <m/>
    <m/>
    <m/>
    <m/>
    <m/>
    <m/>
    <m/>
    <m/>
    <m/>
    <m/>
    <m/>
    <m/>
    <m/>
    <m/>
    <m/>
    <m/>
    <n v="5.07"/>
    <m/>
    <m/>
    <m/>
    <m/>
    <m/>
    <m/>
    <m/>
    <m/>
    <m/>
    <m/>
    <m/>
    <m/>
    <m/>
    <m/>
    <m/>
    <m/>
    <m/>
    <m/>
    <m/>
    <m/>
    <m/>
    <n v="3.12"/>
    <n v="1.56"/>
    <s v="стандартное"/>
    <s v="кухня"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В"/>
  </r>
  <r>
    <x v="0"/>
    <x v="2"/>
    <n v="15"/>
    <n v="472"/>
    <n v="12"/>
    <n v="12"/>
    <n v="26"/>
    <x v="2"/>
    <n v="45.27"/>
    <n v="99.689999999999984"/>
    <n v="99.689999999999984"/>
    <n v="0"/>
    <n v="99.689999999999984"/>
    <n v="0"/>
    <n v="99.689999999999984"/>
    <m/>
    <m/>
    <m/>
    <n v="6.83"/>
    <s v="ниша"/>
    <m/>
    <n v="9.2100000000000009"/>
    <m/>
    <m/>
    <m/>
    <m/>
    <m/>
    <m/>
    <m/>
    <m/>
    <s v="Кухня-столовая"/>
    <n v="23.81"/>
    <m/>
    <m/>
    <s v="Жилая комната"/>
    <s v="Комната стандарт"/>
    <n v="15.72"/>
    <m/>
    <m/>
    <s v="Жилая комната"/>
    <s v="Комната стандарт"/>
    <n v="15.55"/>
    <m/>
    <m/>
    <s v="Жилая комната"/>
    <s v="Мастер-спальня"/>
    <n v="14"/>
    <s v="гардероб"/>
    <n v="5.58"/>
    <m/>
    <m/>
    <m/>
    <m/>
    <m/>
    <m/>
    <m/>
    <m/>
    <m/>
    <m/>
    <n v="5.67"/>
    <n v="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2"/>
    <s v="кухня, комната"/>
    <m/>
    <m/>
    <m/>
    <m/>
    <m/>
    <m/>
    <m/>
    <m/>
    <m/>
    <s v="Другой ЖК"/>
    <s v="С-В, В"/>
  </r>
  <r>
    <x v="0"/>
    <x v="2"/>
    <n v="16"/>
    <n v="473"/>
    <n v="1"/>
    <n v="12"/>
    <n v="26"/>
    <x v="1"/>
    <n v="24.81"/>
    <n v="86.63"/>
    <n v="86.63"/>
    <n v="3.5"/>
    <n v="90.13"/>
    <n v="1.8"/>
    <n v="88.429999999999993"/>
    <m/>
    <m/>
    <m/>
    <n v="13.73"/>
    <s v="гардероб"/>
    <n v="3.47"/>
    <m/>
    <m/>
    <m/>
    <m/>
    <m/>
    <m/>
    <m/>
    <m/>
    <m/>
    <s v="Кухня-столовая"/>
    <n v="26.05"/>
    <m/>
    <m/>
    <s v="Жилая комната"/>
    <s v="Комната стандарт"/>
    <n v="14.54"/>
    <m/>
    <m/>
    <s v="Жилая комната"/>
    <s v="Мастер-спальня"/>
    <n v="10.27"/>
    <s v="гардероб"/>
    <n v="8.39"/>
    <m/>
    <m/>
    <m/>
    <m/>
    <m/>
    <m/>
    <m/>
    <m/>
    <m/>
    <m/>
    <m/>
    <m/>
    <m/>
    <m/>
    <m/>
    <n v="6.1"/>
    <n v="4.08"/>
    <m/>
    <m/>
    <m/>
    <m/>
    <m/>
    <m/>
    <m/>
    <m/>
    <m/>
    <m/>
    <m/>
    <m/>
    <m/>
    <m/>
    <m/>
    <m/>
    <m/>
    <m/>
    <m/>
    <m/>
    <n v="3.5"/>
    <n v="1.8"/>
    <s v="стандартное"/>
    <s v="кухня"/>
    <m/>
    <m/>
    <m/>
    <m/>
    <m/>
    <m/>
    <m/>
    <m/>
    <m/>
    <m/>
    <m/>
    <m/>
    <m/>
    <m/>
    <n v="3"/>
    <m/>
    <m/>
    <m/>
    <m/>
    <m/>
    <m/>
    <n v="1"/>
    <s v="коридор"/>
    <m/>
    <m/>
    <m/>
    <m/>
    <m/>
    <m/>
    <m/>
    <m/>
    <m/>
    <s v="Другой ЖК"/>
    <s v="В"/>
  </r>
  <r>
    <x v="0"/>
    <x v="2"/>
    <n v="16"/>
    <n v="474"/>
    <n v="2"/>
    <n v="12"/>
    <n v="26"/>
    <x v="1"/>
    <n v="29.990000000000002"/>
    <n v="84.070000000000007"/>
    <n v="84.070000000000007"/>
    <n v="0"/>
    <n v="84.070000000000007"/>
    <n v="0"/>
    <n v="84.070000000000007"/>
    <m/>
    <m/>
    <m/>
    <n v="10.42"/>
    <s v="гардероб"/>
    <n v="2.97"/>
    <m/>
    <m/>
    <m/>
    <m/>
    <m/>
    <m/>
    <m/>
    <m/>
    <m/>
    <s v="Кухня-столовая"/>
    <n v="29.92"/>
    <m/>
    <m/>
    <s v="Жилая комната"/>
    <s v="Комната стандарт"/>
    <n v="13.56"/>
    <m/>
    <m/>
    <s v="Жилая комната"/>
    <s v="Мастер-спальня"/>
    <n v="16.43"/>
    <s v="ниша"/>
    <m/>
    <m/>
    <m/>
    <m/>
    <m/>
    <m/>
    <m/>
    <m/>
    <m/>
    <m/>
    <m/>
    <m/>
    <m/>
    <m/>
    <m/>
    <m/>
    <n v="4.46"/>
    <n v="2.89"/>
    <m/>
    <n v="3.4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s v="кухня"/>
    <n v="1"/>
    <s v="кухня"/>
    <m/>
    <m/>
    <m/>
    <m/>
    <m/>
    <m/>
    <m/>
    <m/>
    <m/>
    <s v="Окна во внутр.углу"/>
    <s v="Ю-З"/>
  </r>
  <r>
    <x v="0"/>
    <x v="2"/>
    <n v="16"/>
    <n v="475"/>
    <n v="3"/>
    <n v="12"/>
    <n v="26"/>
    <x v="0"/>
    <n v="12.58"/>
    <n v="36.979999999999997"/>
    <n v="36.979999999999997"/>
    <n v="3.01"/>
    <n v="39.989999999999995"/>
    <n v="0.9"/>
    <n v="37.879999999999995"/>
    <m/>
    <m/>
    <m/>
    <n v="4.3"/>
    <s v="ниша"/>
    <m/>
    <m/>
    <m/>
    <m/>
    <m/>
    <m/>
    <m/>
    <m/>
    <m/>
    <m/>
    <s v="Кухня-столовая"/>
    <n v="14.92"/>
    <m/>
    <m/>
    <s v="Жилая комната"/>
    <s v="Комната стандарт"/>
    <n v="12.58"/>
    <m/>
    <m/>
    <m/>
    <m/>
    <m/>
    <m/>
    <m/>
    <m/>
    <m/>
    <m/>
    <m/>
    <m/>
    <m/>
    <m/>
    <m/>
    <m/>
    <m/>
    <m/>
    <m/>
    <m/>
    <m/>
    <m/>
    <n v="5.18"/>
    <m/>
    <m/>
    <m/>
    <m/>
    <m/>
    <m/>
    <n v="3.01"/>
    <n v="0.9"/>
    <s v="без остекления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Ю-З"/>
  </r>
  <r>
    <x v="0"/>
    <x v="2"/>
    <n v="16"/>
    <n v="476"/>
    <n v="4"/>
    <n v="12"/>
    <n v="26"/>
    <x v="0"/>
    <n v="14.7"/>
    <n v="37.400000000000006"/>
    <n v="37.400000000000006"/>
    <n v="0"/>
    <n v="37.400000000000006"/>
    <n v="0"/>
    <n v="37.400000000000006"/>
    <m/>
    <m/>
    <m/>
    <n v="3.92"/>
    <s v="ниша"/>
    <m/>
    <m/>
    <m/>
    <m/>
    <m/>
    <m/>
    <m/>
    <m/>
    <m/>
    <m/>
    <s v="Кухня-столовая"/>
    <n v="13.89"/>
    <m/>
    <m/>
    <s v="Жилая комната"/>
    <s v="Комната стандарт"/>
    <n v="14.7"/>
    <m/>
    <m/>
    <m/>
    <m/>
    <m/>
    <m/>
    <m/>
    <m/>
    <m/>
    <m/>
    <m/>
    <m/>
    <m/>
    <m/>
    <m/>
    <m/>
    <m/>
    <m/>
    <m/>
    <m/>
    <m/>
    <m/>
    <n v="4.8899999999999997"/>
    <m/>
    <m/>
    <m/>
    <m/>
    <s v="да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Ю-З"/>
  </r>
  <r>
    <x v="0"/>
    <x v="2"/>
    <n v="16"/>
    <n v="477"/>
    <n v="5"/>
    <n v="12"/>
    <n v="26"/>
    <x v="0"/>
    <n v="13.12"/>
    <n v="37.74"/>
    <n v="37.74"/>
    <n v="3.03"/>
    <n v="40.770000000000003"/>
    <n v="0.91"/>
    <n v="38.65"/>
    <m/>
    <m/>
    <m/>
    <n v="4.62"/>
    <s v="ниша"/>
    <m/>
    <m/>
    <m/>
    <m/>
    <m/>
    <m/>
    <m/>
    <m/>
    <m/>
    <m/>
    <s v="Кухня-столовая"/>
    <n v="14.61"/>
    <m/>
    <m/>
    <s v="Жилая комната"/>
    <s v="Комната стандарт"/>
    <n v="13.12"/>
    <m/>
    <m/>
    <m/>
    <m/>
    <m/>
    <m/>
    <m/>
    <m/>
    <m/>
    <m/>
    <m/>
    <m/>
    <m/>
    <m/>
    <m/>
    <m/>
    <m/>
    <m/>
    <m/>
    <m/>
    <m/>
    <m/>
    <n v="5.39"/>
    <m/>
    <m/>
    <m/>
    <m/>
    <m/>
    <m/>
    <n v="3.03"/>
    <n v="0.91"/>
    <s v="без остекления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Ю-З"/>
  </r>
  <r>
    <x v="0"/>
    <x v="2"/>
    <n v="16"/>
    <n v="478"/>
    <n v="6"/>
    <n v="12"/>
    <n v="26"/>
    <x v="1"/>
    <n v="32.619999999999997"/>
    <n v="71.669999999999987"/>
    <n v="71.669999999999987"/>
    <n v="0"/>
    <n v="71.669999999999987"/>
    <n v="0"/>
    <n v="71.669999999999987"/>
    <m/>
    <m/>
    <m/>
    <n v="11.38"/>
    <s v="ниша"/>
    <m/>
    <m/>
    <m/>
    <m/>
    <m/>
    <m/>
    <m/>
    <m/>
    <m/>
    <m/>
    <s v="Кухня-столовая"/>
    <n v="18.57"/>
    <m/>
    <m/>
    <s v="Жилая комната"/>
    <s v="Мастер-спальня"/>
    <n v="20.74"/>
    <m/>
    <m/>
    <s v="Жилая комната"/>
    <s v="Комната стандарт"/>
    <n v="11.88"/>
    <m/>
    <m/>
    <m/>
    <m/>
    <m/>
    <m/>
    <m/>
    <m/>
    <m/>
    <m/>
    <m/>
    <m/>
    <m/>
    <m/>
    <m/>
    <m/>
    <m/>
    <n v="4.92"/>
    <n v="4.18"/>
    <m/>
    <m/>
    <m/>
    <s v="да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s v="кухня, комната"/>
    <n v="2"/>
    <m/>
    <m/>
    <m/>
    <m/>
    <m/>
    <m/>
    <m/>
    <m/>
    <m/>
    <m/>
    <s v="Свой ЖК, Двор"/>
    <s v="Ю-З, С-З"/>
  </r>
  <r>
    <x v="0"/>
    <x v="2"/>
    <n v="16"/>
    <n v="479"/>
    <n v="7"/>
    <n v="12"/>
    <n v="26"/>
    <x v="1"/>
    <n v="27.02"/>
    <n v="61.959999999999994"/>
    <n v="61.959999999999994"/>
    <n v="0"/>
    <n v="61.959999999999994"/>
    <n v="0"/>
    <n v="61.959999999999994"/>
    <m/>
    <m/>
    <m/>
    <n v="10.88"/>
    <s v="ниша"/>
    <m/>
    <m/>
    <m/>
    <m/>
    <m/>
    <m/>
    <m/>
    <m/>
    <m/>
    <m/>
    <s v="Кухня-столовая"/>
    <n v="16.25"/>
    <m/>
    <m/>
    <s v="Жилая комната"/>
    <s v="Мастер-спальня"/>
    <n v="15.09"/>
    <m/>
    <m/>
    <s v="Жилая комната"/>
    <s v="Комната стандарт"/>
    <n v="11.93"/>
    <m/>
    <m/>
    <m/>
    <m/>
    <m/>
    <m/>
    <m/>
    <m/>
    <m/>
    <m/>
    <m/>
    <m/>
    <m/>
    <m/>
    <m/>
    <m/>
    <m/>
    <n v="4.4400000000000004"/>
    <n v="3.3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s v="кухня"/>
    <n v="2"/>
    <m/>
    <m/>
    <m/>
    <m/>
    <m/>
    <m/>
    <m/>
    <m/>
    <m/>
    <m/>
    <s v="Другой ЖК"/>
    <s v="С-В, С-З"/>
  </r>
  <r>
    <x v="0"/>
    <x v="2"/>
    <n v="16"/>
    <n v="480"/>
    <n v="8"/>
    <n v="12"/>
    <n v="26"/>
    <x v="0"/>
    <n v="13.37"/>
    <n v="36.159999999999997"/>
    <n v="36.159999999999997"/>
    <n v="0"/>
    <n v="36.159999999999997"/>
    <n v="0"/>
    <n v="36.159999999999997"/>
    <m/>
    <m/>
    <m/>
    <n v="4.54"/>
    <s v="ниша"/>
    <m/>
    <m/>
    <m/>
    <m/>
    <m/>
    <m/>
    <m/>
    <m/>
    <m/>
    <m/>
    <s v="Кухня-столовая"/>
    <n v="13.29"/>
    <m/>
    <m/>
    <s v="Жилая комната"/>
    <s v="Комната стандарт"/>
    <n v="13.37"/>
    <m/>
    <m/>
    <m/>
    <m/>
    <m/>
    <m/>
    <m/>
    <m/>
    <m/>
    <m/>
    <m/>
    <m/>
    <m/>
    <m/>
    <m/>
    <m/>
    <m/>
    <m/>
    <m/>
    <m/>
    <m/>
    <m/>
    <n v="4.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В"/>
  </r>
  <r>
    <x v="0"/>
    <x v="2"/>
    <n v="16"/>
    <n v="481"/>
    <n v="9"/>
    <n v="12"/>
    <n v="26"/>
    <x v="0"/>
    <n v="10.82"/>
    <n v="36.430000000000007"/>
    <n v="36.430000000000007"/>
    <n v="0"/>
    <n v="36.430000000000007"/>
    <n v="0"/>
    <n v="36.430000000000007"/>
    <m/>
    <m/>
    <m/>
    <n v="4.87"/>
    <s v="ниша"/>
    <m/>
    <m/>
    <m/>
    <m/>
    <m/>
    <m/>
    <m/>
    <m/>
    <m/>
    <m/>
    <s v="Кухня-столовая"/>
    <n v="16.57"/>
    <m/>
    <m/>
    <s v="Жилая комната"/>
    <s v="Комната стандарт"/>
    <n v="10.82"/>
    <m/>
    <m/>
    <m/>
    <m/>
    <m/>
    <m/>
    <m/>
    <m/>
    <m/>
    <m/>
    <m/>
    <m/>
    <m/>
    <m/>
    <m/>
    <m/>
    <m/>
    <m/>
    <m/>
    <m/>
    <m/>
    <m/>
    <n v="4.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В"/>
  </r>
  <r>
    <x v="0"/>
    <x v="2"/>
    <n v="16"/>
    <n v="482"/>
    <n v="10"/>
    <n v="12"/>
    <n v="26"/>
    <x v="0"/>
    <n v="11.45"/>
    <n v="37.479999999999997"/>
    <n v="37.479999999999997"/>
    <n v="0"/>
    <n v="37.479999999999997"/>
    <n v="0"/>
    <n v="37.479999999999997"/>
    <m/>
    <m/>
    <m/>
    <n v="4.4800000000000004"/>
    <s v="ниша"/>
    <m/>
    <m/>
    <m/>
    <m/>
    <m/>
    <m/>
    <m/>
    <m/>
    <m/>
    <m/>
    <s v="Кухня-столовая"/>
    <n v="17.309999999999999"/>
    <m/>
    <m/>
    <s v="Жилая комната"/>
    <s v="Комната стандарт"/>
    <n v="11.45"/>
    <m/>
    <m/>
    <m/>
    <m/>
    <m/>
    <m/>
    <m/>
    <m/>
    <m/>
    <m/>
    <m/>
    <m/>
    <m/>
    <m/>
    <m/>
    <m/>
    <m/>
    <m/>
    <m/>
    <m/>
    <m/>
    <m/>
    <n v="4.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В"/>
  </r>
  <r>
    <x v="0"/>
    <x v="2"/>
    <n v="16"/>
    <n v="483"/>
    <n v="11"/>
    <n v="12"/>
    <n v="26"/>
    <x v="1"/>
    <n v="24.14"/>
    <n v="54.86"/>
    <n v="54.86"/>
    <n v="3.12"/>
    <n v="57.98"/>
    <n v="1.56"/>
    <n v="56.42"/>
    <m/>
    <m/>
    <m/>
    <n v="9.89"/>
    <s v="ниша"/>
    <m/>
    <m/>
    <m/>
    <m/>
    <m/>
    <m/>
    <m/>
    <m/>
    <m/>
    <m/>
    <s v="Кухня-столовая"/>
    <n v="15.76"/>
    <m/>
    <m/>
    <s v="Жилая комната"/>
    <s v="Комната стандарт"/>
    <n v="12.63"/>
    <m/>
    <m/>
    <s v="Жилая комната"/>
    <s v="Комната стандарт"/>
    <n v="11.51"/>
    <m/>
    <m/>
    <m/>
    <m/>
    <m/>
    <m/>
    <m/>
    <m/>
    <m/>
    <m/>
    <m/>
    <m/>
    <m/>
    <m/>
    <m/>
    <m/>
    <m/>
    <n v="5.07"/>
    <m/>
    <m/>
    <m/>
    <m/>
    <m/>
    <m/>
    <m/>
    <m/>
    <m/>
    <m/>
    <m/>
    <m/>
    <m/>
    <m/>
    <m/>
    <m/>
    <m/>
    <m/>
    <m/>
    <m/>
    <m/>
    <n v="3.12"/>
    <n v="1.56"/>
    <s v="стандартное"/>
    <s v="кухня"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В"/>
  </r>
  <r>
    <x v="0"/>
    <x v="2"/>
    <n v="16"/>
    <n v="484"/>
    <n v="12"/>
    <n v="12"/>
    <n v="26"/>
    <x v="2"/>
    <n v="45.27"/>
    <n v="99.689999999999984"/>
    <n v="99.689999999999984"/>
    <n v="0"/>
    <n v="99.689999999999984"/>
    <n v="0"/>
    <n v="99.689999999999984"/>
    <m/>
    <m/>
    <m/>
    <n v="6.83"/>
    <s v="ниша"/>
    <m/>
    <n v="9.2100000000000009"/>
    <m/>
    <m/>
    <m/>
    <m/>
    <m/>
    <m/>
    <m/>
    <m/>
    <s v="Кухня-столовая"/>
    <n v="23.81"/>
    <m/>
    <m/>
    <s v="Жилая комната"/>
    <s v="Комната стандарт"/>
    <n v="15.72"/>
    <m/>
    <m/>
    <s v="Жилая комната"/>
    <s v="Комната стандарт"/>
    <n v="15.55"/>
    <m/>
    <m/>
    <s v="Жилая комната"/>
    <s v="Мастер-спальня"/>
    <n v="14"/>
    <s v="гардероб"/>
    <n v="5.58"/>
    <m/>
    <m/>
    <m/>
    <m/>
    <m/>
    <m/>
    <m/>
    <m/>
    <m/>
    <m/>
    <n v="5.67"/>
    <n v="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2"/>
    <s v="кухня, комната"/>
    <m/>
    <m/>
    <m/>
    <m/>
    <m/>
    <m/>
    <m/>
    <m/>
    <m/>
    <s v="Другой ЖК"/>
    <s v="С-В, В"/>
  </r>
  <r>
    <x v="0"/>
    <x v="2"/>
    <n v="17"/>
    <n v="485"/>
    <n v="1"/>
    <n v="12"/>
    <n v="26"/>
    <x v="1"/>
    <n v="24.81"/>
    <n v="86.63"/>
    <n v="86.63"/>
    <n v="3.5"/>
    <n v="90.13"/>
    <n v="1.8"/>
    <n v="88.429999999999993"/>
    <m/>
    <m/>
    <m/>
    <n v="13.73"/>
    <s v="гардероб"/>
    <n v="3.47"/>
    <m/>
    <m/>
    <m/>
    <m/>
    <m/>
    <m/>
    <m/>
    <m/>
    <m/>
    <s v="Кухня-столовая"/>
    <n v="26.05"/>
    <m/>
    <m/>
    <s v="Жилая комната"/>
    <s v="Комната стандарт"/>
    <n v="14.54"/>
    <m/>
    <m/>
    <s v="Жилая комната"/>
    <s v="Мастер-спальня"/>
    <n v="10.27"/>
    <s v="гардероб"/>
    <n v="8.39"/>
    <m/>
    <m/>
    <m/>
    <m/>
    <m/>
    <m/>
    <m/>
    <m/>
    <m/>
    <m/>
    <m/>
    <m/>
    <m/>
    <m/>
    <m/>
    <n v="6.1"/>
    <n v="4.08"/>
    <m/>
    <m/>
    <m/>
    <m/>
    <m/>
    <m/>
    <m/>
    <m/>
    <m/>
    <m/>
    <m/>
    <m/>
    <m/>
    <m/>
    <m/>
    <m/>
    <m/>
    <m/>
    <m/>
    <m/>
    <n v="3.5"/>
    <n v="1.8"/>
    <s v="стандартное"/>
    <s v="кухня"/>
    <m/>
    <m/>
    <m/>
    <m/>
    <m/>
    <m/>
    <m/>
    <m/>
    <m/>
    <m/>
    <m/>
    <m/>
    <m/>
    <m/>
    <n v="3"/>
    <m/>
    <m/>
    <m/>
    <m/>
    <m/>
    <m/>
    <n v="1"/>
    <s v="коридор"/>
    <m/>
    <m/>
    <m/>
    <m/>
    <m/>
    <m/>
    <m/>
    <m/>
    <m/>
    <s v="Другой ЖК"/>
    <s v="В"/>
  </r>
  <r>
    <x v="0"/>
    <x v="2"/>
    <n v="17"/>
    <n v="486"/>
    <n v="2"/>
    <n v="12"/>
    <n v="26"/>
    <x v="1"/>
    <n v="29.990000000000002"/>
    <n v="84.070000000000007"/>
    <n v="84.070000000000007"/>
    <n v="0"/>
    <n v="84.070000000000007"/>
    <n v="0"/>
    <n v="84.070000000000007"/>
    <m/>
    <m/>
    <m/>
    <n v="10.42"/>
    <s v="гардероб"/>
    <n v="2.97"/>
    <m/>
    <m/>
    <m/>
    <m/>
    <m/>
    <m/>
    <m/>
    <m/>
    <m/>
    <s v="Кухня-столовая"/>
    <n v="29.92"/>
    <m/>
    <m/>
    <s v="Жилая комната"/>
    <s v="Комната стандарт"/>
    <n v="13.56"/>
    <m/>
    <m/>
    <s v="Жилая комната"/>
    <s v="Мастер-спальня"/>
    <n v="16.43"/>
    <s v="ниша"/>
    <m/>
    <m/>
    <m/>
    <m/>
    <m/>
    <m/>
    <m/>
    <m/>
    <m/>
    <m/>
    <m/>
    <m/>
    <m/>
    <m/>
    <m/>
    <m/>
    <n v="4.46"/>
    <n v="2.89"/>
    <m/>
    <n v="3.4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s v="кухня"/>
    <n v="1"/>
    <s v="кухня"/>
    <m/>
    <m/>
    <m/>
    <m/>
    <m/>
    <m/>
    <m/>
    <m/>
    <m/>
    <s v="Окна во внутр.углу"/>
    <s v="Ю-З"/>
  </r>
  <r>
    <x v="0"/>
    <x v="2"/>
    <n v="17"/>
    <n v="487"/>
    <n v="3"/>
    <n v="12"/>
    <n v="26"/>
    <x v="0"/>
    <n v="12.58"/>
    <n v="36.979999999999997"/>
    <n v="36.979999999999997"/>
    <n v="0"/>
    <n v="36.979999999999997"/>
    <n v="0"/>
    <n v="36.979999999999997"/>
    <m/>
    <m/>
    <m/>
    <n v="4.3"/>
    <s v="ниша"/>
    <m/>
    <m/>
    <m/>
    <m/>
    <m/>
    <m/>
    <m/>
    <m/>
    <m/>
    <m/>
    <s v="Кухня-столовая"/>
    <n v="14.92"/>
    <m/>
    <m/>
    <s v="Жилая комната"/>
    <s v="Комната стандарт"/>
    <n v="12.58"/>
    <m/>
    <m/>
    <m/>
    <m/>
    <m/>
    <m/>
    <m/>
    <m/>
    <m/>
    <m/>
    <m/>
    <m/>
    <m/>
    <m/>
    <m/>
    <m/>
    <m/>
    <m/>
    <m/>
    <m/>
    <m/>
    <m/>
    <n v="5.18"/>
    <m/>
    <m/>
    <m/>
    <m/>
    <s v="да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Ю-З"/>
  </r>
  <r>
    <x v="0"/>
    <x v="2"/>
    <n v="17"/>
    <n v="488"/>
    <n v="4"/>
    <n v="12"/>
    <n v="26"/>
    <x v="0"/>
    <n v="14.7"/>
    <n v="37.400000000000006"/>
    <n v="37.400000000000006"/>
    <n v="3.01"/>
    <n v="40.410000000000004"/>
    <n v="0.9"/>
    <n v="38.300000000000004"/>
    <m/>
    <m/>
    <m/>
    <n v="3.92"/>
    <s v="ниша"/>
    <m/>
    <m/>
    <m/>
    <m/>
    <m/>
    <m/>
    <m/>
    <m/>
    <m/>
    <m/>
    <s v="Кухня-столовая"/>
    <n v="13.89"/>
    <m/>
    <m/>
    <s v="Жилая комната"/>
    <s v="Комната стандарт"/>
    <n v="14.7"/>
    <m/>
    <m/>
    <m/>
    <m/>
    <m/>
    <m/>
    <m/>
    <m/>
    <m/>
    <m/>
    <m/>
    <m/>
    <m/>
    <m/>
    <m/>
    <m/>
    <m/>
    <m/>
    <m/>
    <m/>
    <m/>
    <m/>
    <n v="4.8899999999999997"/>
    <m/>
    <m/>
    <m/>
    <m/>
    <m/>
    <m/>
    <n v="3.01"/>
    <n v="0.9"/>
    <s v="без остекления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Ю-З"/>
  </r>
  <r>
    <x v="0"/>
    <x v="2"/>
    <n v="17"/>
    <n v="489"/>
    <n v="5"/>
    <n v="12"/>
    <n v="26"/>
    <x v="0"/>
    <n v="13.12"/>
    <n v="37.74"/>
    <n v="37.74"/>
    <n v="0"/>
    <n v="37.74"/>
    <n v="0"/>
    <n v="37.74"/>
    <m/>
    <m/>
    <m/>
    <n v="4.62"/>
    <s v="ниша"/>
    <m/>
    <m/>
    <m/>
    <m/>
    <m/>
    <m/>
    <m/>
    <m/>
    <m/>
    <m/>
    <s v="Кухня-столовая"/>
    <n v="14.61"/>
    <m/>
    <m/>
    <s v="Жилая комната"/>
    <s v="Комната стандарт"/>
    <n v="13.12"/>
    <m/>
    <m/>
    <m/>
    <m/>
    <m/>
    <m/>
    <m/>
    <m/>
    <m/>
    <m/>
    <m/>
    <m/>
    <m/>
    <m/>
    <m/>
    <m/>
    <m/>
    <m/>
    <m/>
    <m/>
    <m/>
    <m/>
    <n v="5.39"/>
    <m/>
    <m/>
    <m/>
    <m/>
    <s v="да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Ю-З"/>
  </r>
  <r>
    <x v="0"/>
    <x v="2"/>
    <n v="17"/>
    <n v="490"/>
    <n v="6"/>
    <n v="12"/>
    <n v="26"/>
    <x v="1"/>
    <n v="32.619999999999997"/>
    <n v="71.669999999999987"/>
    <n v="71.669999999999987"/>
    <n v="3.01"/>
    <n v="74.679999999999993"/>
    <n v="0.9"/>
    <n v="72.569999999999993"/>
    <m/>
    <m/>
    <m/>
    <n v="11.38"/>
    <s v="ниша"/>
    <m/>
    <m/>
    <m/>
    <m/>
    <m/>
    <m/>
    <m/>
    <m/>
    <m/>
    <m/>
    <s v="Кухня-столовая"/>
    <n v="18.57"/>
    <m/>
    <m/>
    <s v="Жилая комната"/>
    <s v="Мастер-спальня"/>
    <n v="20.74"/>
    <m/>
    <m/>
    <s v="Жилая комната"/>
    <s v="Комната стандарт"/>
    <n v="11.88"/>
    <m/>
    <m/>
    <m/>
    <m/>
    <m/>
    <m/>
    <m/>
    <m/>
    <m/>
    <m/>
    <m/>
    <m/>
    <m/>
    <m/>
    <m/>
    <m/>
    <m/>
    <n v="4.92"/>
    <n v="4.18"/>
    <m/>
    <m/>
    <m/>
    <m/>
    <m/>
    <n v="3.01"/>
    <n v="0.9"/>
    <s v="без остекления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s v="кухня, комната"/>
    <n v="2"/>
    <m/>
    <m/>
    <m/>
    <m/>
    <m/>
    <m/>
    <m/>
    <m/>
    <m/>
    <m/>
    <s v="Свой ЖК, Двор"/>
    <s v="Ю-З, С-З"/>
  </r>
  <r>
    <x v="0"/>
    <x v="2"/>
    <n v="17"/>
    <n v="491"/>
    <n v="7"/>
    <n v="12"/>
    <n v="26"/>
    <x v="1"/>
    <n v="27.02"/>
    <n v="61.959999999999994"/>
    <n v="61.959999999999994"/>
    <n v="0"/>
    <n v="61.959999999999994"/>
    <n v="0"/>
    <n v="61.959999999999994"/>
    <m/>
    <m/>
    <m/>
    <n v="10.88"/>
    <s v="ниша"/>
    <m/>
    <m/>
    <m/>
    <m/>
    <m/>
    <m/>
    <m/>
    <m/>
    <m/>
    <m/>
    <s v="Кухня-столовая"/>
    <n v="16.25"/>
    <m/>
    <m/>
    <s v="Жилая комната"/>
    <s v="Мастер-спальня"/>
    <n v="15.09"/>
    <m/>
    <m/>
    <s v="Жилая комната"/>
    <s v="Комната стандарт"/>
    <n v="11.93"/>
    <m/>
    <m/>
    <m/>
    <m/>
    <m/>
    <m/>
    <m/>
    <m/>
    <m/>
    <m/>
    <m/>
    <m/>
    <m/>
    <m/>
    <m/>
    <m/>
    <m/>
    <n v="4.4400000000000004"/>
    <n v="3.3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s v="кухня"/>
    <n v="2"/>
    <m/>
    <m/>
    <m/>
    <m/>
    <m/>
    <m/>
    <m/>
    <m/>
    <m/>
    <m/>
    <s v="Другой ЖК"/>
    <s v="С-В, С-З"/>
  </r>
  <r>
    <x v="0"/>
    <x v="2"/>
    <n v="17"/>
    <n v="492"/>
    <n v="8"/>
    <n v="12"/>
    <n v="26"/>
    <x v="0"/>
    <n v="13.37"/>
    <n v="36.159999999999997"/>
    <n v="36.159999999999997"/>
    <n v="0"/>
    <n v="36.159999999999997"/>
    <n v="0"/>
    <n v="36.159999999999997"/>
    <m/>
    <m/>
    <m/>
    <n v="4.54"/>
    <s v="ниша"/>
    <m/>
    <m/>
    <m/>
    <m/>
    <m/>
    <m/>
    <m/>
    <m/>
    <m/>
    <m/>
    <s v="Кухня-столовая"/>
    <n v="13.29"/>
    <m/>
    <m/>
    <s v="Жилая комната"/>
    <s v="Комната стандарт"/>
    <n v="13.37"/>
    <m/>
    <m/>
    <m/>
    <m/>
    <m/>
    <m/>
    <m/>
    <m/>
    <m/>
    <m/>
    <m/>
    <m/>
    <m/>
    <m/>
    <m/>
    <m/>
    <m/>
    <m/>
    <m/>
    <m/>
    <m/>
    <m/>
    <n v="4.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В"/>
  </r>
  <r>
    <x v="0"/>
    <x v="2"/>
    <n v="17"/>
    <n v="493"/>
    <n v="9"/>
    <n v="12"/>
    <n v="26"/>
    <x v="0"/>
    <n v="10.82"/>
    <n v="36.430000000000007"/>
    <n v="36.430000000000007"/>
    <n v="0"/>
    <n v="36.430000000000007"/>
    <n v="0"/>
    <n v="36.430000000000007"/>
    <m/>
    <m/>
    <m/>
    <n v="4.87"/>
    <s v="ниша"/>
    <m/>
    <m/>
    <m/>
    <m/>
    <m/>
    <m/>
    <m/>
    <m/>
    <m/>
    <m/>
    <s v="Кухня-столовая"/>
    <n v="16.57"/>
    <m/>
    <m/>
    <s v="Жилая комната"/>
    <s v="Комната стандарт"/>
    <n v="10.82"/>
    <m/>
    <m/>
    <m/>
    <m/>
    <m/>
    <m/>
    <m/>
    <m/>
    <m/>
    <m/>
    <m/>
    <m/>
    <m/>
    <m/>
    <m/>
    <m/>
    <m/>
    <m/>
    <m/>
    <m/>
    <m/>
    <m/>
    <n v="4.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В"/>
  </r>
  <r>
    <x v="0"/>
    <x v="2"/>
    <n v="17"/>
    <n v="494"/>
    <n v="10"/>
    <n v="12"/>
    <n v="26"/>
    <x v="0"/>
    <n v="11.45"/>
    <n v="37.479999999999997"/>
    <n v="37.479999999999997"/>
    <n v="0"/>
    <n v="37.479999999999997"/>
    <n v="0"/>
    <n v="37.479999999999997"/>
    <m/>
    <m/>
    <m/>
    <n v="4.4800000000000004"/>
    <s v="ниша"/>
    <m/>
    <m/>
    <m/>
    <m/>
    <m/>
    <m/>
    <m/>
    <m/>
    <m/>
    <m/>
    <s v="Кухня-столовая"/>
    <n v="17.309999999999999"/>
    <m/>
    <m/>
    <s v="Жилая комната"/>
    <s v="Комната стандарт"/>
    <n v="11.45"/>
    <m/>
    <m/>
    <m/>
    <m/>
    <m/>
    <m/>
    <m/>
    <m/>
    <m/>
    <m/>
    <m/>
    <m/>
    <m/>
    <m/>
    <m/>
    <m/>
    <m/>
    <m/>
    <m/>
    <m/>
    <m/>
    <m/>
    <n v="4.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В"/>
  </r>
  <r>
    <x v="0"/>
    <x v="2"/>
    <n v="17"/>
    <n v="495"/>
    <n v="11"/>
    <n v="12"/>
    <n v="26"/>
    <x v="1"/>
    <n v="24.14"/>
    <n v="54.86"/>
    <n v="54.86"/>
    <n v="3.12"/>
    <n v="57.98"/>
    <n v="1.56"/>
    <n v="56.42"/>
    <m/>
    <m/>
    <m/>
    <n v="9.89"/>
    <s v="ниша"/>
    <m/>
    <m/>
    <m/>
    <m/>
    <m/>
    <m/>
    <m/>
    <m/>
    <m/>
    <m/>
    <s v="Кухня-столовая"/>
    <n v="15.76"/>
    <m/>
    <m/>
    <s v="Жилая комната"/>
    <s v="Комната стандарт"/>
    <n v="12.63"/>
    <m/>
    <m/>
    <s v="Жилая комната"/>
    <s v="Комната стандарт"/>
    <n v="11.51"/>
    <m/>
    <m/>
    <m/>
    <m/>
    <m/>
    <m/>
    <m/>
    <m/>
    <m/>
    <m/>
    <m/>
    <m/>
    <m/>
    <m/>
    <m/>
    <m/>
    <m/>
    <n v="5.07"/>
    <m/>
    <m/>
    <m/>
    <m/>
    <m/>
    <m/>
    <m/>
    <m/>
    <m/>
    <m/>
    <m/>
    <m/>
    <m/>
    <m/>
    <m/>
    <m/>
    <m/>
    <m/>
    <m/>
    <m/>
    <m/>
    <n v="3.12"/>
    <n v="1.56"/>
    <s v="стандартное"/>
    <s v="кухня"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В"/>
  </r>
  <r>
    <x v="0"/>
    <x v="2"/>
    <n v="17"/>
    <n v="496"/>
    <n v="12"/>
    <n v="12"/>
    <n v="26"/>
    <x v="2"/>
    <n v="45.27"/>
    <n v="99.689999999999984"/>
    <n v="99.689999999999984"/>
    <n v="0"/>
    <n v="99.689999999999984"/>
    <n v="0"/>
    <n v="99.689999999999984"/>
    <m/>
    <m/>
    <m/>
    <n v="6.83"/>
    <s v="ниша"/>
    <m/>
    <n v="9.2100000000000009"/>
    <m/>
    <m/>
    <m/>
    <m/>
    <m/>
    <m/>
    <m/>
    <m/>
    <s v="Кухня-столовая"/>
    <n v="23.81"/>
    <m/>
    <m/>
    <s v="Жилая комната"/>
    <s v="Комната стандарт"/>
    <n v="15.72"/>
    <m/>
    <m/>
    <s v="Жилая комната"/>
    <s v="Комната стандарт"/>
    <n v="15.55"/>
    <m/>
    <m/>
    <s v="Жилая комната"/>
    <s v="Мастер-спальня"/>
    <n v="14"/>
    <s v="гардероб"/>
    <n v="5.58"/>
    <m/>
    <m/>
    <m/>
    <m/>
    <m/>
    <m/>
    <m/>
    <m/>
    <m/>
    <m/>
    <n v="5.67"/>
    <n v="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2"/>
    <s v="кухня, комната"/>
    <m/>
    <m/>
    <m/>
    <m/>
    <m/>
    <m/>
    <m/>
    <m/>
    <m/>
    <s v="Другой ЖК"/>
    <s v="С-В, В"/>
  </r>
  <r>
    <x v="0"/>
    <x v="2"/>
    <n v="18"/>
    <n v="497"/>
    <n v="1"/>
    <n v="9"/>
    <n v="26"/>
    <x v="2"/>
    <n v="61.5"/>
    <n v="129.94999999999999"/>
    <n v="129.94999999999999"/>
    <n v="19.96"/>
    <n v="149.91"/>
    <n v="6"/>
    <n v="135.94999999999999"/>
    <m/>
    <m/>
    <m/>
    <n v="15.85"/>
    <s v="ниша"/>
    <m/>
    <m/>
    <m/>
    <m/>
    <m/>
    <m/>
    <m/>
    <m/>
    <m/>
    <m/>
    <s v="Кухня-столовая"/>
    <n v="37.08"/>
    <m/>
    <m/>
    <s v="Жилая комната"/>
    <s v="Мастер-спальня"/>
    <n v="26.99"/>
    <m/>
    <m/>
    <s v="Жилая комната"/>
    <s v="Комната стандарт"/>
    <n v="17.739999999999998"/>
    <m/>
    <m/>
    <s v="Жилая комната"/>
    <s v="Комната стандарт"/>
    <n v="16.77"/>
    <m/>
    <m/>
    <m/>
    <m/>
    <m/>
    <m/>
    <m/>
    <m/>
    <m/>
    <m/>
    <m/>
    <m/>
    <n v="5.65"/>
    <n v="4.0199999999999996"/>
    <m/>
    <n v="5.85"/>
    <m/>
    <m/>
    <m/>
    <m/>
    <m/>
    <m/>
    <m/>
    <m/>
    <m/>
    <m/>
    <m/>
    <m/>
    <m/>
    <m/>
    <m/>
    <m/>
    <m/>
    <m/>
    <m/>
    <m/>
    <m/>
    <m/>
    <m/>
    <m/>
    <m/>
    <m/>
    <n v="19.96"/>
    <n v="6"/>
    <s v="кухня"/>
    <m/>
    <m/>
    <m/>
    <m/>
    <m/>
    <m/>
    <m/>
    <n v="3.3"/>
    <s v="да"/>
    <m/>
    <s v="да"/>
    <m/>
    <m/>
    <m/>
    <n v="2"/>
    <s v="три комнаты, кухня"/>
    <m/>
    <m/>
    <m/>
    <m/>
    <m/>
    <m/>
    <m/>
    <m/>
    <m/>
    <m/>
    <s v="Ю-В, Ю-З"/>
  </r>
  <r>
    <x v="0"/>
    <x v="2"/>
    <n v="18"/>
    <n v="498"/>
    <n v="2"/>
    <n v="9"/>
    <n v="26"/>
    <x v="0"/>
    <n v="15.99"/>
    <n v="53.07"/>
    <n v="53.07"/>
    <n v="7.33"/>
    <n v="60.4"/>
    <n v="2.2000000000000002"/>
    <n v="55.27"/>
    <m/>
    <m/>
    <m/>
    <n v="6.43"/>
    <s v="ниша"/>
    <m/>
    <m/>
    <m/>
    <m/>
    <m/>
    <m/>
    <m/>
    <m/>
    <m/>
    <m/>
    <s v="Кухня-столовая"/>
    <n v="25.43"/>
    <m/>
    <m/>
    <s v="Жилая комната"/>
    <s v="Комната стандарт"/>
    <n v="15.99"/>
    <m/>
    <m/>
    <m/>
    <m/>
    <m/>
    <m/>
    <m/>
    <m/>
    <m/>
    <m/>
    <m/>
    <m/>
    <m/>
    <m/>
    <m/>
    <m/>
    <m/>
    <m/>
    <m/>
    <m/>
    <m/>
    <m/>
    <n v="5.22"/>
    <m/>
    <m/>
    <m/>
    <m/>
    <m/>
    <m/>
    <m/>
    <m/>
    <m/>
    <m/>
    <m/>
    <m/>
    <m/>
    <m/>
    <m/>
    <m/>
    <m/>
    <m/>
    <m/>
    <m/>
    <m/>
    <m/>
    <m/>
    <m/>
    <m/>
    <m/>
    <m/>
    <m/>
    <m/>
    <n v="7.33"/>
    <n v="2.2000000000000002"/>
    <s v="кухня"/>
    <m/>
    <m/>
    <m/>
    <m/>
    <m/>
    <m/>
    <m/>
    <n v="3.3"/>
    <s v="да"/>
    <m/>
    <m/>
    <m/>
    <m/>
    <m/>
    <n v="1"/>
    <s v="кухня, комната"/>
    <m/>
    <m/>
    <m/>
    <m/>
    <m/>
    <m/>
    <m/>
    <m/>
    <m/>
    <m/>
    <s v="Ю-З"/>
  </r>
  <r>
    <x v="0"/>
    <x v="2"/>
    <n v="18"/>
    <n v="499"/>
    <n v="3"/>
    <n v="9"/>
    <n v="26"/>
    <x v="0"/>
    <n v="17.64"/>
    <n v="47.48"/>
    <n v="47.48"/>
    <n v="0"/>
    <n v="47.48"/>
    <n v="0"/>
    <n v="47.48"/>
    <m/>
    <m/>
    <m/>
    <n v="4.3"/>
    <s v="ниша"/>
    <m/>
    <m/>
    <m/>
    <m/>
    <m/>
    <m/>
    <m/>
    <m/>
    <m/>
    <m/>
    <s v="Кухня-столовая"/>
    <n v="20.36"/>
    <m/>
    <m/>
    <s v="Жилая комната"/>
    <s v="Комната стандарт"/>
    <n v="17.64"/>
    <m/>
    <m/>
    <m/>
    <m/>
    <m/>
    <m/>
    <m/>
    <m/>
    <m/>
    <m/>
    <m/>
    <m/>
    <m/>
    <m/>
    <m/>
    <m/>
    <m/>
    <m/>
    <m/>
    <m/>
    <m/>
    <m/>
    <n v="5.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m/>
    <m/>
    <m/>
    <m/>
    <m/>
    <n v="1"/>
    <s v="кухня, комната"/>
    <m/>
    <m/>
    <m/>
    <m/>
    <m/>
    <m/>
    <m/>
    <m/>
    <m/>
    <m/>
    <s v="Ю-З"/>
  </r>
  <r>
    <x v="0"/>
    <x v="2"/>
    <n v="18"/>
    <n v="500"/>
    <n v="4"/>
    <n v="9"/>
    <n v="26"/>
    <x v="1"/>
    <n v="22.54"/>
    <n v="53.59"/>
    <n v="53.59"/>
    <n v="0"/>
    <n v="53.59"/>
    <n v="0"/>
    <n v="53.59"/>
    <m/>
    <m/>
    <m/>
    <n v="4.99"/>
    <s v="ниша"/>
    <m/>
    <m/>
    <m/>
    <m/>
    <m/>
    <m/>
    <m/>
    <m/>
    <m/>
    <m/>
    <s v="Кухня-столовая"/>
    <n v="20.65"/>
    <m/>
    <m/>
    <s v="Жилая комната"/>
    <s v="Комната стандарт"/>
    <n v="11.41"/>
    <m/>
    <m/>
    <s v="Жилая комната"/>
    <s v="Комната стандарт"/>
    <n v="11.13"/>
    <m/>
    <m/>
    <m/>
    <m/>
    <m/>
    <m/>
    <m/>
    <m/>
    <m/>
    <m/>
    <m/>
    <m/>
    <m/>
    <m/>
    <m/>
    <m/>
    <m/>
    <n v="5.4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m/>
    <m/>
    <m/>
    <m/>
    <m/>
    <n v="1"/>
    <s v="две комнаты, кухня"/>
    <m/>
    <m/>
    <m/>
    <m/>
    <m/>
    <m/>
    <m/>
    <m/>
    <m/>
    <m/>
    <s v="Ю-З"/>
  </r>
  <r>
    <x v="0"/>
    <x v="2"/>
    <n v="18"/>
    <n v="501"/>
    <n v="5"/>
    <n v="9"/>
    <n v="26"/>
    <x v="2"/>
    <n v="50.27"/>
    <n v="106.85"/>
    <n v="106.85"/>
    <n v="0"/>
    <n v="106.85"/>
    <n v="0"/>
    <n v="106.85"/>
    <m/>
    <m/>
    <m/>
    <n v="17.57"/>
    <s v="ниша"/>
    <m/>
    <m/>
    <m/>
    <m/>
    <m/>
    <m/>
    <m/>
    <m/>
    <m/>
    <m/>
    <s v="Кухня-столовая"/>
    <n v="30.54"/>
    <m/>
    <m/>
    <s v="Жилая комната"/>
    <s v="Мастер-спальня"/>
    <n v="20.91"/>
    <m/>
    <m/>
    <s v="Жилая комната"/>
    <s v="Комната стандарт"/>
    <n v="15.71"/>
    <m/>
    <m/>
    <s v="Жилая комната"/>
    <s v="Комната стандарт"/>
    <n v="13.65"/>
    <m/>
    <m/>
    <m/>
    <m/>
    <m/>
    <m/>
    <m/>
    <m/>
    <m/>
    <m/>
    <m/>
    <m/>
    <n v="4.47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m/>
    <m/>
    <m/>
    <m/>
    <m/>
    <n v="2"/>
    <s v="три комнаты, кухня"/>
    <m/>
    <m/>
    <m/>
    <m/>
    <m/>
    <m/>
    <m/>
    <m/>
    <m/>
    <m/>
    <s v="С-З, Ю-З"/>
  </r>
  <r>
    <x v="0"/>
    <x v="2"/>
    <n v="18"/>
    <n v="502"/>
    <n v="6"/>
    <n v="9"/>
    <n v="26"/>
    <x v="2"/>
    <n v="55.6"/>
    <n v="143.94000000000003"/>
    <n v="143.94000000000003"/>
    <n v="0"/>
    <n v="143.94000000000003"/>
    <n v="0"/>
    <n v="143.94000000000003"/>
    <m/>
    <m/>
    <m/>
    <n v="19.07"/>
    <s v="ниша"/>
    <m/>
    <m/>
    <m/>
    <m/>
    <m/>
    <m/>
    <m/>
    <m/>
    <m/>
    <m/>
    <s v="Кухня-столовая"/>
    <n v="48.5"/>
    <m/>
    <m/>
    <s v="Жилая комната"/>
    <s v="Мастер-спальня"/>
    <n v="21.12"/>
    <m/>
    <m/>
    <s v="Жилая комната"/>
    <s v="Комната стандарт"/>
    <n v="20.61"/>
    <m/>
    <m/>
    <s v="Жилая комната"/>
    <s v="Комната стандарт"/>
    <n v="13.87"/>
    <s v="гардероб"/>
    <n v="4.97"/>
    <m/>
    <m/>
    <m/>
    <m/>
    <m/>
    <m/>
    <m/>
    <m/>
    <m/>
    <m/>
    <n v="6.08"/>
    <n v="4.75"/>
    <m/>
    <n v="4.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m/>
    <m/>
    <m/>
    <m/>
    <m/>
    <n v="2"/>
    <s v="три комнаты, кухня"/>
    <m/>
    <m/>
    <m/>
    <m/>
    <m/>
    <m/>
    <m/>
    <m/>
    <m/>
    <m/>
    <s v="С-В, С-З"/>
  </r>
  <r>
    <x v="0"/>
    <x v="2"/>
    <n v="18"/>
    <n v="503"/>
    <n v="7"/>
    <n v="9"/>
    <n v="26"/>
    <x v="1"/>
    <n v="29.52"/>
    <n v="68.03"/>
    <n v="68.03"/>
    <n v="0"/>
    <n v="68.03"/>
    <n v="0"/>
    <n v="68.03"/>
    <m/>
    <m/>
    <m/>
    <n v="9.18"/>
    <s v="ниша"/>
    <m/>
    <m/>
    <m/>
    <m/>
    <m/>
    <m/>
    <m/>
    <m/>
    <m/>
    <m/>
    <s v="Кухня-столовая"/>
    <n v="17.61"/>
    <m/>
    <m/>
    <s v="Жилая комната"/>
    <s v="Мастер-спальня"/>
    <n v="15.62"/>
    <m/>
    <m/>
    <s v="Жилая комната"/>
    <s v="Комната стандарт"/>
    <n v="13.9"/>
    <m/>
    <m/>
    <m/>
    <m/>
    <m/>
    <m/>
    <m/>
    <m/>
    <m/>
    <m/>
    <m/>
    <m/>
    <m/>
    <m/>
    <m/>
    <m/>
    <m/>
    <n v="4.3499999999999996"/>
    <n v="3.53"/>
    <m/>
    <n v="3.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m/>
    <m/>
    <m/>
    <m/>
    <m/>
    <n v="1"/>
    <s v="кухня, две комнаты"/>
    <m/>
    <m/>
    <m/>
    <m/>
    <m/>
    <m/>
    <m/>
    <m/>
    <m/>
    <m/>
    <s v="С-В"/>
  </r>
  <r>
    <x v="0"/>
    <x v="2"/>
    <n v="18"/>
    <n v="504"/>
    <n v="8"/>
    <n v="9"/>
    <n v="26"/>
    <x v="1"/>
    <n v="25.61"/>
    <n v="63.8"/>
    <n v="63.8"/>
    <n v="0"/>
    <n v="63.8"/>
    <n v="0"/>
    <n v="63.8"/>
    <m/>
    <m/>
    <m/>
    <n v="9.84"/>
    <s v="ниша"/>
    <m/>
    <m/>
    <m/>
    <m/>
    <m/>
    <m/>
    <m/>
    <m/>
    <m/>
    <m/>
    <s v="Кухня-столовая"/>
    <n v="23.26"/>
    <m/>
    <m/>
    <s v="Жилая комната"/>
    <s v="Комната стандарт"/>
    <n v="12.69"/>
    <m/>
    <m/>
    <s v="Жилая комната"/>
    <s v="Комната стандарт"/>
    <n v="12.92"/>
    <m/>
    <m/>
    <m/>
    <m/>
    <m/>
    <m/>
    <m/>
    <m/>
    <m/>
    <m/>
    <m/>
    <m/>
    <m/>
    <m/>
    <m/>
    <m/>
    <m/>
    <n v="5.0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m/>
    <m/>
    <m/>
    <m/>
    <m/>
    <n v="1"/>
    <s v="кухня, две комнаты"/>
    <m/>
    <m/>
    <m/>
    <m/>
    <m/>
    <m/>
    <m/>
    <m/>
    <m/>
    <m/>
    <s v="С-В"/>
  </r>
  <r>
    <x v="0"/>
    <x v="2"/>
    <n v="18"/>
    <n v="505"/>
    <n v="9"/>
    <n v="9"/>
    <n v="26"/>
    <x v="2"/>
    <n v="43.15"/>
    <n v="101.9"/>
    <n v="101.9"/>
    <n v="11.23"/>
    <n v="113.13000000000001"/>
    <n v="3.37"/>
    <n v="105.27000000000001"/>
    <m/>
    <m/>
    <m/>
    <n v="5.83"/>
    <s v="ниша"/>
    <m/>
    <n v="10.09"/>
    <s v="гардероб"/>
    <n v="2.34"/>
    <m/>
    <m/>
    <m/>
    <m/>
    <m/>
    <m/>
    <s v="Кухня-столовая"/>
    <n v="31.6"/>
    <m/>
    <m/>
    <s v="Жилая комната"/>
    <s v="Мастер-спальня"/>
    <n v="15.76"/>
    <m/>
    <m/>
    <s v="Жилая комната"/>
    <s v="Комната стандарт"/>
    <n v="14.86"/>
    <m/>
    <m/>
    <s v="Жилая комната"/>
    <s v="Комната стандарт"/>
    <n v="12.53"/>
    <m/>
    <m/>
    <m/>
    <m/>
    <m/>
    <m/>
    <m/>
    <m/>
    <m/>
    <m/>
    <m/>
    <m/>
    <n v="4.75"/>
    <n v="4.1399999999999997"/>
    <m/>
    <m/>
    <m/>
    <m/>
    <m/>
    <m/>
    <m/>
    <m/>
    <m/>
    <m/>
    <m/>
    <m/>
    <m/>
    <m/>
    <m/>
    <m/>
    <m/>
    <m/>
    <m/>
    <m/>
    <m/>
    <m/>
    <m/>
    <m/>
    <m/>
    <m/>
    <m/>
    <m/>
    <n v="11.23"/>
    <n v="3.37"/>
    <s v="кухня"/>
    <m/>
    <m/>
    <m/>
    <m/>
    <m/>
    <m/>
    <m/>
    <n v="3.3"/>
    <s v="да"/>
    <m/>
    <m/>
    <m/>
    <m/>
    <m/>
    <n v="2"/>
    <s v="три комнаты, кухня"/>
    <m/>
    <m/>
    <m/>
    <m/>
    <m/>
    <m/>
    <m/>
    <m/>
    <m/>
    <m/>
    <s v="С-В, Ю-В"/>
  </r>
  <r>
    <x v="0"/>
    <x v="2"/>
    <n v="19"/>
    <n v="506"/>
    <n v="1"/>
    <n v="9"/>
    <n v="26"/>
    <x v="2"/>
    <n v="65.25"/>
    <n v="137.22999999999999"/>
    <n v="137.22999999999999"/>
    <n v="5.46"/>
    <n v="142.69"/>
    <n v="1.6"/>
    <n v="138.82999999999998"/>
    <m/>
    <m/>
    <m/>
    <n v="15.85"/>
    <s v="ниша"/>
    <m/>
    <m/>
    <m/>
    <m/>
    <m/>
    <m/>
    <m/>
    <m/>
    <m/>
    <m/>
    <s v="Кухня-столовая"/>
    <n v="40.56"/>
    <m/>
    <m/>
    <s v="Жилая комната"/>
    <s v="Комната стандарт"/>
    <n v="29.78"/>
    <m/>
    <m/>
    <s v="Жилая комната"/>
    <s v="Мастер-спальня"/>
    <n v="20.97"/>
    <m/>
    <m/>
    <s v="Жилая комната"/>
    <s v="Комната стандарт"/>
    <n v="14.5"/>
    <m/>
    <m/>
    <m/>
    <m/>
    <m/>
    <m/>
    <m/>
    <m/>
    <m/>
    <m/>
    <m/>
    <m/>
    <n v="5.68"/>
    <n v="4.04"/>
    <m/>
    <n v="5.85"/>
    <m/>
    <m/>
    <m/>
    <m/>
    <m/>
    <m/>
    <m/>
    <m/>
    <m/>
    <m/>
    <m/>
    <m/>
    <m/>
    <m/>
    <m/>
    <m/>
    <m/>
    <m/>
    <m/>
    <m/>
    <m/>
    <m/>
    <m/>
    <m/>
    <m/>
    <m/>
    <n v="5.46"/>
    <n v="1.6"/>
    <s v="кухня"/>
    <m/>
    <m/>
    <m/>
    <m/>
    <m/>
    <m/>
    <m/>
    <n v="3.3"/>
    <s v="да"/>
    <m/>
    <m/>
    <m/>
    <m/>
    <m/>
    <n v="2"/>
    <s v="три комнаты, кухня"/>
    <m/>
    <m/>
    <m/>
    <m/>
    <m/>
    <m/>
    <m/>
    <m/>
    <m/>
    <m/>
    <s v="Ю-В, Ю-З"/>
  </r>
  <r>
    <x v="0"/>
    <x v="2"/>
    <n v="19"/>
    <n v="507"/>
    <n v="2"/>
    <n v="9"/>
    <n v="26"/>
    <x v="0"/>
    <n v="13.38"/>
    <n v="57.410000000000004"/>
    <n v="57.410000000000004"/>
    <n v="2.2200000000000002"/>
    <n v="59.63"/>
    <n v="0.66"/>
    <n v="58.07"/>
    <m/>
    <m/>
    <m/>
    <n v="6.43"/>
    <s v="ниша"/>
    <m/>
    <m/>
    <m/>
    <m/>
    <m/>
    <m/>
    <m/>
    <m/>
    <m/>
    <m/>
    <s v="Кухня-столовая"/>
    <n v="32.380000000000003"/>
    <m/>
    <m/>
    <s v="Жилая комната"/>
    <s v="Комната стандарт"/>
    <n v="13.38"/>
    <m/>
    <m/>
    <m/>
    <m/>
    <m/>
    <m/>
    <m/>
    <m/>
    <m/>
    <m/>
    <m/>
    <m/>
    <m/>
    <m/>
    <m/>
    <m/>
    <m/>
    <m/>
    <m/>
    <m/>
    <m/>
    <m/>
    <n v="5.22"/>
    <m/>
    <m/>
    <m/>
    <m/>
    <m/>
    <m/>
    <m/>
    <m/>
    <m/>
    <m/>
    <m/>
    <m/>
    <m/>
    <m/>
    <m/>
    <m/>
    <m/>
    <m/>
    <m/>
    <m/>
    <m/>
    <m/>
    <m/>
    <m/>
    <m/>
    <m/>
    <m/>
    <m/>
    <m/>
    <n v="2.2200000000000002"/>
    <n v="0.66"/>
    <s v="комната"/>
    <m/>
    <m/>
    <m/>
    <m/>
    <m/>
    <m/>
    <m/>
    <n v="3.3"/>
    <s v="да"/>
    <m/>
    <m/>
    <m/>
    <m/>
    <m/>
    <n v="1"/>
    <s v="кухня, комната"/>
    <m/>
    <m/>
    <m/>
    <m/>
    <m/>
    <m/>
    <m/>
    <m/>
    <m/>
    <m/>
    <s v="Ю-З"/>
  </r>
  <r>
    <x v="0"/>
    <x v="2"/>
    <n v="19"/>
    <n v="508"/>
    <n v="3"/>
    <n v="9"/>
    <n v="26"/>
    <x v="0"/>
    <n v="12.68"/>
    <n v="37.32"/>
    <n v="37.32"/>
    <n v="9.41"/>
    <n v="46.730000000000004"/>
    <n v="1.56"/>
    <n v="38.880000000000003"/>
    <m/>
    <m/>
    <m/>
    <n v="4.3"/>
    <s v="ниша"/>
    <m/>
    <m/>
    <m/>
    <m/>
    <m/>
    <m/>
    <m/>
    <m/>
    <m/>
    <m/>
    <s v="Кухня-столовая"/>
    <n v="15.16"/>
    <m/>
    <m/>
    <s v="Жилая комната"/>
    <s v="Комната стандарт"/>
    <n v="12.68"/>
    <m/>
    <m/>
    <m/>
    <m/>
    <m/>
    <m/>
    <m/>
    <m/>
    <m/>
    <m/>
    <m/>
    <m/>
    <m/>
    <m/>
    <m/>
    <m/>
    <m/>
    <m/>
    <m/>
    <m/>
    <m/>
    <m/>
    <n v="5.18"/>
    <m/>
    <m/>
    <m/>
    <m/>
    <m/>
    <m/>
    <m/>
    <m/>
    <m/>
    <m/>
    <m/>
    <m/>
    <m/>
    <m/>
    <m/>
    <m/>
    <m/>
    <m/>
    <m/>
    <m/>
    <m/>
    <m/>
    <m/>
    <m/>
    <m/>
    <m/>
    <m/>
    <m/>
    <m/>
    <n v="9.41"/>
    <n v="1.56"/>
    <s v="кухня"/>
    <m/>
    <m/>
    <m/>
    <m/>
    <m/>
    <m/>
    <m/>
    <n v="3.3"/>
    <s v="да"/>
    <m/>
    <m/>
    <m/>
    <m/>
    <m/>
    <n v="1"/>
    <s v="кухня, комната"/>
    <m/>
    <m/>
    <m/>
    <m/>
    <m/>
    <m/>
    <m/>
    <m/>
    <m/>
    <m/>
    <s v="Ю-З"/>
  </r>
  <r>
    <x v="0"/>
    <x v="2"/>
    <n v="19"/>
    <n v="509"/>
    <n v="4"/>
    <n v="9"/>
    <n v="26"/>
    <x v="1"/>
    <n v="31.169999999999998"/>
    <n v="66.349999999999994"/>
    <n v="66.349999999999994"/>
    <n v="0"/>
    <n v="66.349999999999994"/>
    <n v="0"/>
    <n v="66.349999999999994"/>
    <m/>
    <m/>
    <m/>
    <n v="5.0199999999999996"/>
    <s v="ниша"/>
    <m/>
    <n v="5.43"/>
    <m/>
    <m/>
    <m/>
    <m/>
    <m/>
    <m/>
    <m/>
    <m/>
    <s v="Кухня-столовая"/>
    <n v="19.34"/>
    <m/>
    <m/>
    <s v="Жилая комната"/>
    <s v="Комната стандарт"/>
    <n v="16.38"/>
    <m/>
    <m/>
    <s v="Жилая комната"/>
    <s v="Комната стандарт"/>
    <n v="14.79"/>
    <m/>
    <m/>
    <m/>
    <m/>
    <m/>
    <m/>
    <m/>
    <m/>
    <m/>
    <m/>
    <m/>
    <m/>
    <m/>
    <m/>
    <m/>
    <m/>
    <m/>
    <n v="5.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m/>
    <m/>
    <m/>
    <m/>
    <m/>
    <n v="1"/>
    <s v="две комнаты, кухня"/>
    <m/>
    <m/>
    <m/>
    <m/>
    <m/>
    <m/>
    <m/>
    <m/>
    <m/>
    <m/>
    <s v="Ю-З"/>
  </r>
  <r>
    <x v="0"/>
    <x v="2"/>
    <n v="19"/>
    <n v="510"/>
    <n v="5"/>
    <n v="9"/>
    <n v="26"/>
    <x v="2"/>
    <n v="56.69"/>
    <n v="111.05"/>
    <n v="111.05"/>
    <n v="5.65"/>
    <n v="116.7"/>
    <n v="1.7"/>
    <n v="112.75"/>
    <m/>
    <m/>
    <m/>
    <n v="17.98"/>
    <s v="ниша"/>
    <m/>
    <m/>
    <m/>
    <m/>
    <m/>
    <m/>
    <m/>
    <m/>
    <m/>
    <m/>
    <s v="Кухня-столовая"/>
    <n v="27.91"/>
    <m/>
    <m/>
    <s v="Жилая комната"/>
    <s v="Мастер-спальня"/>
    <n v="26.55"/>
    <m/>
    <m/>
    <s v="Жилая комната"/>
    <s v="Комната стандарт"/>
    <n v="18.989999999999998"/>
    <m/>
    <m/>
    <s v="Жилая комната"/>
    <s v="Комната стандарт"/>
    <n v="11.15"/>
    <m/>
    <m/>
    <m/>
    <m/>
    <m/>
    <m/>
    <m/>
    <m/>
    <m/>
    <m/>
    <m/>
    <m/>
    <n v="4.47"/>
    <n v="4"/>
    <m/>
    <m/>
    <m/>
    <m/>
    <m/>
    <m/>
    <m/>
    <m/>
    <m/>
    <m/>
    <m/>
    <m/>
    <m/>
    <m/>
    <m/>
    <m/>
    <m/>
    <m/>
    <m/>
    <m/>
    <m/>
    <m/>
    <m/>
    <m/>
    <m/>
    <m/>
    <m/>
    <m/>
    <n v="5.65"/>
    <n v="1.7"/>
    <m/>
    <m/>
    <m/>
    <m/>
    <m/>
    <m/>
    <m/>
    <m/>
    <n v="3.3"/>
    <s v="да"/>
    <m/>
    <m/>
    <m/>
    <m/>
    <m/>
    <n v="2"/>
    <s v="три комнаты, кухня"/>
    <m/>
    <m/>
    <m/>
    <m/>
    <m/>
    <m/>
    <m/>
    <m/>
    <m/>
    <m/>
    <s v="С-З, Ю-З"/>
  </r>
  <r>
    <x v="0"/>
    <x v="2"/>
    <n v="19"/>
    <n v="511"/>
    <n v="6"/>
    <n v="9"/>
    <n v="26"/>
    <x v="2"/>
    <n v="72.94"/>
    <n v="154.44999999999999"/>
    <n v="154.44999999999999"/>
    <n v="5.49"/>
    <n v="159.94"/>
    <n v="1.6"/>
    <n v="156.04999999999998"/>
    <m/>
    <m/>
    <m/>
    <n v="18.52"/>
    <s v="ниша"/>
    <m/>
    <m/>
    <m/>
    <m/>
    <m/>
    <m/>
    <m/>
    <m/>
    <m/>
    <m/>
    <s v="Кухня-столовая"/>
    <n v="42.24"/>
    <m/>
    <m/>
    <s v="Жилая комната"/>
    <s v="Комната стандарт"/>
    <n v="28.81"/>
    <m/>
    <m/>
    <s v="Жилая комната"/>
    <s v="Мастер-спальня"/>
    <n v="26.77"/>
    <m/>
    <m/>
    <s v="Жилая комната"/>
    <s v="Комната стандарт"/>
    <n v="17.36"/>
    <s v="гардероб"/>
    <n v="4.97"/>
    <m/>
    <m/>
    <m/>
    <m/>
    <m/>
    <m/>
    <m/>
    <m/>
    <m/>
    <m/>
    <n v="6.08"/>
    <n v="4.9800000000000004"/>
    <m/>
    <n v="4.72"/>
    <m/>
    <m/>
    <m/>
    <m/>
    <m/>
    <m/>
    <m/>
    <m/>
    <m/>
    <m/>
    <m/>
    <m/>
    <m/>
    <m/>
    <m/>
    <m/>
    <m/>
    <m/>
    <m/>
    <m/>
    <m/>
    <m/>
    <m/>
    <m/>
    <m/>
    <m/>
    <n v="5.49"/>
    <n v="1.6"/>
    <m/>
    <m/>
    <m/>
    <m/>
    <m/>
    <m/>
    <m/>
    <m/>
    <n v="3.3"/>
    <s v="да"/>
    <m/>
    <m/>
    <m/>
    <m/>
    <m/>
    <n v="2"/>
    <s v="три комнаты, кухня"/>
    <m/>
    <m/>
    <m/>
    <m/>
    <m/>
    <m/>
    <m/>
    <m/>
    <m/>
    <m/>
    <s v="С-В, С-З"/>
  </r>
  <r>
    <x v="0"/>
    <x v="2"/>
    <n v="19"/>
    <n v="512"/>
    <n v="7"/>
    <n v="9"/>
    <n v="26"/>
    <x v="1"/>
    <n v="24.78"/>
    <n v="56.87"/>
    <n v="56.87"/>
    <n v="9.75"/>
    <n v="66.62"/>
    <n v="2.9"/>
    <n v="59.769999999999996"/>
    <m/>
    <m/>
    <m/>
    <n v="8.8699999999999992"/>
    <s v="ниша"/>
    <m/>
    <m/>
    <m/>
    <m/>
    <m/>
    <m/>
    <m/>
    <m/>
    <m/>
    <m/>
    <s v="Кухня-столовая"/>
    <n v="17.079999999999998"/>
    <m/>
    <m/>
    <s v="Жилая комната"/>
    <s v="Комната стандарт"/>
    <n v="13.72"/>
    <m/>
    <m/>
    <s v="Жилая комната"/>
    <s v="Комната стандарт"/>
    <n v="11.06"/>
    <m/>
    <m/>
    <m/>
    <m/>
    <m/>
    <m/>
    <m/>
    <m/>
    <m/>
    <m/>
    <m/>
    <m/>
    <m/>
    <m/>
    <m/>
    <m/>
    <m/>
    <n v="3.85"/>
    <n v="2.29"/>
    <m/>
    <m/>
    <m/>
    <m/>
    <m/>
    <m/>
    <m/>
    <m/>
    <m/>
    <m/>
    <m/>
    <m/>
    <m/>
    <m/>
    <m/>
    <m/>
    <m/>
    <m/>
    <m/>
    <m/>
    <m/>
    <m/>
    <m/>
    <m/>
    <m/>
    <m/>
    <m/>
    <m/>
    <n v="9.75"/>
    <n v="2.9"/>
    <s v="кухня"/>
    <m/>
    <m/>
    <m/>
    <m/>
    <m/>
    <m/>
    <m/>
    <n v="3.3"/>
    <s v="да"/>
    <m/>
    <m/>
    <m/>
    <m/>
    <m/>
    <n v="1"/>
    <s v="кухня, две комнаты"/>
    <m/>
    <m/>
    <m/>
    <m/>
    <m/>
    <m/>
    <m/>
    <m/>
    <m/>
    <m/>
    <s v="С-В"/>
  </r>
  <r>
    <x v="0"/>
    <x v="2"/>
    <n v="19"/>
    <n v="513"/>
    <n v="8"/>
    <n v="9"/>
    <n v="26"/>
    <x v="1"/>
    <n v="31.87"/>
    <n v="66.89"/>
    <n v="66.89"/>
    <n v="3.07"/>
    <n v="69.959999999999994"/>
    <n v="0.9"/>
    <n v="67.790000000000006"/>
    <m/>
    <m/>
    <m/>
    <n v="9.84"/>
    <s v="ниша"/>
    <m/>
    <m/>
    <m/>
    <m/>
    <m/>
    <m/>
    <m/>
    <m/>
    <m/>
    <m/>
    <s v="Кухня-столовая"/>
    <n v="19.93"/>
    <m/>
    <m/>
    <s v="Жилая комната"/>
    <s v="Комната стандарт"/>
    <n v="17.420000000000002"/>
    <m/>
    <m/>
    <s v="Жилая комната"/>
    <s v="Комната стандарт"/>
    <n v="14.45"/>
    <m/>
    <m/>
    <m/>
    <m/>
    <m/>
    <m/>
    <m/>
    <m/>
    <m/>
    <m/>
    <m/>
    <m/>
    <m/>
    <m/>
    <m/>
    <m/>
    <m/>
    <n v="5.25"/>
    <m/>
    <m/>
    <m/>
    <m/>
    <m/>
    <m/>
    <m/>
    <m/>
    <m/>
    <m/>
    <m/>
    <m/>
    <m/>
    <m/>
    <m/>
    <m/>
    <m/>
    <m/>
    <m/>
    <m/>
    <m/>
    <m/>
    <m/>
    <m/>
    <m/>
    <m/>
    <m/>
    <m/>
    <m/>
    <n v="3.07"/>
    <n v="0.9"/>
    <s v="кухня"/>
    <m/>
    <m/>
    <m/>
    <m/>
    <m/>
    <m/>
    <m/>
    <n v="3.3"/>
    <s v="да"/>
    <m/>
    <m/>
    <m/>
    <m/>
    <m/>
    <n v="1"/>
    <s v="кухня, две комнаты"/>
    <m/>
    <m/>
    <m/>
    <m/>
    <m/>
    <m/>
    <m/>
    <m/>
    <m/>
    <m/>
    <s v="С-В"/>
  </r>
  <r>
    <x v="0"/>
    <x v="2"/>
    <n v="19"/>
    <n v="514"/>
    <n v="9"/>
    <n v="9"/>
    <n v="26"/>
    <x v="2"/>
    <n v="49.480000000000004"/>
    <n v="104.43"/>
    <n v="104.43"/>
    <n v="5.46"/>
    <n v="109.89"/>
    <n v="1.64"/>
    <n v="106.07000000000001"/>
    <m/>
    <m/>
    <m/>
    <n v="5.94"/>
    <s v="гардероб, ниша"/>
    <m/>
    <n v="10.039999999999999"/>
    <s v="гардероб"/>
    <n v="2.2799999999999998"/>
    <m/>
    <m/>
    <m/>
    <m/>
    <m/>
    <m/>
    <s v="Кухня-столовая"/>
    <n v="27.8"/>
    <m/>
    <m/>
    <s v="Жилая комната"/>
    <s v="Мастер-спальня"/>
    <n v="20.46"/>
    <m/>
    <m/>
    <s v="Жилая комната"/>
    <s v="Комната стандарт"/>
    <n v="15.39"/>
    <m/>
    <m/>
    <s v="Жилая комната"/>
    <s v="Комната стандарт"/>
    <n v="13.63"/>
    <m/>
    <m/>
    <m/>
    <m/>
    <m/>
    <m/>
    <m/>
    <m/>
    <m/>
    <m/>
    <m/>
    <m/>
    <n v="4.75"/>
    <n v="4.1399999999999997"/>
    <m/>
    <m/>
    <m/>
    <m/>
    <m/>
    <m/>
    <m/>
    <m/>
    <m/>
    <m/>
    <m/>
    <m/>
    <m/>
    <m/>
    <m/>
    <m/>
    <m/>
    <m/>
    <m/>
    <m/>
    <m/>
    <m/>
    <m/>
    <m/>
    <m/>
    <m/>
    <m/>
    <m/>
    <n v="5.46"/>
    <n v="1.64"/>
    <s v="кухня"/>
    <m/>
    <m/>
    <m/>
    <m/>
    <m/>
    <m/>
    <m/>
    <n v="3.3"/>
    <s v="да"/>
    <m/>
    <m/>
    <m/>
    <m/>
    <m/>
    <n v="2"/>
    <s v="три комнаты, кухня"/>
    <m/>
    <m/>
    <m/>
    <m/>
    <m/>
    <m/>
    <m/>
    <m/>
    <m/>
    <m/>
    <s v="С-В, Ю-В"/>
  </r>
  <r>
    <x v="0"/>
    <x v="2"/>
    <n v="20"/>
    <n v="515"/>
    <n v="1"/>
    <n v="9"/>
    <n v="26"/>
    <x v="2"/>
    <n v="61.5"/>
    <n v="129.94999999999999"/>
    <n v="129.94999999999999"/>
    <n v="12.530000000000001"/>
    <n v="142.47999999999999"/>
    <n v="3.75"/>
    <n v="133.69999999999999"/>
    <m/>
    <m/>
    <m/>
    <n v="15.85"/>
    <s v="ниша"/>
    <m/>
    <m/>
    <m/>
    <m/>
    <m/>
    <m/>
    <m/>
    <m/>
    <m/>
    <m/>
    <s v="Кухня-столовая"/>
    <n v="37.08"/>
    <m/>
    <m/>
    <s v="Жилая комната"/>
    <s v="Мастер-спальня"/>
    <n v="26.99"/>
    <m/>
    <m/>
    <s v="Жилая комната"/>
    <s v="Комната стандарт"/>
    <n v="17.739999999999998"/>
    <m/>
    <m/>
    <s v="Жилая комната"/>
    <s v="Комната стандарт"/>
    <n v="16.77"/>
    <m/>
    <m/>
    <m/>
    <m/>
    <m/>
    <m/>
    <m/>
    <m/>
    <m/>
    <m/>
    <m/>
    <m/>
    <n v="5.65"/>
    <n v="4.0199999999999996"/>
    <m/>
    <n v="5.85"/>
    <m/>
    <m/>
    <m/>
    <m/>
    <m/>
    <m/>
    <m/>
    <m/>
    <m/>
    <m/>
    <m/>
    <m/>
    <m/>
    <m/>
    <m/>
    <m/>
    <m/>
    <m/>
    <m/>
    <m/>
    <m/>
    <m/>
    <m/>
    <m/>
    <m/>
    <m/>
    <n v="7.03"/>
    <n v="2.1"/>
    <s v="комната"/>
    <n v="5.5"/>
    <n v="1.65"/>
    <s v="кухня"/>
    <m/>
    <m/>
    <m/>
    <m/>
    <n v="3.3"/>
    <s v="да"/>
    <m/>
    <s v="да"/>
    <m/>
    <m/>
    <m/>
    <n v="2"/>
    <s v="три комнаты, кухня"/>
    <m/>
    <m/>
    <m/>
    <m/>
    <m/>
    <m/>
    <m/>
    <m/>
    <m/>
    <m/>
    <s v="Ю-В, Ю-З"/>
  </r>
  <r>
    <x v="0"/>
    <x v="2"/>
    <n v="20"/>
    <n v="516"/>
    <n v="2"/>
    <n v="9"/>
    <n v="26"/>
    <x v="0"/>
    <n v="15.99"/>
    <n v="53.07"/>
    <n v="53.07"/>
    <n v="6.11"/>
    <n v="59.18"/>
    <n v="1.8"/>
    <n v="54.87"/>
    <m/>
    <m/>
    <m/>
    <n v="6.43"/>
    <s v="ниша"/>
    <m/>
    <m/>
    <m/>
    <m/>
    <m/>
    <m/>
    <m/>
    <m/>
    <m/>
    <m/>
    <s v="Кухня-столовая"/>
    <n v="25.43"/>
    <m/>
    <m/>
    <s v="Жилая комната"/>
    <s v="Комната стандарт"/>
    <n v="15.99"/>
    <m/>
    <m/>
    <m/>
    <m/>
    <m/>
    <m/>
    <m/>
    <m/>
    <m/>
    <m/>
    <m/>
    <m/>
    <m/>
    <m/>
    <m/>
    <m/>
    <m/>
    <m/>
    <m/>
    <m/>
    <m/>
    <m/>
    <n v="5.22"/>
    <m/>
    <m/>
    <m/>
    <m/>
    <m/>
    <m/>
    <m/>
    <m/>
    <m/>
    <m/>
    <m/>
    <m/>
    <m/>
    <m/>
    <m/>
    <m/>
    <m/>
    <m/>
    <m/>
    <m/>
    <m/>
    <m/>
    <m/>
    <m/>
    <m/>
    <m/>
    <m/>
    <m/>
    <m/>
    <n v="6.11"/>
    <n v="1.8"/>
    <s v="кухня"/>
    <m/>
    <m/>
    <m/>
    <m/>
    <m/>
    <m/>
    <m/>
    <n v="3.3"/>
    <s v="да"/>
    <m/>
    <m/>
    <m/>
    <m/>
    <m/>
    <n v="1"/>
    <s v="кухня, комната"/>
    <m/>
    <m/>
    <m/>
    <m/>
    <m/>
    <m/>
    <m/>
    <m/>
    <m/>
    <m/>
    <s v="Ю-З"/>
  </r>
  <r>
    <x v="0"/>
    <x v="2"/>
    <n v="20"/>
    <n v="517"/>
    <n v="3"/>
    <n v="9"/>
    <n v="26"/>
    <x v="0"/>
    <n v="17.64"/>
    <n v="47.48"/>
    <n v="47.48"/>
    <n v="0"/>
    <n v="47.48"/>
    <n v="0"/>
    <n v="47.48"/>
    <m/>
    <m/>
    <m/>
    <n v="4.3"/>
    <s v="ниша"/>
    <m/>
    <m/>
    <m/>
    <m/>
    <m/>
    <m/>
    <m/>
    <m/>
    <m/>
    <m/>
    <s v="Кухня-столовая"/>
    <n v="20.36"/>
    <m/>
    <m/>
    <s v="Жилая комната"/>
    <s v="Комната стандарт"/>
    <n v="17.64"/>
    <m/>
    <m/>
    <m/>
    <m/>
    <m/>
    <m/>
    <m/>
    <m/>
    <m/>
    <m/>
    <m/>
    <m/>
    <m/>
    <m/>
    <m/>
    <m/>
    <m/>
    <m/>
    <m/>
    <m/>
    <m/>
    <m/>
    <n v="5.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m/>
    <m/>
    <m/>
    <m/>
    <m/>
    <n v="1"/>
    <s v="кухня, комната"/>
    <m/>
    <m/>
    <m/>
    <m/>
    <m/>
    <m/>
    <m/>
    <m/>
    <m/>
    <m/>
    <s v="Ю-З"/>
  </r>
  <r>
    <x v="0"/>
    <x v="2"/>
    <n v="20"/>
    <n v="518"/>
    <n v="4"/>
    <n v="9"/>
    <n v="26"/>
    <x v="1"/>
    <n v="22.54"/>
    <n v="53.59"/>
    <n v="53.59"/>
    <n v="8.4499999999999993"/>
    <n v="62.040000000000006"/>
    <n v="2.5"/>
    <n v="56.09"/>
    <m/>
    <m/>
    <m/>
    <n v="4.99"/>
    <s v="ниша"/>
    <m/>
    <m/>
    <m/>
    <m/>
    <m/>
    <m/>
    <m/>
    <m/>
    <m/>
    <m/>
    <s v="Кухня-столовая"/>
    <n v="20.65"/>
    <m/>
    <m/>
    <s v="Жилая комната"/>
    <s v="Комната стандарт"/>
    <n v="11.41"/>
    <m/>
    <m/>
    <s v="Жилая комната"/>
    <s v="Комната стандарт"/>
    <n v="11.13"/>
    <m/>
    <m/>
    <m/>
    <m/>
    <m/>
    <m/>
    <m/>
    <m/>
    <m/>
    <m/>
    <m/>
    <m/>
    <m/>
    <m/>
    <m/>
    <m/>
    <m/>
    <n v="5.41"/>
    <m/>
    <m/>
    <m/>
    <m/>
    <m/>
    <m/>
    <m/>
    <m/>
    <m/>
    <m/>
    <m/>
    <m/>
    <m/>
    <m/>
    <m/>
    <m/>
    <m/>
    <m/>
    <m/>
    <m/>
    <m/>
    <m/>
    <m/>
    <m/>
    <m/>
    <m/>
    <m/>
    <m/>
    <m/>
    <n v="8.4499999999999993"/>
    <n v="2.5"/>
    <s v="комната"/>
    <m/>
    <m/>
    <m/>
    <m/>
    <m/>
    <m/>
    <m/>
    <n v="3.3"/>
    <s v="да"/>
    <m/>
    <m/>
    <m/>
    <m/>
    <m/>
    <n v="1"/>
    <s v="две комнаты, кухня"/>
    <m/>
    <m/>
    <m/>
    <m/>
    <m/>
    <m/>
    <m/>
    <m/>
    <m/>
    <m/>
    <s v="Ю-З"/>
  </r>
  <r>
    <x v="0"/>
    <x v="2"/>
    <n v="20"/>
    <n v="519"/>
    <n v="5"/>
    <n v="9"/>
    <n v="26"/>
    <x v="2"/>
    <n v="50.27"/>
    <n v="106.85"/>
    <n v="106.85"/>
    <n v="8.33"/>
    <n v="115.17999999999999"/>
    <n v="2.5"/>
    <n v="109.35"/>
    <m/>
    <m/>
    <m/>
    <n v="17.57"/>
    <s v="ниша"/>
    <m/>
    <m/>
    <m/>
    <m/>
    <m/>
    <m/>
    <m/>
    <m/>
    <m/>
    <m/>
    <s v="Кухня-столовая"/>
    <n v="30.54"/>
    <m/>
    <m/>
    <s v="Жилая комната"/>
    <s v="Мастер-спальня"/>
    <n v="20.91"/>
    <m/>
    <m/>
    <s v="Жилая комната"/>
    <s v="Комната стандарт"/>
    <n v="15.71"/>
    <m/>
    <m/>
    <s v="Жилая комната"/>
    <s v="Комната стандарт"/>
    <n v="13.65"/>
    <m/>
    <m/>
    <m/>
    <m/>
    <m/>
    <m/>
    <m/>
    <m/>
    <m/>
    <m/>
    <m/>
    <m/>
    <n v="4.47"/>
    <n v="4"/>
    <m/>
    <m/>
    <m/>
    <m/>
    <m/>
    <m/>
    <m/>
    <m/>
    <m/>
    <m/>
    <m/>
    <m/>
    <m/>
    <m/>
    <m/>
    <m/>
    <m/>
    <m/>
    <m/>
    <m/>
    <m/>
    <m/>
    <m/>
    <m/>
    <m/>
    <m/>
    <m/>
    <m/>
    <n v="5.3"/>
    <n v="1.6"/>
    <s v="комната"/>
    <n v="3.03"/>
    <n v="0.9"/>
    <s v="комната"/>
    <m/>
    <m/>
    <m/>
    <m/>
    <n v="3.3"/>
    <s v="да"/>
    <m/>
    <m/>
    <m/>
    <m/>
    <m/>
    <n v="2"/>
    <s v="три комнаты, кухня"/>
    <m/>
    <m/>
    <m/>
    <m/>
    <m/>
    <m/>
    <m/>
    <m/>
    <m/>
    <m/>
    <s v="С-З, Ю-З"/>
  </r>
  <r>
    <x v="0"/>
    <x v="2"/>
    <n v="20"/>
    <n v="520"/>
    <n v="6"/>
    <n v="9"/>
    <n v="26"/>
    <x v="2"/>
    <n v="55.6"/>
    <n v="143.94000000000003"/>
    <n v="143.94000000000003"/>
    <n v="16.36"/>
    <n v="160.30000000000001"/>
    <n v="4.9399999999999995"/>
    <n v="148.88000000000002"/>
    <m/>
    <m/>
    <m/>
    <n v="19.07"/>
    <s v="ниша"/>
    <m/>
    <m/>
    <m/>
    <m/>
    <m/>
    <m/>
    <m/>
    <m/>
    <m/>
    <m/>
    <s v="Кухня-столовая"/>
    <n v="48.5"/>
    <m/>
    <m/>
    <s v="Жилая комната"/>
    <s v="Мастер-спальня"/>
    <n v="21.12"/>
    <m/>
    <m/>
    <s v="Жилая комната"/>
    <s v="Комната стандарт"/>
    <n v="20.61"/>
    <m/>
    <m/>
    <s v="Жилая комната"/>
    <s v="Комната стандарт"/>
    <n v="13.87"/>
    <s v="гардероб"/>
    <n v="4.97"/>
    <m/>
    <m/>
    <m/>
    <m/>
    <m/>
    <m/>
    <m/>
    <m/>
    <m/>
    <m/>
    <n v="6.08"/>
    <n v="4.75"/>
    <m/>
    <n v="4.97"/>
    <m/>
    <m/>
    <m/>
    <m/>
    <m/>
    <m/>
    <m/>
    <m/>
    <m/>
    <m/>
    <m/>
    <m/>
    <m/>
    <m/>
    <m/>
    <m/>
    <m/>
    <m/>
    <m/>
    <m/>
    <m/>
    <m/>
    <m/>
    <m/>
    <m/>
    <m/>
    <n v="11.22"/>
    <n v="3.4"/>
    <s v="комната"/>
    <n v="5.14"/>
    <n v="1.54"/>
    <s v="комната"/>
    <m/>
    <m/>
    <m/>
    <m/>
    <n v="3.3"/>
    <s v="да"/>
    <m/>
    <m/>
    <m/>
    <m/>
    <m/>
    <n v="2"/>
    <s v="три комнаты, кухня"/>
    <m/>
    <m/>
    <m/>
    <m/>
    <m/>
    <m/>
    <m/>
    <m/>
    <m/>
    <m/>
    <s v="С-В, С-З"/>
  </r>
  <r>
    <x v="0"/>
    <x v="2"/>
    <n v="20"/>
    <n v="521"/>
    <n v="7"/>
    <n v="9"/>
    <n v="26"/>
    <x v="1"/>
    <n v="29.52"/>
    <n v="68.03"/>
    <n v="68.03"/>
    <n v="0"/>
    <n v="68.03"/>
    <n v="0"/>
    <n v="68.03"/>
    <m/>
    <m/>
    <m/>
    <n v="9.18"/>
    <s v="ниша"/>
    <m/>
    <m/>
    <m/>
    <m/>
    <m/>
    <m/>
    <m/>
    <m/>
    <m/>
    <m/>
    <s v="Кухня-столовая"/>
    <n v="17.61"/>
    <m/>
    <m/>
    <s v="Жилая комната"/>
    <s v="Мастер-спальня"/>
    <n v="15.62"/>
    <m/>
    <m/>
    <s v="Жилая комната"/>
    <s v="Комната стандарт"/>
    <n v="13.9"/>
    <m/>
    <m/>
    <m/>
    <m/>
    <m/>
    <m/>
    <m/>
    <m/>
    <m/>
    <m/>
    <m/>
    <m/>
    <m/>
    <m/>
    <m/>
    <m/>
    <m/>
    <n v="4.3499999999999996"/>
    <n v="3.53"/>
    <m/>
    <n v="3.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m/>
    <m/>
    <m/>
    <m/>
    <m/>
    <n v="1"/>
    <s v="кухня, две комнаты"/>
    <m/>
    <m/>
    <m/>
    <m/>
    <m/>
    <m/>
    <m/>
    <m/>
    <m/>
    <m/>
    <s v="С-В"/>
  </r>
  <r>
    <x v="0"/>
    <x v="2"/>
    <n v="20"/>
    <n v="522"/>
    <n v="8"/>
    <n v="9"/>
    <n v="26"/>
    <x v="1"/>
    <n v="25.61"/>
    <n v="63.8"/>
    <n v="63.8"/>
    <n v="5.86"/>
    <n v="69.66"/>
    <n v="1.76"/>
    <n v="65.56"/>
    <m/>
    <m/>
    <m/>
    <n v="9.84"/>
    <s v="ниша"/>
    <m/>
    <m/>
    <m/>
    <m/>
    <m/>
    <m/>
    <m/>
    <m/>
    <m/>
    <m/>
    <s v="Кухня-столовая"/>
    <n v="23.26"/>
    <m/>
    <m/>
    <s v="Жилая комната"/>
    <s v="Комната стандарт"/>
    <n v="12.69"/>
    <m/>
    <m/>
    <s v="Жилая комната"/>
    <s v="Комната стандарт"/>
    <n v="12.92"/>
    <m/>
    <m/>
    <m/>
    <m/>
    <m/>
    <m/>
    <m/>
    <m/>
    <m/>
    <m/>
    <m/>
    <m/>
    <m/>
    <m/>
    <m/>
    <m/>
    <m/>
    <n v="5.09"/>
    <m/>
    <m/>
    <m/>
    <m/>
    <m/>
    <m/>
    <m/>
    <m/>
    <m/>
    <m/>
    <m/>
    <m/>
    <m/>
    <m/>
    <m/>
    <m/>
    <m/>
    <m/>
    <m/>
    <m/>
    <m/>
    <m/>
    <m/>
    <m/>
    <m/>
    <m/>
    <m/>
    <m/>
    <m/>
    <n v="5.86"/>
    <n v="1.76"/>
    <s v="комната"/>
    <m/>
    <m/>
    <m/>
    <m/>
    <m/>
    <m/>
    <m/>
    <n v="3.3"/>
    <s v="да"/>
    <m/>
    <m/>
    <m/>
    <m/>
    <m/>
    <n v="1"/>
    <s v="кухня, две комнаты"/>
    <m/>
    <m/>
    <m/>
    <m/>
    <m/>
    <m/>
    <m/>
    <m/>
    <m/>
    <m/>
    <s v="С-В"/>
  </r>
  <r>
    <x v="0"/>
    <x v="2"/>
    <n v="20"/>
    <n v="523"/>
    <n v="9"/>
    <n v="9"/>
    <n v="26"/>
    <x v="2"/>
    <n v="43.15"/>
    <n v="101.9"/>
    <n v="101.9"/>
    <n v="7.6499999999999995"/>
    <n v="109.55000000000001"/>
    <n v="2.2999999999999998"/>
    <n v="104.2"/>
    <m/>
    <m/>
    <m/>
    <n v="5.83"/>
    <s v="ниша"/>
    <m/>
    <n v="10.09"/>
    <s v="гардероб"/>
    <n v="2.34"/>
    <m/>
    <m/>
    <m/>
    <m/>
    <m/>
    <m/>
    <s v="Кухня-столовая"/>
    <n v="31.6"/>
    <m/>
    <m/>
    <s v="Жилая комната"/>
    <s v="Мастер-спальня"/>
    <n v="15.76"/>
    <m/>
    <m/>
    <s v="Жилая комната"/>
    <s v="Комната стандарт"/>
    <n v="14.86"/>
    <m/>
    <m/>
    <s v="Жилая комната"/>
    <s v="Комната стандарт"/>
    <n v="12.53"/>
    <m/>
    <m/>
    <m/>
    <m/>
    <m/>
    <m/>
    <m/>
    <m/>
    <m/>
    <m/>
    <m/>
    <m/>
    <n v="4.75"/>
    <n v="4.1399999999999997"/>
    <m/>
    <m/>
    <m/>
    <m/>
    <m/>
    <m/>
    <m/>
    <m/>
    <m/>
    <m/>
    <m/>
    <m/>
    <m/>
    <m/>
    <m/>
    <m/>
    <m/>
    <m/>
    <m/>
    <m/>
    <m/>
    <m/>
    <m/>
    <m/>
    <m/>
    <m/>
    <m/>
    <m/>
    <n v="5.35"/>
    <n v="1.6"/>
    <s v="комната"/>
    <n v="2.2999999999999998"/>
    <n v="0.7"/>
    <s v="комната"/>
    <m/>
    <m/>
    <m/>
    <m/>
    <n v="3.3"/>
    <s v="да"/>
    <m/>
    <m/>
    <m/>
    <m/>
    <m/>
    <n v="2"/>
    <s v="три комнаты, кухня"/>
    <m/>
    <m/>
    <m/>
    <m/>
    <m/>
    <m/>
    <m/>
    <m/>
    <m/>
    <m/>
    <s v="С-В, Ю-В"/>
  </r>
  <r>
    <x v="0"/>
    <x v="2"/>
    <n v="21"/>
    <n v="524"/>
    <n v="1"/>
    <n v="11"/>
    <n v="26"/>
    <x v="1"/>
    <n v="33.090000000000003"/>
    <n v="71.11"/>
    <n v="71.11"/>
    <n v="0"/>
    <n v="71.11"/>
    <n v="0"/>
    <n v="71.11"/>
    <m/>
    <m/>
    <m/>
    <n v="10.47"/>
    <s v="ниша"/>
    <m/>
    <m/>
    <m/>
    <m/>
    <m/>
    <m/>
    <m/>
    <m/>
    <m/>
    <m/>
    <s v="Кухня-столовая"/>
    <n v="22.79"/>
    <m/>
    <m/>
    <s v="Жилая комната"/>
    <s v="Комната стандарт"/>
    <n v="22"/>
    <m/>
    <m/>
    <s v="Жилая комната"/>
    <s v="Комната стандарт"/>
    <n v="11.09"/>
    <m/>
    <m/>
    <m/>
    <m/>
    <m/>
    <m/>
    <m/>
    <m/>
    <m/>
    <m/>
    <m/>
    <m/>
    <m/>
    <m/>
    <m/>
    <m/>
    <m/>
    <n v="4.7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s v="комната"/>
    <n v="2"/>
    <m/>
    <m/>
    <m/>
    <m/>
    <m/>
    <m/>
    <m/>
    <m/>
    <m/>
    <m/>
    <s v="Свой ЖК"/>
    <s v="Ю-В, Ю-З"/>
  </r>
  <r>
    <x v="0"/>
    <x v="2"/>
    <n v="21"/>
    <n v="525"/>
    <n v="2"/>
    <n v="11"/>
    <n v="26"/>
    <x v="0"/>
    <n v="12.87"/>
    <n v="39.299999999999997"/>
    <n v="39.299999999999997"/>
    <n v="0"/>
    <n v="39.299999999999997"/>
    <n v="0"/>
    <n v="39.299999999999997"/>
    <m/>
    <m/>
    <m/>
    <n v="6.86"/>
    <s v="ниша"/>
    <m/>
    <m/>
    <m/>
    <m/>
    <m/>
    <m/>
    <m/>
    <m/>
    <m/>
    <m/>
    <s v="Кухня-столовая"/>
    <n v="13.91"/>
    <m/>
    <m/>
    <s v="Жилая комната"/>
    <s v="Комната стандарт"/>
    <n v="12.87"/>
    <m/>
    <m/>
    <m/>
    <m/>
    <m/>
    <m/>
    <m/>
    <m/>
    <m/>
    <m/>
    <m/>
    <m/>
    <m/>
    <m/>
    <m/>
    <m/>
    <m/>
    <m/>
    <m/>
    <m/>
    <m/>
    <m/>
    <n v="5.6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"/>
    <s v="Ю-З"/>
  </r>
  <r>
    <x v="0"/>
    <x v="2"/>
    <n v="21"/>
    <n v="526"/>
    <n v="3"/>
    <n v="11"/>
    <n v="26"/>
    <x v="0"/>
    <n v="12.51"/>
    <n v="48.4"/>
    <n v="48.4"/>
    <n v="0"/>
    <n v="48.4"/>
    <n v="0"/>
    <n v="48.4"/>
    <m/>
    <m/>
    <m/>
    <n v="6.43"/>
    <s v="ниша"/>
    <m/>
    <m/>
    <m/>
    <m/>
    <m/>
    <m/>
    <m/>
    <m/>
    <m/>
    <m/>
    <s v="Кухня-столовая с нишей"/>
    <n v="24.24"/>
    <m/>
    <m/>
    <s v="Жилая комната"/>
    <s v="Комната стандарт"/>
    <n v="12.51"/>
    <m/>
    <m/>
    <m/>
    <m/>
    <m/>
    <m/>
    <m/>
    <m/>
    <m/>
    <m/>
    <m/>
    <m/>
    <m/>
    <m/>
    <m/>
    <m/>
    <m/>
    <m/>
    <m/>
    <m/>
    <m/>
    <m/>
    <n v="5.2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"/>
    <s v="Ю-З"/>
  </r>
  <r>
    <x v="0"/>
    <x v="2"/>
    <n v="21"/>
    <n v="527"/>
    <n v="4"/>
    <n v="11"/>
    <n v="26"/>
    <x v="0"/>
    <n v="12.54"/>
    <n v="36.94"/>
    <n v="36.94"/>
    <n v="0"/>
    <n v="36.94"/>
    <n v="0"/>
    <n v="36.94"/>
    <m/>
    <m/>
    <m/>
    <n v="4.3"/>
    <s v="ниша"/>
    <m/>
    <m/>
    <m/>
    <m/>
    <m/>
    <m/>
    <m/>
    <m/>
    <m/>
    <m/>
    <s v="Кухня-столовая"/>
    <n v="14.92"/>
    <m/>
    <m/>
    <s v="Жилая комната"/>
    <s v="Комната стандарт"/>
    <n v="12.54"/>
    <m/>
    <m/>
    <m/>
    <m/>
    <m/>
    <m/>
    <m/>
    <m/>
    <m/>
    <m/>
    <m/>
    <m/>
    <m/>
    <m/>
    <m/>
    <m/>
    <m/>
    <m/>
    <m/>
    <m/>
    <m/>
    <m/>
    <n v="5.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"/>
    <s v="Ю-З"/>
  </r>
  <r>
    <x v="0"/>
    <x v="2"/>
    <n v="21"/>
    <n v="528"/>
    <n v="5"/>
    <n v="11"/>
    <n v="26"/>
    <x v="1"/>
    <n v="22.04"/>
    <n v="55.860000000000007"/>
    <n v="55.860000000000007"/>
    <n v="0"/>
    <n v="55.860000000000007"/>
    <n v="0"/>
    <n v="55.860000000000007"/>
    <m/>
    <m/>
    <m/>
    <n v="5.0199999999999996"/>
    <s v="ниша"/>
    <m/>
    <n v="5.42"/>
    <m/>
    <m/>
    <m/>
    <m/>
    <m/>
    <m/>
    <m/>
    <m/>
    <s v="Кухня-столовая"/>
    <n v="17.989999999999998"/>
    <m/>
    <m/>
    <s v="Жилая комната"/>
    <s v="Комната стандарт"/>
    <n v="11.16"/>
    <m/>
    <m/>
    <s v="Жилая комната"/>
    <s v="Комната стандарт"/>
    <n v="10.88"/>
    <m/>
    <m/>
    <m/>
    <m/>
    <m/>
    <m/>
    <m/>
    <m/>
    <m/>
    <m/>
    <m/>
    <m/>
    <m/>
    <m/>
    <m/>
    <m/>
    <m/>
    <n v="5.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"/>
    <s v="Ю-З"/>
  </r>
  <r>
    <x v="0"/>
    <x v="2"/>
    <n v="21"/>
    <n v="529"/>
    <n v="6"/>
    <n v="11"/>
    <n v="26"/>
    <x v="2"/>
    <n v="41.239999999999995"/>
    <n v="96.460000000000008"/>
    <n v="96.460000000000008"/>
    <n v="0"/>
    <n v="96.460000000000008"/>
    <n v="0"/>
    <n v="96.460000000000008"/>
    <m/>
    <m/>
    <m/>
    <n v="13.83"/>
    <s v="ниша"/>
    <m/>
    <m/>
    <m/>
    <m/>
    <m/>
    <m/>
    <m/>
    <m/>
    <m/>
    <m/>
    <s v="Кухня-столовая"/>
    <n v="33.74"/>
    <m/>
    <m/>
    <s v="Жилая комната"/>
    <s v="Мастер-спальня"/>
    <n v="14.78"/>
    <m/>
    <m/>
    <s v="Жилая комната"/>
    <s v="Комната стандарт"/>
    <n v="11.87"/>
    <m/>
    <m/>
    <s v="Жилая комната"/>
    <s v="Комната стандарт"/>
    <n v="14.59"/>
    <m/>
    <m/>
    <m/>
    <m/>
    <m/>
    <m/>
    <m/>
    <m/>
    <m/>
    <m/>
    <m/>
    <m/>
    <n v="4.62"/>
    <n v="3.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s v="кухня"/>
    <n v="2"/>
    <m/>
    <m/>
    <m/>
    <m/>
    <m/>
    <m/>
    <m/>
    <m/>
    <m/>
    <m/>
    <s v="Свой ЖК"/>
    <s v="Ю-З, С-З"/>
  </r>
  <r>
    <x v="0"/>
    <x v="2"/>
    <n v="21"/>
    <n v="530"/>
    <n v="7"/>
    <n v="11"/>
    <n v="26"/>
    <x v="1"/>
    <n v="28.59"/>
    <n v="83.29"/>
    <n v="83.29"/>
    <n v="0"/>
    <n v="83.29"/>
    <n v="0"/>
    <n v="83.29"/>
    <m/>
    <m/>
    <m/>
    <n v="4.3499999999999996"/>
    <s v="ниша"/>
    <m/>
    <n v="9"/>
    <m/>
    <m/>
    <m/>
    <m/>
    <m/>
    <m/>
    <m/>
    <m/>
    <s v="Кухня-столовая"/>
    <n v="32.11"/>
    <m/>
    <m/>
    <s v="Жилая комната"/>
    <s v="Комната стандарт"/>
    <n v="15.25"/>
    <m/>
    <m/>
    <s v="Жилая комната"/>
    <s v="Мастер-спальня"/>
    <n v="13.34"/>
    <m/>
    <m/>
    <m/>
    <m/>
    <m/>
    <m/>
    <m/>
    <m/>
    <m/>
    <m/>
    <m/>
    <m/>
    <m/>
    <m/>
    <m/>
    <m/>
    <m/>
    <n v="4.7"/>
    <n v="4.5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s v="кухня"/>
    <n v="2"/>
    <m/>
    <m/>
    <m/>
    <m/>
    <m/>
    <m/>
    <m/>
    <m/>
    <m/>
    <m/>
    <s v="Другой ЖК, Свой ЖК"/>
    <s v="С-З, С-В"/>
  </r>
  <r>
    <x v="0"/>
    <x v="2"/>
    <n v="21"/>
    <n v="531"/>
    <n v="8"/>
    <n v="11"/>
    <n v="26"/>
    <x v="1"/>
    <n v="22.04"/>
    <n v="54.540000000000006"/>
    <n v="54.540000000000006"/>
    <n v="0"/>
    <n v="54.540000000000006"/>
    <n v="0"/>
    <n v="54.540000000000006"/>
    <m/>
    <m/>
    <m/>
    <n v="7.93"/>
    <s v="гардероб"/>
    <n v="2.2599999999999998"/>
    <m/>
    <m/>
    <m/>
    <m/>
    <m/>
    <m/>
    <m/>
    <m/>
    <m/>
    <s v="Кухня-столовая"/>
    <n v="17.87"/>
    <m/>
    <m/>
    <s v="Жилая комната"/>
    <s v="Комната стандарт"/>
    <n v="11.63"/>
    <m/>
    <m/>
    <s v="Жилая комната"/>
    <s v="Комната стандарт"/>
    <n v="10.41"/>
    <m/>
    <m/>
    <m/>
    <m/>
    <m/>
    <m/>
    <m/>
    <m/>
    <m/>
    <m/>
    <m/>
    <m/>
    <m/>
    <m/>
    <m/>
    <m/>
    <m/>
    <n v="4.44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В"/>
  </r>
  <r>
    <x v="0"/>
    <x v="2"/>
    <n v="21"/>
    <n v="532"/>
    <n v="9"/>
    <n v="11"/>
    <n v="26"/>
    <x v="0"/>
    <n v="11.45"/>
    <n v="37.479999999999997"/>
    <n v="37.479999999999997"/>
    <n v="0"/>
    <n v="37.479999999999997"/>
    <n v="0"/>
    <n v="37.479999999999997"/>
    <m/>
    <m/>
    <m/>
    <n v="4.4800000000000004"/>
    <s v="ниша"/>
    <m/>
    <m/>
    <m/>
    <m/>
    <m/>
    <m/>
    <m/>
    <m/>
    <m/>
    <m/>
    <s v="Кухня-столовая"/>
    <n v="17.309999999999999"/>
    <m/>
    <m/>
    <s v="Жилая комната"/>
    <s v="Комната стандарт"/>
    <n v="11.45"/>
    <m/>
    <m/>
    <m/>
    <m/>
    <m/>
    <m/>
    <m/>
    <m/>
    <m/>
    <m/>
    <m/>
    <m/>
    <m/>
    <m/>
    <m/>
    <m/>
    <m/>
    <m/>
    <m/>
    <m/>
    <m/>
    <m/>
    <n v="4.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В"/>
  </r>
  <r>
    <x v="0"/>
    <x v="2"/>
    <n v="21"/>
    <n v="533"/>
    <n v="10"/>
    <n v="11"/>
    <n v="26"/>
    <x v="1"/>
    <n v="24.14"/>
    <n v="58.1"/>
    <n v="58.1"/>
    <n v="0"/>
    <n v="58.1"/>
    <n v="0"/>
    <n v="58.1"/>
    <m/>
    <m/>
    <m/>
    <n v="9.85"/>
    <s v="ниша"/>
    <m/>
    <m/>
    <m/>
    <m/>
    <m/>
    <m/>
    <m/>
    <m/>
    <m/>
    <m/>
    <s v="Кухня-столовая"/>
    <n v="19.04"/>
    <m/>
    <m/>
    <s v="Жилая комната"/>
    <s v="Комната стандарт"/>
    <n v="12.63"/>
    <m/>
    <m/>
    <s v="Жилая комната"/>
    <s v="Комната стандарт"/>
    <n v="11.51"/>
    <m/>
    <m/>
    <m/>
    <m/>
    <m/>
    <m/>
    <m/>
    <m/>
    <m/>
    <m/>
    <m/>
    <m/>
    <m/>
    <m/>
    <m/>
    <m/>
    <m/>
    <n v="5.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В"/>
  </r>
  <r>
    <x v="0"/>
    <x v="2"/>
    <n v="21"/>
    <n v="534"/>
    <n v="11"/>
    <n v="11"/>
    <n v="26"/>
    <x v="2"/>
    <n v="38.729999999999997"/>
    <n v="83.74"/>
    <n v="83.74"/>
    <n v="0"/>
    <n v="83.74"/>
    <n v="0"/>
    <n v="83.74"/>
    <m/>
    <m/>
    <m/>
    <n v="5.83"/>
    <s v="ниша"/>
    <m/>
    <n v="8.4499999999999993"/>
    <s v="гардероб"/>
    <n v="2.34"/>
    <m/>
    <m/>
    <m/>
    <m/>
    <m/>
    <m/>
    <s v="Кухня-столовая"/>
    <n v="19.5"/>
    <m/>
    <m/>
    <s v="Жилая комната"/>
    <s v="Мастер-спальня"/>
    <n v="15.11"/>
    <m/>
    <m/>
    <s v="Жилая комната"/>
    <s v="Комната стандарт"/>
    <n v="11.84"/>
    <m/>
    <m/>
    <s v="Жилая комната"/>
    <s v="Комната стандарт"/>
    <n v="11.78"/>
    <m/>
    <m/>
    <m/>
    <m/>
    <m/>
    <m/>
    <m/>
    <m/>
    <m/>
    <m/>
    <m/>
    <m/>
    <n v="4.75"/>
    <n v="4.13999999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s v="кухня"/>
    <n v="2"/>
    <m/>
    <m/>
    <m/>
    <m/>
    <m/>
    <m/>
    <m/>
    <m/>
    <m/>
    <m/>
    <s v="Другой ЖК"/>
    <s v="С-В, Ю-В"/>
  </r>
  <r>
    <x v="0"/>
    <x v="2"/>
    <n v="22"/>
    <n v="535"/>
    <n v="1"/>
    <n v="11"/>
    <n v="26"/>
    <x v="1"/>
    <n v="33.090000000000003"/>
    <n v="71.11"/>
    <n v="71.11"/>
    <n v="0"/>
    <n v="71.11"/>
    <n v="0"/>
    <n v="71.11"/>
    <m/>
    <m/>
    <m/>
    <n v="10.47"/>
    <s v="ниша"/>
    <m/>
    <m/>
    <m/>
    <m/>
    <m/>
    <m/>
    <m/>
    <m/>
    <m/>
    <m/>
    <s v="Кухня-столовая"/>
    <n v="22.79"/>
    <m/>
    <m/>
    <s v="Жилая комната"/>
    <s v="Комната стандарт"/>
    <n v="22"/>
    <m/>
    <m/>
    <s v="Жилая комната"/>
    <s v="Комната стандарт"/>
    <n v="11.09"/>
    <m/>
    <m/>
    <m/>
    <m/>
    <m/>
    <m/>
    <m/>
    <m/>
    <m/>
    <m/>
    <m/>
    <m/>
    <m/>
    <m/>
    <m/>
    <m/>
    <m/>
    <n v="4.7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s v="комната"/>
    <n v="2"/>
    <m/>
    <m/>
    <m/>
    <m/>
    <m/>
    <m/>
    <m/>
    <m/>
    <m/>
    <m/>
    <s v="Свой ЖК"/>
    <s v="Ю-В, Ю-З"/>
  </r>
  <r>
    <x v="0"/>
    <x v="2"/>
    <n v="22"/>
    <n v="536"/>
    <n v="2"/>
    <n v="11"/>
    <n v="26"/>
    <x v="0"/>
    <n v="12.87"/>
    <n v="39.299999999999997"/>
    <n v="39.299999999999997"/>
    <n v="0"/>
    <n v="39.299999999999997"/>
    <n v="0"/>
    <n v="39.299999999999997"/>
    <m/>
    <m/>
    <m/>
    <n v="6.86"/>
    <s v="ниша"/>
    <m/>
    <m/>
    <m/>
    <m/>
    <m/>
    <m/>
    <m/>
    <m/>
    <m/>
    <m/>
    <s v="Кухня-столовая"/>
    <n v="13.91"/>
    <m/>
    <m/>
    <s v="Жилая комната"/>
    <s v="Комната стандарт"/>
    <n v="12.87"/>
    <m/>
    <m/>
    <m/>
    <m/>
    <m/>
    <m/>
    <m/>
    <m/>
    <m/>
    <m/>
    <m/>
    <m/>
    <m/>
    <m/>
    <m/>
    <m/>
    <m/>
    <m/>
    <m/>
    <m/>
    <m/>
    <m/>
    <n v="5.6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"/>
    <s v="Ю-З"/>
  </r>
  <r>
    <x v="0"/>
    <x v="2"/>
    <n v="22"/>
    <n v="537"/>
    <n v="3"/>
    <n v="11"/>
    <n v="26"/>
    <x v="0"/>
    <n v="12.51"/>
    <n v="48.4"/>
    <n v="48.4"/>
    <n v="0"/>
    <n v="48.4"/>
    <n v="0"/>
    <n v="48.4"/>
    <m/>
    <m/>
    <m/>
    <n v="6.43"/>
    <s v="ниша"/>
    <m/>
    <m/>
    <m/>
    <m/>
    <m/>
    <m/>
    <m/>
    <m/>
    <m/>
    <m/>
    <s v="Кухня-столовая с нишей"/>
    <n v="24.24"/>
    <m/>
    <m/>
    <s v="Жилая комната"/>
    <s v="Комната стандарт"/>
    <n v="12.51"/>
    <m/>
    <m/>
    <m/>
    <m/>
    <m/>
    <m/>
    <m/>
    <m/>
    <m/>
    <m/>
    <m/>
    <m/>
    <m/>
    <m/>
    <m/>
    <m/>
    <m/>
    <m/>
    <m/>
    <m/>
    <m/>
    <m/>
    <n v="5.2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"/>
    <s v="Ю-З"/>
  </r>
  <r>
    <x v="0"/>
    <x v="2"/>
    <n v="22"/>
    <n v="538"/>
    <n v="4"/>
    <n v="11"/>
    <n v="26"/>
    <x v="0"/>
    <n v="12.54"/>
    <n v="36.94"/>
    <n v="36.94"/>
    <n v="0"/>
    <n v="36.94"/>
    <n v="0"/>
    <n v="36.94"/>
    <m/>
    <m/>
    <m/>
    <n v="4.3"/>
    <s v="ниша"/>
    <m/>
    <m/>
    <m/>
    <m/>
    <m/>
    <m/>
    <m/>
    <m/>
    <m/>
    <m/>
    <s v="Кухня-столовая"/>
    <n v="14.92"/>
    <m/>
    <m/>
    <s v="Жилая комната"/>
    <s v="Комната стандарт"/>
    <n v="12.54"/>
    <m/>
    <m/>
    <m/>
    <m/>
    <m/>
    <m/>
    <m/>
    <m/>
    <m/>
    <m/>
    <m/>
    <m/>
    <m/>
    <m/>
    <m/>
    <m/>
    <m/>
    <m/>
    <m/>
    <m/>
    <m/>
    <m/>
    <n v="5.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"/>
    <s v="Ю-З"/>
  </r>
  <r>
    <x v="0"/>
    <x v="2"/>
    <n v="22"/>
    <n v="539"/>
    <n v="5"/>
    <n v="11"/>
    <n v="26"/>
    <x v="1"/>
    <n v="22.04"/>
    <n v="55.860000000000007"/>
    <n v="55.860000000000007"/>
    <n v="0"/>
    <n v="55.860000000000007"/>
    <n v="0"/>
    <n v="55.860000000000007"/>
    <m/>
    <m/>
    <m/>
    <n v="5.0199999999999996"/>
    <s v="ниша"/>
    <m/>
    <n v="5.42"/>
    <m/>
    <m/>
    <m/>
    <m/>
    <m/>
    <m/>
    <m/>
    <m/>
    <s v="Кухня-столовая"/>
    <n v="17.989999999999998"/>
    <m/>
    <m/>
    <s v="Жилая комната"/>
    <s v="Комната стандарт"/>
    <n v="11.16"/>
    <m/>
    <m/>
    <s v="Жилая комната"/>
    <s v="Комната стандарт"/>
    <n v="10.88"/>
    <m/>
    <m/>
    <m/>
    <m/>
    <m/>
    <m/>
    <m/>
    <m/>
    <m/>
    <m/>
    <m/>
    <m/>
    <m/>
    <m/>
    <m/>
    <m/>
    <m/>
    <n v="5.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"/>
    <s v="Ю-З"/>
  </r>
  <r>
    <x v="0"/>
    <x v="2"/>
    <n v="22"/>
    <n v="540"/>
    <n v="6"/>
    <n v="11"/>
    <n v="26"/>
    <x v="2"/>
    <n v="41.239999999999995"/>
    <n v="96.460000000000008"/>
    <n v="96.460000000000008"/>
    <n v="0"/>
    <n v="96.460000000000008"/>
    <n v="0"/>
    <n v="96.460000000000008"/>
    <m/>
    <m/>
    <m/>
    <n v="13.83"/>
    <s v="ниша"/>
    <m/>
    <m/>
    <m/>
    <m/>
    <m/>
    <m/>
    <m/>
    <m/>
    <m/>
    <m/>
    <s v="Кухня-столовая"/>
    <n v="33.74"/>
    <m/>
    <m/>
    <s v="Жилая комната"/>
    <s v="Мастер-спальня"/>
    <n v="14.78"/>
    <m/>
    <m/>
    <s v="Жилая комната"/>
    <s v="Комната стандарт"/>
    <n v="11.87"/>
    <m/>
    <m/>
    <s v="Жилая комната"/>
    <s v="Комната стандарт"/>
    <n v="14.59"/>
    <m/>
    <m/>
    <m/>
    <m/>
    <m/>
    <m/>
    <m/>
    <m/>
    <m/>
    <m/>
    <m/>
    <m/>
    <n v="4.62"/>
    <n v="3.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s v="кухня"/>
    <n v="2"/>
    <m/>
    <m/>
    <m/>
    <m/>
    <m/>
    <m/>
    <m/>
    <m/>
    <m/>
    <m/>
    <s v="Свой ЖК"/>
    <s v="Ю-З, С-З"/>
  </r>
  <r>
    <x v="0"/>
    <x v="2"/>
    <n v="22"/>
    <n v="541"/>
    <n v="7"/>
    <n v="11"/>
    <n v="26"/>
    <x v="1"/>
    <n v="28.59"/>
    <n v="83.29"/>
    <n v="83.29"/>
    <n v="0"/>
    <n v="83.29"/>
    <n v="0"/>
    <n v="83.29"/>
    <m/>
    <m/>
    <m/>
    <n v="4.3499999999999996"/>
    <s v="ниша"/>
    <m/>
    <n v="9"/>
    <m/>
    <m/>
    <m/>
    <m/>
    <m/>
    <m/>
    <m/>
    <m/>
    <s v="Кухня-столовая"/>
    <n v="32.11"/>
    <m/>
    <m/>
    <s v="Жилая комната"/>
    <s v="Комната стандарт"/>
    <n v="15.25"/>
    <m/>
    <m/>
    <s v="Жилая комната"/>
    <s v="Мастер-спальня"/>
    <n v="13.34"/>
    <m/>
    <m/>
    <m/>
    <m/>
    <m/>
    <m/>
    <m/>
    <m/>
    <m/>
    <m/>
    <m/>
    <m/>
    <m/>
    <m/>
    <m/>
    <m/>
    <m/>
    <n v="4.7"/>
    <n v="4.5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s v="кухня"/>
    <n v="2"/>
    <m/>
    <m/>
    <m/>
    <m/>
    <m/>
    <m/>
    <m/>
    <m/>
    <m/>
    <m/>
    <s v="Другой ЖК, Свой ЖК"/>
    <s v="С-З, С-В"/>
  </r>
  <r>
    <x v="0"/>
    <x v="2"/>
    <n v="22"/>
    <n v="542"/>
    <n v="8"/>
    <n v="11"/>
    <n v="26"/>
    <x v="1"/>
    <n v="22.04"/>
    <n v="54.540000000000006"/>
    <n v="54.540000000000006"/>
    <n v="0"/>
    <n v="54.540000000000006"/>
    <n v="0"/>
    <n v="54.540000000000006"/>
    <m/>
    <m/>
    <m/>
    <n v="7.93"/>
    <s v="гардероб"/>
    <n v="2.2599999999999998"/>
    <m/>
    <m/>
    <m/>
    <m/>
    <m/>
    <m/>
    <m/>
    <m/>
    <m/>
    <s v="Кухня-столовая"/>
    <n v="17.87"/>
    <m/>
    <m/>
    <s v="Жилая комната"/>
    <s v="Комната стандарт"/>
    <n v="11.63"/>
    <m/>
    <m/>
    <s v="Жилая комната"/>
    <s v="Комната стандарт"/>
    <n v="10.41"/>
    <m/>
    <m/>
    <m/>
    <m/>
    <m/>
    <m/>
    <m/>
    <m/>
    <m/>
    <m/>
    <m/>
    <m/>
    <m/>
    <m/>
    <m/>
    <m/>
    <m/>
    <n v="4.44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В"/>
  </r>
  <r>
    <x v="0"/>
    <x v="2"/>
    <n v="22"/>
    <n v="543"/>
    <n v="9"/>
    <n v="11"/>
    <n v="26"/>
    <x v="0"/>
    <n v="11.45"/>
    <n v="37.479999999999997"/>
    <n v="37.479999999999997"/>
    <n v="0"/>
    <n v="37.479999999999997"/>
    <n v="0"/>
    <n v="37.479999999999997"/>
    <m/>
    <m/>
    <m/>
    <n v="4.4800000000000004"/>
    <s v="ниша"/>
    <m/>
    <m/>
    <m/>
    <m/>
    <m/>
    <m/>
    <m/>
    <m/>
    <m/>
    <m/>
    <s v="Кухня-столовая"/>
    <n v="17.309999999999999"/>
    <m/>
    <m/>
    <s v="Жилая комната"/>
    <s v="Комната стандарт"/>
    <n v="11.45"/>
    <m/>
    <m/>
    <m/>
    <m/>
    <m/>
    <m/>
    <m/>
    <m/>
    <m/>
    <m/>
    <m/>
    <m/>
    <m/>
    <m/>
    <m/>
    <m/>
    <m/>
    <m/>
    <m/>
    <m/>
    <m/>
    <m/>
    <n v="4.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В"/>
  </r>
  <r>
    <x v="0"/>
    <x v="2"/>
    <n v="22"/>
    <n v="544"/>
    <n v="10"/>
    <n v="11"/>
    <n v="26"/>
    <x v="1"/>
    <n v="24.14"/>
    <n v="58.1"/>
    <n v="58.1"/>
    <n v="0"/>
    <n v="58.1"/>
    <n v="0"/>
    <n v="58.1"/>
    <m/>
    <m/>
    <m/>
    <n v="9.85"/>
    <s v="ниша"/>
    <m/>
    <m/>
    <m/>
    <m/>
    <m/>
    <m/>
    <m/>
    <m/>
    <m/>
    <m/>
    <s v="Кухня-столовая"/>
    <n v="19.04"/>
    <m/>
    <m/>
    <s v="Жилая комната"/>
    <s v="Комната стандарт"/>
    <n v="12.63"/>
    <m/>
    <m/>
    <s v="Жилая комната"/>
    <s v="Комната стандарт"/>
    <n v="11.51"/>
    <m/>
    <m/>
    <m/>
    <m/>
    <m/>
    <m/>
    <m/>
    <m/>
    <m/>
    <m/>
    <m/>
    <m/>
    <m/>
    <m/>
    <m/>
    <m/>
    <m/>
    <n v="5.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В"/>
  </r>
  <r>
    <x v="0"/>
    <x v="2"/>
    <n v="22"/>
    <n v="545"/>
    <n v="11"/>
    <n v="11"/>
    <n v="26"/>
    <x v="2"/>
    <n v="38.729999999999997"/>
    <n v="83.74"/>
    <n v="83.74"/>
    <n v="0"/>
    <n v="83.74"/>
    <n v="0"/>
    <n v="83.74"/>
    <m/>
    <m/>
    <m/>
    <n v="5.83"/>
    <s v="ниша"/>
    <m/>
    <n v="8.4499999999999993"/>
    <s v="гардероб"/>
    <n v="2.34"/>
    <m/>
    <m/>
    <m/>
    <m/>
    <m/>
    <m/>
    <s v="Кухня-столовая"/>
    <n v="19.5"/>
    <m/>
    <m/>
    <s v="Жилая комната"/>
    <s v="Мастер-спальня"/>
    <n v="15.11"/>
    <m/>
    <m/>
    <s v="Жилая комната"/>
    <s v="Комната стандарт"/>
    <n v="11.84"/>
    <m/>
    <m/>
    <s v="Жилая комната"/>
    <s v="Комната стандарт"/>
    <n v="11.78"/>
    <m/>
    <m/>
    <m/>
    <m/>
    <m/>
    <m/>
    <m/>
    <m/>
    <m/>
    <m/>
    <m/>
    <m/>
    <n v="4.75"/>
    <n v="4.13999999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s v="кухня"/>
    <n v="2"/>
    <m/>
    <m/>
    <m/>
    <m/>
    <m/>
    <m/>
    <m/>
    <m/>
    <m/>
    <m/>
    <s v="Другой ЖК"/>
    <s v="С-В, Ю-В"/>
  </r>
  <r>
    <x v="0"/>
    <x v="2"/>
    <n v="23"/>
    <n v="546"/>
    <n v="1"/>
    <n v="11"/>
    <n v="26"/>
    <x v="1"/>
    <n v="33.090000000000003"/>
    <n v="71.11"/>
    <n v="71.11"/>
    <n v="0"/>
    <n v="71.11"/>
    <n v="0"/>
    <n v="71.11"/>
    <m/>
    <m/>
    <m/>
    <n v="10.47"/>
    <s v="ниша"/>
    <m/>
    <m/>
    <m/>
    <m/>
    <m/>
    <m/>
    <m/>
    <m/>
    <m/>
    <m/>
    <s v="Кухня-столовая"/>
    <n v="22.79"/>
    <m/>
    <m/>
    <s v="Жилая комната"/>
    <s v="Комната стандарт"/>
    <n v="22"/>
    <m/>
    <m/>
    <s v="Жилая комната"/>
    <s v="Комната стандарт"/>
    <n v="11.09"/>
    <m/>
    <m/>
    <m/>
    <m/>
    <m/>
    <m/>
    <m/>
    <m/>
    <m/>
    <m/>
    <m/>
    <m/>
    <m/>
    <m/>
    <m/>
    <m/>
    <m/>
    <n v="4.7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s v="комната"/>
    <n v="2"/>
    <m/>
    <m/>
    <m/>
    <m/>
    <m/>
    <m/>
    <m/>
    <m/>
    <m/>
    <m/>
    <s v="Свой ЖК"/>
    <s v="Ю-В, Ю-З"/>
  </r>
  <r>
    <x v="0"/>
    <x v="2"/>
    <n v="23"/>
    <n v="547"/>
    <n v="2"/>
    <n v="11"/>
    <n v="26"/>
    <x v="0"/>
    <n v="12.87"/>
    <n v="39.299999999999997"/>
    <n v="39.299999999999997"/>
    <n v="0"/>
    <n v="39.299999999999997"/>
    <n v="0"/>
    <n v="39.299999999999997"/>
    <m/>
    <m/>
    <m/>
    <n v="6.86"/>
    <s v="ниша"/>
    <m/>
    <m/>
    <m/>
    <m/>
    <m/>
    <m/>
    <m/>
    <m/>
    <m/>
    <m/>
    <s v="Кухня-столовая"/>
    <n v="13.91"/>
    <m/>
    <m/>
    <s v="Жилая комната"/>
    <s v="Комната стандарт"/>
    <n v="12.87"/>
    <m/>
    <m/>
    <m/>
    <m/>
    <m/>
    <m/>
    <m/>
    <m/>
    <m/>
    <m/>
    <m/>
    <m/>
    <m/>
    <m/>
    <m/>
    <m/>
    <m/>
    <m/>
    <m/>
    <m/>
    <m/>
    <m/>
    <n v="5.6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"/>
    <s v="Ю-З"/>
  </r>
  <r>
    <x v="0"/>
    <x v="2"/>
    <n v="23"/>
    <n v="548"/>
    <n v="3"/>
    <n v="11"/>
    <n v="26"/>
    <x v="0"/>
    <n v="12.51"/>
    <n v="48.4"/>
    <n v="48.4"/>
    <n v="0"/>
    <n v="48.4"/>
    <n v="0"/>
    <n v="48.4"/>
    <m/>
    <m/>
    <m/>
    <n v="6.43"/>
    <s v="ниша"/>
    <m/>
    <m/>
    <m/>
    <m/>
    <m/>
    <m/>
    <m/>
    <m/>
    <m/>
    <m/>
    <s v="Кухня-столовая с нишей"/>
    <n v="24.24"/>
    <m/>
    <m/>
    <s v="Жилая комната"/>
    <s v="Комната стандарт"/>
    <n v="12.51"/>
    <m/>
    <m/>
    <m/>
    <m/>
    <m/>
    <m/>
    <m/>
    <m/>
    <m/>
    <m/>
    <m/>
    <m/>
    <m/>
    <m/>
    <m/>
    <m/>
    <m/>
    <m/>
    <m/>
    <m/>
    <m/>
    <m/>
    <n v="5.2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"/>
    <s v="Ю-З"/>
  </r>
  <r>
    <x v="0"/>
    <x v="2"/>
    <n v="23"/>
    <n v="549"/>
    <n v="4"/>
    <n v="11"/>
    <n v="26"/>
    <x v="0"/>
    <n v="12.54"/>
    <n v="36.94"/>
    <n v="36.94"/>
    <n v="0"/>
    <n v="36.94"/>
    <n v="0"/>
    <n v="36.94"/>
    <m/>
    <m/>
    <m/>
    <n v="4.3"/>
    <s v="ниша"/>
    <m/>
    <m/>
    <m/>
    <m/>
    <m/>
    <m/>
    <m/>
    <m/>
    <m/>
    <m/>
    <s v="Кухня-столовая"/>
    <n v="14.92"/>
    <m/>
    <m/>
    <s v="Жилая комната"/>
    <s v="Комната стандарт"/>
    <n v="12.54"/>
    <m/>
    <m/>
    <m/>
    <m/>
    <m/>
    <m/>
    <m/>
    <m/>
    <m/>
    <m/>
    <m/>
    <m/>
    <m/>
    <m/>
    <m/>
    <m/>
    <m/>
    <m/>
    <m/>
    <m/>
    <m/>
    <m/>
    <n v="5.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"/>
    <s v="Ю-З"/>
  </r>
  <r>
    <x v="0"/>
    <x v="2"/>
    <n v="23"/>
    <n v="550"/>
    <n v="5"/>
    <n v="11"/>
    <n v="26"/>
    <x v="1"/>
    <n v="22.04"/>
    <n v="55.860000000000007"/>
    <n v="55.860000000000007"/>
    <n v="0"/>
    <n v="55.860000000000007"/>
    <n v="0"/>
    <n v="55.860000000000007"/>
    <m/>
    <m/>
    <m/>
    <n v="5.0199999999999996"/>
    <s v="ниша"/>
    <m/>
    <n v="5.42"/>
    <m/>
    <m/>
    <m/>
    <m/>
    <m/>
    <m/>
    <m/>
    <m/>
    <s v="Кухня-столовая"/>
    <n v="17.989999999999998"/>
    <m/>
    <m/>
    <s v="Жилая комната"/>
    <s v="Комната стандарт"/>
    <n v="11.16"/>
    <m/>
    <m/>
    <s v="Жилая комната"/>
    <s v="Комната стандарт"/>
    <n v="10.88"/>
    <m/>
    <m/>
    <m/>
    <m/>
    <m/>
    <m/>
    <m/>
    <m/>
    <m/>
    <m/>
    <m/>
    <m/>
    <m/>
    <m/>
    <m/>
    <m/>
    <m/>
    <n v="5.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"/>
    <s v="Ю-З"/>
  </r>
  <r>
    <x v="0"/>
    <x v="2"/>
    <n v="23"/>
    <n v="551"/>
    <n v="6"/>
    <n v="11"/>
    <n v="26"/>
    <x v="2"/>
    <n v="41.239999999999995"/>
    <n v="96.460000000000008"/>
    <n v="96.460000000000008"/>
    <n v="0"/>
    <n v="96.460000000000008"/>
    <n v="0"/>
    <n v="96.460000000000008"/>
    <m/>
    <m/>
    <m/>
    <n v="13.83"/>
    <s v="ниша"/>
    <m/>
    <m/>
    <m/>
    <m/>
    <m/>
    <m/>
    <m/>
    <m/>
    <m/>
    <m/>
    <s v="Кухня-столовая"/>
    <n v="33.74"/>
    <m/>
    <m/>
    <s v="Жилая комната"/>
    <s v="Мастер-спальня"/>
    <n v="14.78"/>
    <m/>
    <m/>
    <s v="Жилая комната"/>
    <s v="Комната стандарт"/>
    <n v="11.87"/>
    <m/>
    <m/>
    <s v="Жилая комната"/>
    <s v="Комната стандарт"/>
    <n v="14.59"/>
    <m/>
    <m/>
    <m/>
    <m/>
    <m/>
    <m/>
    <m/>
    <m/>
    <m/>
    <m/>
    <m/>
    <m/>
    <n v="4.62"/>
    <n v="3.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s v="кухня"/>
    <n v="2"/>
    <m/>
    <m/>
    <m/>
    <m/>
    <m/>
    <m/>
    <m/>
    <m/>
    <m/>
    <m/>
    <s v="Свой ЖК"/>
    <s v="Ю-З, С-З"/>
  </r>
  <r>
    <x v="0"/>
    <x v="2"/>
    <n v="23"/>
    <n v="552"/>
    <n v="7"/>
    <n v="11"/>
    <n v="26"/>
    <x v="1"/>
    <n v="28.59"/>
    <n v="83.29"/>
    <n v="83.29"/>
    <n v="0"/>
    <n v="83.29"/>
    <n v="0"/>
    <n v="83.29"/>
    <m/>
    <m/>
    <m/>
    <n v="4.3499999999999996"/>
    <s v="ниша"/>
    <m/>
    <n v="9"/>
    <m/>
    <m/>
    <m/>
    <m/>
    <m/>
    <m/>
    <m/>
    <m/>
    <s v="Кухня-столовая"/>
    <n v="32.11"/>
    <m/>
    <m/>
    <s v="Жилая комната"/>
    <s v="Комната стандарт"/>
    <n v="15.25"/>
    <m/>
    <m/>
    <s v="Жилая комната"/>
    <s v="Мастер-спальня"/>
    <n v="13.34"/>
    <m/>
    <m/>
    <m/>
    <m/>
    <m/>
    <m/>
    <m/>
    <m/>
    <m/>
    <m/>
    <m/>
    <m/>
    <m/>
    <m/>
    <m/>
    <m/>
    <m/>
    <n v="4.7"/>
    <n v="4.5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s v="кухня"/>
    <n v="2"/>
    <m/>
    <m/>
    <m/>
    <m/>
    <m/>
    <m/>
    <m/>
    <m/>
    <m/>
    <m/>
    <s v="Другой ЖК, Свой ЖК"/>
    <s v="С-З, С-В"/>
  </r>
  <r>
    <x v="0"/>
    <x v="2"/>
    <n v="23"/>
    <n v="553"/>
    <n v="8"/>
    <n v="11"/>
    <n v="26"/>
    <x v="1"/>
    <n v="22.04"/>
    <n v="54.540000000000006"/>
    <n v="54.540000000000006"/>
    <n v="0"/>
    <n v="54.540000000000006"/>
    <n v="0"/>
    <n v="54.540000000000006"/>
    <m/>
    <m/>
    <m/>
    <n v="7.93"/>
    <s v="гардероб"/>
    <n v="2.2599999999999998"/>
    <m/>
    <m/>
    <m/>
    <m/>
    <m/>
    <m/>
    <m/>
    <m/>
    <m/>
    <s v="Кухня-столовая"/>
    <n v="17.87"/>
    <m/>
    <m/>
    <s v="Жилая комната"/>
    <s v="Комната стандарт"/>
    <n v="11.63"/>
    <m/>
    <m/>
    <s v="Жилая комната"/>
    <s v="Комната стандарт"/>
    <n v="10.41"/>
    <m/>
    <m/>
    <m/>
    <m/>
    <m/>
    <m/>
    <m/>
    <m/>
    <m/>
    <m/>
    <m/>
    <m/>
    <m/>
    <m/>
    <m/>
    <m/>
    <m/>
    <n v="4.44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В"/>
  </r>
  <r>
    <x v="0"/>
    <x v="2"/>
    <n v="23"/>
    <n v="554"/>
    <n v="9"/>
    <n v="11"/>
    <n v="26"/>
    <x v="0"/>
    <n v="11.45"/>
    <n v="37.479999999999997"/>
    <n v="37.479999999999997"/>
    <n v="0"/>
    <n v="37.479999999999997"/>
    <n v="0"/>
    <n v="37.479999999999997"/>
    <m/>
    <m/>
    <m/>
    <n v="4.4800000000000004"/>
    <s v="ниша"/>
    <m/>
    <m/>
    <m/>
    <m/>
    <m/>
    <m/>
    <m/>
    <m/>
    <m/>
    <m/>
    <s v="Кухня-столовая"/>
    <n v="17.309999999999999"/>
    <m/>
    <m/>
    <s v="Жилая комната"/>
    <s v="Комната стандарт"/>
    <n v="11.45"/>
    <m/>
    <m/>
    <m/>
    <m/>
    <m/>
    <m/>
    <m/>
    <m/>
    <m/>
    <m/>
    <m/>
    <m/>
    <m/>
    <m/>
    <m/>
    <m/>
    <m/>
    <m/>
    <m/>
    <m/>
    <m/>
    <m/>
    <n v="4.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В"/>
  </r>
  <r>
    <x v="0"/>
    <x v="2"/>
    <n v="23"/>
    <n v="555"/>
    <n v="10"/>
    <n v="11"/>
    <n v="26"/>
    <x v="1"/>
    <n v="24.14"/>
    <n v="58.1"/>
    <n v="58.1"/>
    <n v="0"/>
    <n v="58.1"/>
    <n v="0"/>
    <n v="58.1"/>
    <m/>
    <m/>
    <m/>
    <n v="9.85"/>
    <s v="ниша"/>
    <m/>
    <m/>
    <m/>
    <m/>
    <m/>
    <m/>
    <m/>
    <m/>
    <m/>
    <m/>
    <s v="Кухня-столовая"/>
    <n v="19.04"/>
    <m/>
    <m/>
    <s v="Жилая комната"/>
    <s v="Комната стандарт"/>
    <n v="12.63"/>
    <m/>
    <m/>
    <s v="Жилая комната"/>
    <s v="Комната стандарт"/>
    <n v="11.51"/>
    <m/>
    <m/>
    <m/>
    <m/>
    <m/>
    <m/>
    <m/>
    <m/>
    <m/>
    <m/>
    <m/>
    <m/>
    <m/>
    <m/>
    <m/>
    <m/>
    <m/>
    <n v="5.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В"/>
  </r>
  <r>
    <x v="0"/>
    <x v="2"/>
    <n v="23"/>
    <n v="556"/>
    <n v="11"/>
    <n v="11"/>
    <n v="26"/>
    <x v="2"/>
    <n v="38.729999999999997"/>
    <n v="83.74"/>
    <n v="83.74"/>
    <n v="0"/>
    <n v="83.74"/>
    <n v="0"/>
    <n v="83.74"/>
    <m/>
    <m/>
    <m/>
    <n v="5.83"/>
    <s v="ниша"/>
    <m/>
    <n v="8.4499999999999993"/>
    <s v="гардероб"/>
    <n v="2.34"/>
    <m/>
    <m/>
    <m/>
    <m/>
    <m/>
    <m/>
    <s v="Кухня-столовая"/>
    <n v="19.5"/>
    <m/>
    <m/>
    <s v="Жилая комната"/>
    <s v="Мастер-спальня"/>
    <n v="15.11"/>
    <m/>
    <m/>
    <s v="Жилая комната"/>
    <s v="Комната стандарт"/>
    <n v="11.84"/>
    <m/>
    <m/>
    <s v="Жилая комната"/>
    <s v="Комната стандарт"/>
    <n v="11.78"/>
    <m/>
    <m/>
    <m/>
    <m/>
    <m/>
    <m/>
    <m/>
    <m/>
    <m/>
    <m/>
    <m/>
    <m/>
    <n v="4.75"/>
    <n v="4.13999999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s v="кухня"/>
    <n v="2"/>
    <m/>
    <m/>
    <m/>
    <m/>
    <m/>
    <m/>
    <m/>
    <m/>
    <m/>
    <m/>
    <s v="Другой ЖК"/>
    <s v="С-В, Ю-В"/>
  </r>
  <r>
    <x v="0"/>
    <x v="2"/>
    <n v="24"/>
    <n v="557"/>
    <n v="1"/>
    <n v="11"/>
    <n v="26"/>
    <x v="1"/>
    <n v="33.090000000000003"/>
    <n v="71.11"/>
    <n v="71.11"/>
    <n v="0"/>
    <n v="71.11"/>
    <n v="0"/>
    <n v="71.11"/>
    <m/>
    <m/>
    <m/>
    <n v="10.47"/>
    <s v="ниша"/>
    <m/>
    <m/>
    <m/>
    <m/>
    <m/>
    <m/>
    <m/>
    <m/>
    <m/>
    <m/>
    <s v="Кухня-столовая"/>
    <n v="22.79"/>
    <m/>
    <m/>
    <s v="Жилая комната"/>
    <s v="Комната стандарт"/>
    <n v="22"/>
    <m/>
    <m/>
    <s v="Жилая комната"/>
    <s v="Комната стандарт"/>
    <n v="11.09"/>
    <m/>
    <m/>
    <m/>
    <m/>
    <m/>
    <m/>
    <m/>
    <m/>
    <m/>
    <m/>
    <m/>
    <m/>
    <m/>
    <m/>
    <m/>
    <m/>
    <m/>
    <n v="4.7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s v="комната"/>
    <n v="2"/>
    <m/>
    <m/>
    <m/>
    <m/>
    <m/>
    <m/>
    <m/>
    <m/>
    <m/>
    <m/>
    <s v="Свой ЖК"/>
    <s v="Ю-В, Ю-З"/>
  </r>
  <r>
    <x v="0"/>
    <x v="2"/>
    <n v="24"/>
    <n v="558"/>
    <n v="2"/>
    <n v="11"/>
    <n v="26"/>
    <x v="0"/>
    <n v="12.87"/>
    <n v="39.299999999999997"/>
    <n v="39.299999999999997"/>
    <n v="0"/>
    <n v="39.299999999999997"/>
    <n v="0"/>
    <n v="39.299999999999997"/>
    <m/>
    <m/>
    <m/>
    <n v="6.86"/>
    <s v="ниша"/>
    <m/>
    <m/>
    <m/>
    <m/>
    <m/>
    <m/>
    <m/>
    <m/>
    <m/>
    <m/>
    <s v="Кухня-столовая"/>
    <n v="13.91"/>
    <m/>
    <m/>
    <s v="Жилая комната"/>
    <s v="Комната стандарт"/>
    <n v="12.87"/>
    <m/>
    <m/>
    <m/>
    <m/>
    <m/>
    <m/>
    <m/>
    <m/>
    <m/>
    <m/>
    <m/>
    <m/>
    <m/>
    <m/>
    <m/>
    <m/>
    <m/>
    <m/>
    <m/>
    <m/>
    <m/>
    <m/>
    <n v="5.6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"/>
    <s v="Ю-З"/>
  </r>
  <r>
    <x v="0"/>
    <x v="2"/>
    <n v="24"/>
    <n v="559"/>
    <n v="3"/>
    <n v="11"/>
    <n v="26"/>
    <x v="0"/>
    <n v="12.51"/>
    <n v="48.4"/>
    <n v="48.4"/>
    <n v="0"/>
    <n v="48.4"/>
    <n v="0"/>
    <n v="48.4"/>
    <m/>
    <m/>
    <m/>
    <n v="6.43"/>
    <s v="ниша"/>
    <m/>
    <m/>
    <m/>
    <m/>
    <m/>
    <m/>
    <m/>
    <m/>
    <m/>
    <m/>
    <s v="Кухня-столовая с нишей"/>
    <n v="24.24"/>
    <m/>
    <m/>
    <s v="Жилая комната"/>
    <s v="Комната стандарт"/>
    <n v="12.51"/>
    <m/>
    <m/>
    <m/>
    <m/>
    <m/>
    <m/>
    <m/>
    <m/>
    <m/>
    <m/>
    <m/>
    <m/>
    <m/>
    <m/>
    <m/>
    <m/>
    <m/>
    <m/>
    <m/>
    <m/>
    <m/>
    <m/>
    <n v="5.2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"/>
    <s v="Ю-З"/>
  </r>
  <r>
    <x v="0"/>
    <x v="2"/>
    <n v="24"/>
    <n v="560"/>
    <n v="4"/>
    <n v="11"/>
    <n v="26"/>
    <x v="0"/>
    <n v="12.54"/>
    <n v="36.94"/>
    <n v="36.94"/>
    <n v="0"/>
    <n v="36.94"/>
    <n v="0"/>
    <n v="36.94"/>
    <m/>
    <m/>
    <m/>
    <n v="4.3"/>
    <s v="ниша"/>
    <m/>
    <m/>
    <m/>
    <m/>
    <m/>
    <m/>
    <m/>
    <m/>
    <m/>
    <m/>
    <s v="Кухня-столовая"/>
    <n v="14.92"/>
    <m/>
    <m/>
    <s v="Жилая комната"/>
    <s v="Комната стандарт"/>
    <n v="12.54"/>
    <m/>
    <m/>
    <m/>
    <m/>
    <m/>
    <m/>
    <m/>
    <m/>
    <m/>
    <m/>
    <m/>
    <m/>
    <m/>
    <m/>
    <m/>
    <m/>
    <m/>
    <m/>
    <m/>
    <m/>
    <m/>
    <m/>
    <n v="5.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"/>
    <s v="Ю-З"/>
  </r>
  <r>
    <x v="0"/>
    <x v="2"/>
    <n v="24"/>
    <n v="561"/>
    <n v="5"/>
    <n v="11"/>
    <n v="26"/>
    <x v="1"/>
    <n v="22.04"/>
    <n v="55.860000000000007"/>
    <n v="55.860000000000007"/>
    <n v="0"/>
    <n v="55.860000000000007"/>
    <n v="0"/>
    <n v="55.860000000000007"/>
    <m/>
    <m/>
    <m/>
    <n v="5.0199999999999996"/>
    <s v="ниша"/>
    <m/>
    <n v="5.42"/>
    <m/>
    <m/>
    <m/>
    <m/>
    <m/>
    <m/>
    <m/>
    <m/>
    <s v="Кухня-столовая"/>
    <n v="17.989999999999998"/>
    <m/>
    <m/>
    <s v="Жилая комната"/>
    <s v="Комната стандарт"/>
    <n v="11.16"/>
    <m/>
    <m/>
    <s v="Жилая комната"/>
    <s v="Комната стандарт"/>
    <n v="10.88"/>
    <m/>
    <m/>
    <m/>
    <m/>
    <m/>
    <m/>
    <m/>
    <m/>
    <m/>
    <m/>
    <m/>
    <m/>
    <m/>
    <m/>
    <m/>
    <m/>
    <m/>
    <n v="5.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"/>
    <s v="Ю-З"/>
  </r>
  <r>
    <x v="0"/>
    <x v="2"/>
    <n v="24"/>
    <n v="562"/>
    <n v="6"/>
    <n v="11"/>
    <n v="26"/>
    <x v="2"/>
    <n v="41.239999999999995"/>
    <n v="96.460000000000008"/>
    <n v="96.460000000000008"/>
    <n v="0"/>
    <n v="96.460000000000008"/>
    <n v="0"/>
    <n v="96.460000000000008"/>
    <m/>
    <m/>
    <m/>
    <n v="13.83"/>
    <s v="ниша"/>
    <m/>
    <m/>
    <m/>
    <m/>
    <m/>
    <m/>
    <m/>
    <m/>
    <m/>
    <m/>
    <s v="Кухня-столовая"/>
    <n v="33.74"/>
    <m/>
    <m/>
    <s v="Жилая комната"/>
    <s v="Мастер-спальня"/>
    <n v="14.78"/>
    <m/>
    <m/>
    <s v="Жилая комната"/>
    <s v="Комната стандарт"/>
    <n v="11.87"/>
    <m/>
    <m/>
    <s v="Жилая комната"/>
    <s v="Комната стандарт"/>
    <n v="14.59"/>
    <m/>
    <m/>
    <m/>
    <m/>
    <m/>
    <m/>
    <m/>
    <m/>
    <m/>
    <m/>
    <m/>
    <m/>
    <n v="4.62"/>
    <n v="3.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s v="кухня"/>
    <n v="2"/>
    <m/>
    <m/>
    <m/>
    <m/>
    <m/>
    <m/>
    <m/>
    <m/>
    <m/>
    <m/>
    <s v="Свой ЖК"/>
    <s v="Ю-З, С-З"/>
  </r>
  <r>
    <x v="0"/>
    <x v="2"/>
    <n v="24"/>
    <n v="563"/>
    <n v="7"/>
    <n v="11"/>
    <n v="26"/>
    <x v="1"/>
    <n v="28.59"/>
    <n v="83.29"/>
    <n v="83.29"/>
    <n v="0"/>
    <n v="83.29"/>
    <n v="0"/>
    <n v="83.29"/>
    <m/>
    <m/>
    <m/>
    <n v="4.3499999999999996"/>
    <s v="ниша"/>
    <m/>
    <n v="9"/>
    <m/>
    <m/>
    <m/>
    <m/>
    <m/>
    <m/>
    <m/>
    <m/>
    <s v="Кухня-столовая"/>
    <n v="32.11"/>
    <m/>
    <m/>
    <s v="Жилая комната"/>
    <s v="Комната стандарт"/>
    <n v="15.25"/>
    <m/>
    <m/>
    <s v="Жилая комната"/>
    <s v="Мастер-спальня"/>
    <n v="13.34"/>
    <m/>
    <m/>
    <m/>
    <m/>
    <m/>
    <m/>
    <m/>
    <m/>
    <m/>
    <m/>
    <m/>
    <m/>
    <m/>
    <m/>
    <m/>
    <m/>
    <m/>
    <n v="4.7"/>
    <n v="4.5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s v="кухня"/>
    <n v="2"/>
    <m/>
    <m/>
    <m/>
    <m/>
    <m/>
    <m/>
    <m/>
    <m/>
    <m/>
    <m/>
    <s v="Другой ЖК, Свой ЖК"/>
    <s v="С-З, С-В"/>
  </r>
  <r>
    <x v="0"/>
    <x v="2"/>
    <n v="24"/>
    <n v="564"/>
    <n v="8"/>
    <n v="11"/>
    <n v="26"/>
    <x v="1"/>
    <n v="22.04"/>
    <n v="54.540000000000006"/>
    <n v="54.540000000000006"/>
    <n v="0"/>
    <n v="54.540000000000006"/>
    <n v="0"/>
    <n v="54.540000000000006"/>
    <m/>
    <m/>
    <m/>
    <n v="7.93"/>
    <s v="гардероб"/>
    <n v="2.2599999999999998"/>
    <m/>
    <m/>
    <m/>
    <m/>
    <m/>
    <m/>
    <m/>
    <m/>
    <m/>
    <s v="Кухня-столовая"/>
    <n v="17.87"/>
    <m/>
    <m/>
    <s v="Жилая комната"/>
    <s v="Комната стандарт"/>
    <n v="11.63"/>
    <m/>
    <m/>
    <s v="Жилая комната"/>
    <s v="Комната стандарт"/>
    <n v="10.41"/>
    <m/>
    <m/>
    <m/>
    <m/>
    <m/>
    <m/>
    <m/>
    <m/>
    <m/>
    <m/>
    <m/>
    <m/>
    <m/>
    <m/>
    <m/>
    <m/>
    <m/>
    <n v="4.44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В"/>
  </r>
  <r>
    <x v="0"/>
    <x v="2"/>
    <n v="24"/>
    <n v="565"/>
    <n v="9"/>
    <n v="11"/>
    <n v="26"/>
    <x v="0"/>
    <n v="11.45"/>
    <n v="37.479999999999997"/>
    <n v="37.479999999999997"/>
    <n v="0"/>
    <n v="37.479999999999997"/>
    <n v="0"/>
    <n v="37.479999999999997"/>
    <m/>
    <m/>
    <m/>
    <n v="4.4800000000000004"/>
    <s v="ниша"/>
    <m/>
    <m/>
    <m/>
    <m/>
    <m/>
    <m/>
    <m/>
    <m/>
    <m/>
    <m/>
    <s v="Кухня-столовая"/>
    <n v="17.309999999999999"/>
    <m/>
    <m/>
    <s v="Жилая комната"/>
    <s v="Комната стандарт"/>
    <n v="11.45"/>
    <m/>
    <m/>
    <m/>
    <m/>
    <m/>
    <m/>
    <m/>
    <m/>
    <m/>
    <m/>
    <m/>
    <m/>
    <m/>
    <m/>
    <m/>
    <m/>
    <m/>
    <m/>
    <m/>
    <m/>
    <m/>
    <m/>
    <n v="4.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В"/>
  </r>
  <r>
    <x v="0"/>
    <x v="2"/>
    <n v="24"/>
    <n v="566"/>
    <n v="10"/>
    <n v="11"/>
    <n v="26"/>
    <x v="1"/>
    <n v="24.14"/>
    <n v="58.1"/>
    <n v="58.1"/>
    <n v="0"/>
    <n v="58.1"/>
    <n v="0"/>
    <n v="58.1"/>
    <m/>
    <m/>
    <m/>
    <n v="9.85"/>
    <s v="ниша"/>
    <m/>
    <m/>
    <m/>
    <m/>
    <m/>
    <m/>
    <m/>
    <m/>
    <m/>
    <m/>
    <s v="Кухня-столовая"/>
    <n v="19.04"/>
    <m/>
    <m/>
    <s v="Жилая комната"/>
    <s v="Комната стандарт"/>
    <n v="12.63"/>
    <m/>
    <m/>
    <s v="Жилая комната"/>
    <s v="Комната стандарт"/>
    <n v="11.51"/>
    <m/>
    <m/>
    <m/>
    <m/>
    <m/>
    <m/>
    <m/>
    <m/>
    <m/>
    <m/>
    <m/>
    <m/>
    <m/>
    <m/>
    <m/>
    <m/>
    <m/>
    <n v="5.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В"/>
  </r>
  <r>
    <x v="0"/>
    <x v="2"/>
    <n v="24"/>
    <n v="567"/>
    <n v="11"/>
    <n v="11"/>
    <n v="26"/>
    <x v="2"/>
    <n v="38.729999999999997"/>
    <n v="83.74"/>
    <n v="83.74"/>
    <n v="0"/>
    <n v="83.74"/>
    <n v="0"/>
    <n v="83.74"/>
    <m/>
    <m/>
    <m/>
    <n v="5.83"/>
    <s v="ниша"/>
    <m/>
    <n v="8.4499999999999993"/>
    <s v="гардероб"/>
    <n v="2.34"/>
    <m/>
    <m/>
    <m/>
    <m/>
    <m/>
    <m/>
    <s v="Кухня-столовая"/>
    <n v="19.5"/>
    <m/>
    <m/>
    <s v="Жилая комната"/>
    <s v="Мастер-спальня"/>
    <n v="15.11"/>
    <m/>
    <m/>
    <s v="Жилая комната"/>
    <s v="Комната стандарт"/>
    <n v="11.84"/>
    <m/>
    <m/>
    <s v="Жилая комната"/>
    <s v="Комната стандарт"/>
    <n v="11.78"/>
    <m/>
    <m/>
    <m/>
    <m/>
    <m/>
    <m/>
    <m/>
    <m/>
    <m/>
    <m/>
    <m/>
    <m/>
    <n v="4.75"/>
    <n v="4.13999999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s v="кухня"/>
    <n v="2"/>
    <m/>
    <m/>
    <m/>
    <m/>
    <m/>
    <m/>
    <m/>
    <m/>
    <m/>
    <m/>
    <s v="Другой ЖК"/>
    <s v="С-В, Ю-В"/>
  </r>
  <r>
    <x v="0"/>
    <x v="2"/>
    <n v="25"/>
    <n v="568"/>
    <n v="1"/>
    <n v="11"/>
    <n v="26"/>
    <x v="1"/>
    <n v="33.090000000000003"/>
    <n v="71.11"/>
    <n v="71.11"/>
    <n v="0"/>
    <n v="71.11"/>
    <n v="0"/>
    <n v="71.11"/>
    <m/>
    <m/>
    <m/>
    <n v="10.47"/>
    <s v="ниша"/>
    <m/>
    <m/>
    <m/>
    <m/>
    <m/>
    <m/>
    <m/>
    <m/>
    <m/>
    <m/>
    <s v="Кухня-столовая"/>
    <n v="22.79"/>
    <m/>
    <m/>
    <s v="Жилая комната"/>
    <s v="Комната стандарт"/>
    <n v="22"/>
    <m/>
    <m/>
    <s v="Жилая комната"/>
    <s v="Комната стандарт"/>
    <n v="11.09"/>
    <m/>
    <m/>
    <m/>
    <m/>
    <m/>
    <m/>
    <m/>
    <m/>
    <m/>
    <m/>
    <m/>
    <m/>
    <m/>
    <m/>
    <m/>
    <m/>
    <m/>
    <n v="4.7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s v="комната"/>
    <n v="2"/>
    <m/>
    <m/>
    <m/>
    <m/>
    <m/>
    <m/>
    <m/>
    <m/>
    <m/>
    <m/>
    <s v="Свой ЖК"/>
    <s v="Ю-В, Ю-З"/>
  </r>
  <r>
    <x v="0"/>
    <x v="2"/>
    <n v="25"/>
    <n v="569"/>
    <n v="2"/>
    <n v="11"/>
    <n v="26"/>
    <x v="0"/>
    <n v="12.87"/>
    <n v="39.299999999999997"/>
    <n v="39.299999999999997"/>
    <n v="0"/>
    <n v="39.299999999999997"/>
    <n v="0"/>
    <n v="39.299999999999997"/>
    <m/>
    <m/>
    <m/>
    <n v="6.86"/>
    <s v="ниша"/>
    <m/>
    <m/>
    <m/>
    <m/>
    <m/>
    <m/>
    <m/>
    <m/>
    <m/>
    <m/>
    <s v="Кухня-столовая"/>
    <n v="13.91"/>
    <m/>
    <m/>
    <s v="Жилая комната"/>
    <s v="Комната стандарт"/>
    <n v="12.87"/>
    <m/>
    <m/>
    <m/>
    <m/>
    <m/>
    <m/>
    <m/>
    <m/>
    <m/>
    <m/>
    <m/>
    <m/>
    <m/>
    <m/>
    <m/>
    <m/>
    <m/>
    <m/>
    <m/>
    <m/>
    <m/>
    <m/>
    <n v="5.6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"/>
    <s v="Ю-З"/>
  </r>
  <r>
    <x v="0"/>
    <x v="2"/>
    <n v="25"/>
    <n v="570"/>
    <n v="3"/>
    <n v="11"/>
    <n v="26"/>
    <x v="0"/>
    <n v="12.51"/>
    <n v="48.4"/>
    <n v="48.4"/>
    <n v="0"/>
    <n v="48.4"/>
    <n v="0"/>
    <n v="48.4"/>
    <m/>
    <m/>
    <m/>
    <n v="6.43"/>
    <s v="ниша"/>
    <m/>
    <m/>
    <m/>
    <m/>
    <m/>
    <m/>
    <m/>
    <m/>
    <m/>
    <m/>
    <s v="Кухня-столовая с нишей"/>
    <n v="24.24"/>
    <m/>
    <m/>
    <s v="Жилая комната"/>
    <s v="Комната стандарт"/>
    <n v="12.51"/>
    <m/>
    <m/>
    <m/>
    <m/>
    <m/>
    <m/>
    <m/>
    <m/>
    <m/>
    <m/>
    <m/>
    <m/>
    <m/>
    <m/>
    <m/>
    <m/>
    <m/>
    <m/>
    <m/>
    <m/>
    <m/>
    <m/>
    <n v="5.2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"/>
    <s v="Ю-З"/>
  </r>
  <r>
    <x v="0"/>
    <x v="2"/>
    <n v="25"/>
    <n v="571"/>
    <n v="4"/>
    <n v="11"/>
    <n v="26"/>
    <x v="0"/>
    <n v="12.54"/>
    <n v="36.94"/>
    <n v="36.94"/>
    <n v="0"/>
    <n v="36.94"/>
    <n v="0"/>
    <n v="36.94"/>
    <m/>
    <m/>
    <m/>
    <n v="4.3"/>
    <s v="ниша"/>
    <m/>
    <m/>
    <m/>
    <m/>
    <m/>
    <m/>
    <m/>
    <m/>
    <m/>
    <m/>
    <s v="Кухня-столовая"/>
    <n v="14.92"/>
    <m/>
    <m/>
    <s v="Жилая комната"/>
    <s v="Комната стандарт"/>
    <n v="12.54"/>
    <m/>
    <m/>
    <m/>
    <m/>
    <m/>
    <m/>
    <m/>
    <m/>
    <m/>
    <m/>
    <m/>
    <m/>
    <m/>
    <m/>
    <m/>
    <m/>
    <m/>
    <m/>
    <m/>
    <m/>
    <m/>
    <m/>
    <n v="5.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"/>
    <s v="Ю-З"/>
  </r>
  <r>
    <x v="0"/>
    <x v="2"/>
    <n v="25"/>
    <n v="572"/>
    <n v="5"/>
    <n v="11"/>
    <n v="26"/>
    <x v="1"/>
    <n v="22.04"/>
    <n v="55.860000000000007"/>
    <n v="55.860000000000007"/>
    <n v="0"/>
    <n v="55.860000000000007"/>
    <n v="0"/>
    <n v="55.860000000000007"/>
    <m/>
    <m/>
    <m/>
    <n v="5.0199999999999996"/>
    <s v="ниша"/>
    <m/>
    <n v="5.42"/>
    <m/>
    <m/>
    <m/>
    <m/>
    <m/>
    <m/>
    <m/>
    <m/>
    <s v="Кухня-столовая"/>
    <n v="17.989999999999998"/>
    <m/>
    <m/>
    <s v="Жилая комната"/>
    <s v="Комната стандарт"/>
    <n v="11.16"/>
    <m/>
    <m/>
    <s v="Жилая комната"/>
    <s v="Комната стандарт"/>
    <n v="10.88"/>
    <m/>
    <m/>
    <m/>
    <m/>
    <m/>
    <m/>
    <m/>
    <m/>
    <m/>
    <m/>
    <m/>
    <m/>
    <m/>
    <m/>
    <m/>
    <m/>
    <m/>
    <n v="5.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"/>
    <s v="Ю-З"/>
  </r>
  <r>
    <x v="0"/>
    <x v="2"/>
    <n v="25"/>
    <n v="573"/>
    <n v="6"/>
    <n v="11"/>
    <n v="26"/>
    <x v="2"/>
    <n v="41.239999999999995"/>
    <n v="96.460000000000008"/>
    <n v="96.460000000000008"/>
    <n v="0"/>
    <n v="96.460000000000008"/>
    <n v="0"/>
    <n v="96.460000000000008"/>
    <m/>
    <m/>
    <m/>
    <n v="13.83"/>
    <s v="ниша"/>
    <m/>
    <m/>
    <m/>
    <m/>
    <m/>
    <m/>
    <m/>
    <m/>
    <m/>
    <m/>
    <s v="Кухня-столовая"/>
    <n v="33.74"/>
    <m/>
    <m/>
    <s v="Жилая комната"/>
    <s v="Мастер-спальня"/>
    <n v="14.78"/>
    <m/>
    <m/>
    <s v="Жилая комната"/>
    <s v="Комната стандарт"/>
    <n v="11.87"/>
    <m/>
    <m/>
    <s v="Жилая комната"/>
    <s v="Комната стандарт"/>
    <n v="14.59"/>
    <m/>
    <m/>
    <m/>
    <m/>
    <m/>
    <m/>
    <m/>
    <m/>
    <m/>
    <m/>
    <m/>
    <m/>
    <n v="4.62"/>
    <n v="3.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s v="кухня"/>
    <n v="2"/>
    <m/>
    <m/>
    <m/>
    <m/>
    <m/>
    <m/>
    <m/>
    <m/>
    <m/>
    <m/>
    <s v="Свой ЖК"/>
    <s v="Ю-З, С-З"/>
  </r>
  <r>
    <x v="0"/>
    <x v="2"/>
    <n v="25"/>
    <n v="574"/>
    <n v="7"/>
    <n v="11"/>
    <n v="26"/>
    <x v="1"/>
    <n v="28.59"/>
    <n v="83.29"/>
    <n v="83.29"/>
    <n v="0"/>
    <n v="83.29"/>
    <n v="0"/>
    <n v="83.29"/>
    <m/>
    <m/>
    <m/>
    <n v="4.3499999999999996"/>
    <s v="ниша"/>
    <m/>
    <n v="9"/>
    <m/>
    <m/>
    <m/>
    <m/>
    <m/>
    <m/>
    <m/>
    <m/>
    <s v="Кухня-столовая"/>
    <n v="32.11"/>
    <m/>
    <m/>
    <s v="Жилая комната"/>
    <s v="Комната стандарт"/>
    <n v="15.25"/>
    <m/>
    <m/>
    <s v="Жилая комната"/>
    <s v="Мастер-спальня"/>
    <n v="13.34"/>
    <m/>
    <m/>
    <m/>
    <m/>
    <m/>
    <m/>
    <m/>
    <m/>
    <m/>
    <m/>
    <m/>
    <m/>
    <m/>
    <m/>
    <m/>
    <m/>
    <m/>
    <n v="4.7"/>
    <n v="4.5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s v="кухня"/>
    <n v="2"/>
    <m/>
    <m/>
    <m/>
    <m/>
    <m/>
    <m/>
    <m/>
    <m/>
    <m/>
    <m/>
    <s v="Другой ЖК, Свой ЖК"/>
    <s v="С-З, С-В"/>
  </r>
  <r>
    <x v="0"/>
    <x v="2"/>
    <n v="25"/>
    <n v="575"/>
    <n v="8"/>
    <n v="11"/>
    <n v="26"/>
    <x v="1"/>
    <n v="22.04"/>
    <n v="54.540000000000006"/>
    <n v="54.540000000000006"/>
    <n v="0"/>
    <n v="54.540000000000006"/>
    <n v="0"/>
    <n v="54.540000000000006"/>
    <m/>
    <m/>
    <m/>
    <n v="7.93"/>
    <s v="гардероб"/>
    <n v="2.2599999999999998"/>
    <m/>
    <m/>
    <m/>
    <m/>
    <m/>
    <m/>
    <m/>
    <m/>
    <m/>
    <s v="Кухня-столовая"/>
    <n v="17.87"/>
    <m/>
    <m/>
    <s v="Жилая комната"/>
    <s v="Комната стандарт"/>
    <n v="11.63"/>
    <m/>
    <m/>
    <s v="Жилая комната"/>
    <s v="Комната стандарт"/>
    <n v="10.41"/>
    <m/>
    <m/>
    <m/>
    <m/>
    <m/>
    <m/>
    <m/>
    <m/>
    <m/>
    <m/>
    <m/>
    <m/>
    <m/>
    <m/>
    <m/>
    <m/>
    <m/>
    <n v="4.44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В"/>
  </r>
  <r>
    <x v="0"/>
    <x v="2"/>
    <n v="25"/>
    <n v="576"/>
    <n v="9"/>
    <n v="11"/>
    <n v="26"/>
    <x v="0"/>
    <n v="11.45"/>
    <n v="37.479999999999997"/>
    <n v="37.479999999999997"/>
    <n v="0"/>
    <n v="37.479999999999997"/>
    <n v="0"/>
    <n v="37.479999999999997"/>
    <m/>
    <m/>
    <m/>
    <n v="4.4800000000000004"/>
    <s v="ниша"/>
    <m/>
    <m/>
    <m/>
    <m/>
    <m/>
    <m/>
    <m/>
    <m/>
    <m/>
    <m/>
    <s v="Кухня-столовая"/>
    <n v="17.309999999999999"/>
    <m/>
    <m/>
    <s v="Жилая комната"/>
    <s v="Комната стандарт"/>
    <n v="11.45"/>
    <m/>
    <m/>
    <m/>
    <m/>
    <m/>
    <m/>
    <m/>
    <m/>
    <m/>
    <m/>
    <m/>
    <m/>
    <m/>
    <m/>
    <m/>
    <m/>
    <m/>
    <m/>
    <m/>
    <m/>
    <m/>
    <m/>
    <n v="4.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В"/>
  </r>
  <r>
    <x v="0"/>
    <x v="2"/>
    <n v="25"/>
    <n v="577"/>
    <n v="10"/>
    <n v="11"/>
    <n v="26"/>
    <x v="1"/>
    <n v="24.14"/>
    <n v="58.1"/>
    <n v="58.1"/>
    <n v="0"/>
    <n v="58.1"/>
    <n v="0"/>
    <n v="58.1"/>
    <m/>
    <m/>
    <m/>
    <n v="9.85"/>
    <s v="ниша"/>
    <m/>
    <m/>
    <m/>
    <m/>
    <m/>
    <m/>
    <m/>
    <m/>
    <m/>
    <m/>
    <s v="Кухня-столовая"/>
    <n v="19.04"/>
    <m/>
    <m/>
    <s v="Жилая комната"/>
    <s v="Комната стандарт"/>
    <n v="12.63"/>
    <m/>
    <m/>
    <s v="Жилая комната"/>
    <s v="Комната стандарт"/>
    <n v="11.51"/>
    <m/>
    <m/>
    <m/>
    <m/>
    <m/>
    <m/>
    <m/>
    <m/>
    <m/>
    <m/>
    <m/>
    <m/>
    <m/>
    <m/>
    <m/>
    <m/>
    <m/>
    <n v="5.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В"/>
  </r>
  <r>
    <x v="0"/>
    <x v="2"/>
    <n v="25"/>
    <n v="578"/>
    <n v="11"/>
    <n v="11"/>
    <n v="26"/>
    <x v="2"/>
    <n v="38.729999999999997"/>
    <n v="83.74"/>
    <n v="83.74"/>
    <n v="0"/>
    <n v="83.74"/>
    <n v="0"/>
    <n v="83.74"/>
    <m/>
    <m/>
    <m/>
    <n v="5.83"/>
    <s v="ниша"/>
    <m/>
    <n v="8.4499999999999993"/>
    <s v="гардероб"/>
    <n v="2.34"/>
    <m/>
    <m/>
    <m/>
    <m/>
    <m/>
    <m/>
    <s v="Кухня-столовая"/>
    <n v="19.5"/>
    <m/>
    <m/>
    <s v="Жилая комната"/>
    <s v="Мастер-спальня"/>
    <n v="15.11"/>
    <m/>
    <m/>
    <s v="Жилая комната"/>
    <s v="Комната стандарт"/>
    <n v="11.84"/>
    <m/>
    <m/>
    <s v="Жилая комната"/>
    <s v="Комната стандарт"/>
    <n v="11.78"/>
    <m/>
    <m/>
    <m/>
    <m/>
    <m/>
    <m/>
    <m/>
    <m/>
    <m/>
    <m/>
    <m/>
    <m/>
    <n v="4.75"/>
    <n v="4.13999999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s v="кухня"/>
    <n v="2"/>
    <m/>
    <m/>
    <m/>
    <m/>
    <m/>
    <m/>
    <m/>
    <m/>
    <m/>
    <m/>
    <s v="Другой ЖК"/>
    <s v="С-В, Ю-В"/>
  </r>
  <r>
    <x v="0"/>
    <x v="2"/>
    <n v="26"/>
    <n v="579"/>
    <n v="1"/>
    <n v="11"/>
    <n v="26"/>
    <x v="1"/>
    <n v="33.090000000000003"/>
    <n v="71.11"/>
    <n v="71.11"/>
    <n v="0"/>
    <n v="71.11"/>
    <n v="0"/>
    <n v="71.11"/>
    <m/>
    <m/>
    <m/>
    <n v="10.47"/>
    <s v="ниша"/>
    <m/>
    <m/>
    <m/>
    <m/>
    <m/>
    <m/>
    <m/>
    <m/>
    <m/>
    <m/>
    <s v="Кухня-столовая"/>
    <n v="22.79"/>
    <m/>
    <m/>
    <s v="Жилая комната"/>
    <s v="Комната стандарт"/>
    <n v="22"/>
    <m/>
    <m/>
    <s v="Жилая комната"/>
    <s v="Комната стандарт"/>
    <n v="11.09"/>
    <m/>
    <m/>
    <m/>
    <m/>
    <m/>
    <m/>
    <m/>
    <m/>
    <m/>
    <m/>
    <m/>
    <m/>
    <m/>
    <m/>
    <m/>
    <m/>
    <m/>
    <n v="4.7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s v="комната"/>
    <n v="2"/>
    <m/>
    <m/>
    <m/>
    <m/>
    <m/>
    <m/>
    <m/>
    <m/>
    <m/>
    <m/>
    <s v="Свой ЖК"/>
    <s v="Ю-В, Ю-З"/>
  </r>
  <r>
    <x v="0"/>
    <x v="2"/>
    <n v="26"/>
    <n v="580"/>
    <n v="2"/>
    <n v="11"/>
    <n v="26"/>
    <x v="0"/>
    <n v="12.87"/>
    <n v="39.299999999999997"/>
    <n v="39.299999999999997"/>
    <n v="0"/>
    <n v="39.299999999999997"/>
    <n v="0"/>
    <n v="39.299999999999997"/>
    <m/>
    <m/>
    <m/>
    <n v="6.86"/>
    <s v="ниша"/>
    <m/>
    <m/>
    <m/>
    <m/>
    <m/>
    <m/>
    <m/>
    <m/>
    <m/>
    <m/>
    <s v="Кухня-столовая"/>
    <n v="13.91"/>
    <m/>
    <m/>
    <s v="Жилая комната"/>
    <s v="Комната стандарт"/>
    <n v="12.87"/>
    <m/>
    <m/>
    <m/>
    <m/>
    <m/>
    <m/>
    <m/>
    <m/>
    <m/>
    <m/>
    <m/>
    <m/>
    <m/>
    <m/>
    <m/>
    <m/>
    <m/>
    <m/>
    <m/>
    <m/>
    <m/>
    <m/>
    <n v="5.6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"/>
    <s v="Ю-З"/>
  </r>
  <r>
    <x v="0"/>
    <x v="2"/>
    <n v="26"/>
    <n v="581"/>
    <n v="3"/>
    <n v="11"/>
    <n v="26"/>
    <x v="0"/>
    <n v="12.51"/>
    <n v="48.4"/>
    <n v="48.4"/>
    <n v="0"/>
    <n v="48.4"/>
    <n v="0"/>
    <n v="48.4"/>
    <m/>
    <m/>
    <m/>
    <n v="6.43"/>
    <s v="ниша"/>
    <m/>
    <m/>
    <m/>
    <m/>
    <m/>
    <m/>
    <m/>
    <m/>
    <m/>
    <m/>
    <s v="Кухня-столовая с нишей"/>
    <n v="24.24"/>
    <m/>
    <m/>
    <s v="Жилая комната"/>
    <s v="Комната стандарт"/>
    <n v="12.51"/>
    <m/>
    <m/>
    <m/>
    <m/>
    <m/>
    <m/>
    <m/>
    <m/>
    <m/>
    <m/>
    <m/>
    <m/>
    <m/>
    <m/>
    <m/>
    <m/>
    <m/>
    <m/>
    <m/>
    <m/>
    <m/>
    <m/>
    <n v="5.2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"/>
    <s v="Ю-З"/>
  </r>
  <r>
    <x v="0"/>
    <x v="2"/>
    <n v="26"/>
    <n v="582"/>
    <n v="4"/>
    <n v="11"/>
    <n v="26"/>
    <x v="0"/>
    <n v="12.54"/>
    <n v="36.94"/>
    <n v="36.94"/>
    <n v="0"/>
    <n v="36.94"/>
    <n v="0"/>
    <n v="36.94"/>
    <m/>
    <m/>
    <m/>
    <n v="4.3"/>
    <s v="ниша"/>
    <m/>
    <m/>
    <m/>
    <m/>
    <m/>
    <m/>
    <m/>
    <m/>
    <m/>
    <m/>
    <s v="Кухня-столовая"/>
    <n v="14.92"/>
    <m/>
    <m/>
    <s v="Жилая комната"/>
    <s v="Комната стандарт"/>
    <n v="12.54"/>
    <m/>
    <m/>
    <m/>
    <m/>
    <m/>
    <m/>
    <m/>
    <m/>
    <m/>
    <m/>
    <m/>
    <m/>
    <m/>
    <m/>
    <m/>
    <m/>
    <m/>
    <m/>
    <m/>
    <m/>
    <m/>
    <m/>
    <n v="5.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"/>
    <s v="Ю-З"/>
  </r>
  <r>
    <x v="0"/>
    <x v="2"/>
    <n v="26"/>
    <n v="583"/>
    <n v="5"/>
    <n v="11"/>
    <n v="26"/>
    <x v="1"/>
    <n v="22.04"/>
    <n v="55.860000000000007"/>
    <n v="55.860000000000007"/>
    <n v="0"/>
    <n v="55.860000000000007"/>
    <n v="0"/>
    <n v="55.860000000000007"/>
    <m/>
    <m/>
    <m/>
    <n v="5.0199999999999996"/>
    <s v="ниша"/>
    <m/>
    <n v="5.42"/>
    <m/>
    <m/>
    <m/>
    <m/>
    <m/>
    <m/>
    <m/>
    <m/>
    <s v="Кухня-столовая"/>
    <n v="17.989999999999998"/>
    <m/>
    <m/>
    <s v="Жилая комната"/>
    <s v="Комната стандарт"/>
    <n v="11.16"/>
    <m/>
    <m/>
    <s v="Жилая комната"/>
    <s v="Комната стандарт"/>
    <n v="10.88"/>
    <m/>
    <m/>
    <m/>
    <m/>
    <m/>
    <m/>
    <m/>
    <m/>
    <m/>
    <m/>
    <m/>
    <m/>
    <m/>
    <m/>
    <m/>
    <m/>
    <m/>
    <n v="5.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"/>
    <s v="Ю-З"/>
  </r>
  <r>
    <x v="0"/>
    <x v="2"/>
    <n v="26"/>
    <n v="584"/>
    <n v="6"/>
    <n v="11"/>
    <n v="26"/>
    <x v="2"/>
    <n v="41.239999999999995"/>
    <n v="96.460000000000008"/>
    <n v="96.460000000000008"/>
    <n v="0"/>
    <n v="96.460000000000008"/>
    <n v="0"/>
    <n v="96.460000000000008"/>
    <m/>
    <m/>
    <m/>
    <n v="13.83"/>
    <s v="ниша"/>
    <m/>
    <m/>
    <m/>
    <m/>
    <m/>
    <m/>
    <m/>
    <m/>
    <m/>
    <m/>
    <s v="Кухня-столовая"/>
    <n v="33.74"/>
    <m/>
    <m/>
    <s v="Жилая комната"/>
    <s v="Мастер-спальня"/>
    <n v="14.78"/>
    <m/>
    <m/>
    <s v="Жилая комната"/>
    <s v="Комната стандарт"/>
    <n v="11.87"/>
    <m/>
    <m/>
    <s v="Жилая комната"/>
    <s v="Комната стандарт"/>
    <n v="14.59"/>
    <m/>
    <m/>
    <m/>
    <m/>
    <m/>
    <m/>
    <m/>
    <m/>
    <m/>
    <m/>
    <m/>
    <m/>
    <n v="4.62"/>
    <n v="3.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s v="кухня"/>
    <n v="2"/>
    <m/>
    <m/>
    <m/>
    <m/>
    <m/>
    <m/>
    <m/>
    <m/>
    <m/>
    <m/>
    <s v="Свой ЖК"/>
    <s v="Ю-З, С-З"/>
  </r>
  <r>
    <x v="0"/>
    <x v="2"/>
    <n v="26"/>
    <n v="585"/>
    <n v="7"/>
    <n v="11"/>
    <n v="26"/>
    <x v="1"/>
    <n v="28.59"/>
    <n v="83.29"/>
    <n v="83.29"/>
    <n v="0"/>
    <n v="83.29"/>
    <n v="0"/>
    <n v="83.29"/>
    <m/>
    <m/>
    <m/>
    <n v="4.3499999999999996"/>
    <s v="ниша"/>
    <m/>
    <n v="9"/>
    <m/>
    <m/>
    <m/>
    <m/>
    <m/>
    <m/>
    <m/>
    <m/>
    <s v="Кухня-столовая"/>
    <n v="32.11"/>
    <m/>
    <m/>
    <s v="Жилая комната"/>
    <s v="Комната стандарт"/>
    <n v="15.25"/>
    <m/>
    <m/>
    <s v="Жилая комната"/>
    <s v="Мастер-спальня"/>
    <n v="13.34"/>
    <m/>
    <m/>
    <m/>
    <m/>
    <m/>
    <m/>
    <m/>
    <m/>
    <m/>
    <m/>
    <m/>
    <m/>
    <m/>
    <m/>
    <m/>
    <m/>
    <m/>
    <n v="4.7"/>
    <n v="4.5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s v="кухня"/>
    <n v="2"/>
    <m/>
    <m/>
    <m/>
    <m/>
    <m/>
    <m/>
    <m/>
    <m/>
    <m/>
    <m/>
    <s v="Другой ЖК, Свой ЖК"/>
    <s v="С-З, С-В"/>
  </r>
  <r>
    <x v="0"/>
    <x v="2"/>
    <n v="26"/>
    <n v="586"/>
    <n v="8"/>
    <n v="11"/>
    <n v="26"/>
    <x v="1"/>
    <n v="22.04"/>
    <n v="54.540000000000006"/>
    <n v="54.540000000000006"/>
    <n v="0"/>
    <n v="54.540000000000006"/>
    <n v="0"/>
    <n v="54.540000000000006"/>
    <m/>
    <m/>
    <m/>
    <n v="7.93"/>
    <s v="гардероб"/>
    <n v="2.2599999999999998"/>
    <m/>
    <m/>
    <m/>
    <m/>
    <m/>
    <m/>
    <m/>
    <m/>
    <m/>
    <s v="Кухня-столовая"/>
    <n v="17.87"/>
    <m/>
    <m/>
    <s v="Жилая комната"/>
    <s v="Комната стандарт"/>
    <n v="11.63"/>
    <m/>
    <m/>
    <s v="Жилая комната"/>
    <s v="Комната стандарт"/>
    <n v="10.41"/>
    <m/>
    <m/>
    <m/>
    <m/>
    <m/>
    <m/>
    <m/>
    <m/>
    <m/>
    <m/>
    <m/>
    <m/>
    <m/>
    <m/>
    <m/>
    <m/>
    <m/>
    <n v="4.44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В"/>
  </r>
  <r>
    <x v="0"/>
    <x v="2"/>
    <n v="26"/>
    <n v="587"/>
    <n v="9"/>
    <n v="11"/>
    <n v="26"/>
    <x v="0"/>
    <n v="11.45"/>
    <n v="37.479999999999997"/>
    <n v="37.479999999999997"/>
    <n v="0"/>
    <n v="37.479999999999997"/>
    <n v="0"/>
    <n v="37.479999999999997"/>
    <m/>
    <m/>
    <m/>
    <n v="4.4800000000000004"/>
    <s v="ниша"/>
    <m/>
    <m/>
    <m/>
    <m/>
    <m/>
    <m/>
    <m/>
    <m/>
    <m/>
    <m/>
    <s v="Кухня-столовая"/>
    <n v="17.309999999999999"/>
    <m/>
    <m/>
    <s v="Жилая комната"/>
    <s v="Комната стандарт"/>
    <n v="11.45"/>
    <m/>
    <m/>
    <m/>
    <m/>
    <m/>
    <m/>
    <m/>
    <m/>
    <m/>
    <m/>
    <m/>
    <m/>
    <m/>
    <m/>
    <m/>
    <m/>
    <m/>
    <m/>
    <m/>
    <m/>
    <m/>
    <m/>
    <n v="4.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В"/>
  </r>
  <r>
    <x v="0"/>
    <x v="2"/>
    <n v="26"/>
    <n v="588"/>
    <n v="10"/>
    <n v="11"/>
    <n v="26"/>
    <x v="1"/>
    <n v="24.14"/>
    <n v="58.1"/>
    <n v="58.1"/>
    <n v="0"/>
    <n v="58.1"/>
    <n v="0"/>
    <n v="58.1"/>
    <m/>
    <m/>
    <m/>
    <n v="9.85"/>
    <s v="ниша"/>
    <m/>
    <m/>
    <m/>
    <m/>
    <m/>
    <m/>
    <m/>
    <m/>
    <m/>
    <m/>
    <s v="Кухня-столовая"/>
    <n v="19.04"/>
    <m/>
    <m/>
    <s v="Жилая комната"/>
    <s v="Комната стандарт"/>
    <n v="12.63"/>
    <m/>
    <m/>
    <s v="Жилая комната"/>
    <s v="Комната стандарт"/>
    <n v="11.51"/>
    <m/>
    <m/>
    <m/>
    <m/>
    <m/>
    <m/>
    <m/>
    <m/>
    <m/>
    <m/>
    <m/>
    <m/>
    <m/>
    <m/>
    <m/>
    <m/>
    <m/>
    <n v="5.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В"/>
  </r>
  <r>
    <x v="0"/>
    <x v="2"/>
    <n v="26"/>
    <n v="589"/>
    <n v="11"/>
    <n v="11"/>
    <n v="26"/>
    <x v="2"/>
    <n v="38.729999999999997"/>
    <n v="83.74"/>
    <n v="83.74"/>
    <n v="0"/>
    <n v="83.74"/>
    <n v="0"/>
    <n v="83.74"/>
    <m/>
    <m/>
    <m/>
    <n v="5.83"/>
    <s v="ниша"/>
    <m/>
    <n v="8.4499999999999993"/>
    <s v="гардероб"/>
    <n v="2.34"/>
    <m/>
    <m/>
    <m/>
    <m/>
    <m/>
    <m/>
    <s v="Кухня-столовая"/>
    <n v="19.5"/>
    <m/>
    <m/>
    <s v="Жилая комната"/>
    <s v="Мастер-спальня"/>
    <n v="15.11"/>
    <m/>
    <m/>
    <s v="Жилая комната"/>
    <s v="Комната стандарт"/>
    <n v="11.84"/>
    <m/>
    <m/>
    <s v="Жилая комната"/>
    <s v="Комната стандарт"/>
    <n v="11.78"/>
    <m/>
    <m/>
    <m/>
    <m/>
    <m/>
    <m/>
    <m/>
    <m/>
    <m/>
    <m/>
    <m/>
    <m/>
    <n v="4.75"/>
    <n v="4.13999999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s v="кухня"/>
    <n v="2"/>
    <m/>
    <m/>
    <m/>
    <m/>
    <m/>
    <m/>
    <m/>
    <m/>
    <m/>
    <m/>
    <s v="Другой ЖК"/>
    <s v="С-В, Ю-В"/>
  </r>
  <r>
    <x v="0"/>
    <x v="2"/>
    <n v="27"/>
    <n v="590"/>
    <n v="1"/>
    <n v="11"/>
    <n v="26"/>
    <x v="1"/>
    <n v="33.090000000000003"/>
    <n v="71.11"/>
    <n v="71.11"/>
    <n v="0"/>
    <n v="71.11"/>
    <n v="0"/>
    <n v="71.11"/>
    <m/>
    <m/>
    <m/>
    <n v="10.47"/>
    <s v="ниша"/>
    <m/>
    <m/>
    <m/>
    <m/>
    <m/>
    <m/>
    <m/>
    <m/>
    <m/>
    <m/>
    <s v="Кухня-столовая"/>
    <n v="22.79"/>
    <m/>
    <m/>
    <s v="Жилая комната"/>
    <s v="Комната стандарт"/>
    <n v="22"/>
    <m/>
    <m/>
    <s v="Жилая комната"/>
    <s v="Комната стандарт"/>
    <n v="11.09"/>
    <m/>
    <m/>
    <m/>
    <m/>
    <m/>
    <m/>
    <m/>
    <m/>
    <m/>
    <m/>
    <m/>
    <m/>
    <m/>
    <m/>
    <m/>
    <m/>
    <m/>
    <n v="4.7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s v="комната"/>
    <n v="2"/>
    <m/>
    <m/>
    <m/>
    <m/>
    <m/>
    <m/>
    <m/>
    <m/>
    <m/>
    <m/>
    <s v="Свой ЖК"/>
    <s v="Ю-В, Ю-З"/>
  </r>
  <r>
    <x v="0"/>
    <x v="2"/>
    <n v="27"/>
    <n v="591"/>
    <n v="2"/>
    <n v="11"/>
    <n v="26"/>
    <x v="0"/>
    <n v="12.87"/>
    <n v="39.299999999999997"/>
    <n v="39.299999999999997"/>
    <n v="0"/>
    <n v="39.299999999999997"/>
    <n v="0"/>
    <n v="39.299999999999997"/>
    <m/>
    <m/>
    <m/>
    <n v="6.86"/>
    <s v="ниша"/>
    <m/>
    <m/>
    <m/>
    <m/>
    <m/>
    <m/>
    <m/>
    <m/>
    <m/>
    <m/>
    <s v="Кухня-столовая"/>
    <n v="13.91"/>
    <m/>
    <m/>
    <s v="Жилая комната"/>
    <s v="Комната стандарт"/>
    <n v="12.87"/>
    <m/>
    <m/>
    <m/>
    <m/>
    <m/>
    <m/>
    <m/>
    <m/>
    <m/>
    <m/>
    <m/>
    <m/>
    <m/>
    <m/>
    <m/>
    <m/>
    <m/>
    <m/>
    <m/>
    <m/>
    <m/>
    <m/>
    <n v="5.6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"/>
    <s v="Ю-З"/>
  </r>
  <r>
    <x v="0"/>
    <x v="2"/>
    <n v="27"/>
    <n v="592"/>
    <n v="3"/>
    <n v="11"/>
    <n v="26"/>
    <x v="0"/>
    <n v="12.51"/>
    <n v="48.4"/>
    <n v="48.4"/>
    <n v="0"/>
    <n v="48.4"/>
    <n v="0"/>
    <n v="48.4"/>
    <m/>
    <m/>
    <m/>
    <n v="6.43"/>
    <s v="ниша"/>
    <m/>
    <m/>
    <m/>
    <m/>
    <m/>
    <m/>
    <m/>
    <m/>
    <m/>
    <m/>
    <s v="Кухня-столовая с нишей"/>
    <n v="24.24"/>
    <m/>
    <m/>
    <s v="Жилая комната"/>
    <s v="Комната стандарт"/>
    <n v="12.51"/>
    <m/>
    <m/>
    <m/>
    <m/>
    <m/>
    <m/>
    <m/>
    <m/>
    <m/>
    <m/>
    <m/>
    <m/>
    <m/>
    <m/>
    <m/>
    <m/>
    <m/>
    <m/>
    <m/>
    <m/>
    <m/>
    <m/>
    <n v="5.2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"/>
    <s v="Ю-З"/>
  </r>
  <r>
    <x v="0"/>
    <x v="2"/>
    <n v="27"/>
    <n v="593"/>
    <n v="4"/>
    <n v="11"/>
    <n v="26"/>
    <x v="0"/>
    <n v="12.54"/>
    <n v="36.94"/>
    <n v="36.94"/>
    <n v="0"/>
    <n v="36.94"/>
    <n v="0"/>
    <n v="36.94"/>
    <m/>
    <m/>
    <m/>
    <n v="4.3"/>
    <s v="ниша"/>
    <m/>
    <m/>
    <m/>
    <m/>
    <m/>
    <m/>
    <m/>
    <m/>
    <m/>
    <m/>
    <s v="Кухня-столовая"/>
    <n v="14.92"/>
    <m/>
    <m/>
    <s v="Жилая комната"/>
    <s v="Комната стандарт"/>
    <n v="12.54"/>
    <m/>
    <m/>
    <m/>
    <m/>
    <m/>
    <m/>
    <m/>
    <m/>
    <m/>
    <m/>
    <m/>
    <m/>
    <m/>
    <m/>
    <m/>
    <m/>
    <m/>
    <m/>
    <m/>
    <m/>
    <m/>
    <m/>
    <n v="5.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"/>
    <s v="Ю-З"/>
  </r>
  <r>
    <x v="0"/>
    <x v="2"/>
    <n v="27"/>
    <n v="594"/>
    <n v="5"/>
    <n v="11"/>
    <n v="26"/>
    <x v="1"/>
    <n v="22.04"/>
    <n v="55.860000000000007"/>
    <n v="55.860000000000007"/>
    <n v="0"/>
    <n v="55.860000000000007"/>
    <n v="0"/>
    <n v="55.860000000000007"/>
    <m/>
    <m/>
    <m/>
    <n v="5.0199999999999996"/>
    <s v="ниша"/>
    <m/>
    <n v="5.42"/>
    <m/>
    <m/>
    <m/>
    <m/>
    <m/>
    <m/>
    <m/>
    <m/>
    <s v="Кухня-столовая"/>
    <n v="17.989999999999998"/>
    <m/>
    <m/>
    <s v="Жилая комната"/>
    <s v="Комната стандарт"/>
    <n v="11.16"/>
    <m/>
    <m/>
    <s v="Жилая комната"/>
    <s v="Комната стандарт"/>
    <n v="10.88"/>
    <m/>
    <m/>
    <m/>
    <m/>
    <m/>
    <m/>
    <m/>
    <m/>
    <m/>
    <m/>
    <m/>
    <m/>
    <m/>
    <m/>
    <m/>
    <m/>
    <m/>
    <n v="5.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"/>
    <s v="Ю-З"/>
  </r>
  <r>
    <x v="0"/>
    <x v="2"/>
    <n v="27"/>
    <n v="595"/>
    <n v="6"/>
    <n v="11"/>
    <n v="26"/>
    <x v="2"/>
    <n v="41.239999999999995"/>
    <n v="96.460000000000008"/>
    <n v="96.460000000000008"/>
    <n v="0"/>
    <n v="96.460000000000008"/>
    <n v="0"/>
    <n v="96.460000000000008"/>
    <m/>
    <m/>
    <m/>
    <n v="13.83"/>
    <s v="ниша"/>
    <m/>
    <m/>
    <m/>
    <m/>
    <m/>
    <m/>
    <m/>
    <m/>
    <m/>
    <m/>
    <s v="Кухня-столовая"/>
    <n v="33.74"/>
    <m/>
    <m/>
    <s v="Жилая комната"/>
    <s v="Мастер-спальня"/>
    <n v="14.78"/>
    <m/>
    <m/>
    <s v="Жилая комната"/>
    <s v="Комната стандарт"/>
    <n v="11.87"/>
    <m/>
    <m/>
    <s v="Жилая комната"/>
    <s v="Комната стандарт"/>
    <n v="14.59"/>
    <m/>
    <m/>
    <m/>
    <m/>
    <m/>
    <m/>
    <m/>
    <m/>
    <m/>
    <m/>
    <m/>
    <m/>
    <n v="4.62"/>
    <n v="3.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s v="кухня"/>
    <n v="2"/>
    <m/>
    <m/>
    <m/>
    <m/>
    <m/>
    <m/>
    <m/>
    <m/>
    <m/>
    <m/>
    <s v="Свой ЖК"/>
    <s v="Ю-З, С-З"/>
  </r>
  <r>
    <x v="0"/>
    <x v="2"/>
    <n v="27"/>
    <n v="596"/>
    <n v="7"/>
    <n v="11"/>
    <n v="26"/>
    <x v="1"/>
    <n v="28.59"/>
    <n v="83.29"/>
    <n v="83.29"/>
    <n v="0"/>
    <n v="83.29"/>
    <n v="0"/>
    <n v="83.29"/>
    <m/>
    <m/>
    <m/>
    <n v="4.3499999999999996"/>
    <s v="ниша"/>
    <m/>
    <n v="9"/>
    <m/>
    <m/>
    <m/>
    <m/>
    <m/>
    <m/>
    <m/>
    <m/>
    <s v="Кухня-столовая"/>
    <n v="32.11"/>
    <m/>
    <m/>
    <s v="Жилая комната"/>
    <s v="Комната стандарт"/>
    <n v="15.25"/>
    <m/>
    <m/>
    <s v="Жилая комната"/>
    <s v="Мастер-спальня"/>
    <n v="13.34"/>
    <m/>
    <m/>
    <m/>
    <m/>
    <m/>
    <m/>
    <m/>
    <m/>
    <m/>
    <m/>
    <m/>
    <m/>
    <m/>
    <m/>
    <m/>
    <m/>
    <m/>
    <n v="4.7"/>
    <n v="4.5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s v="кухня"/>
    <n v="2"/>
    <m/>
    <m/>
    <m/>
    <m/>
    <m/>
    <m/>
    <m/>
    <m/>
    <m/>
    <m/>
    <s v="Другой ЖК, Свой ЖК"/>
    <s v="С-З, С-В"/>
  </r>
  <r>
    <x v="0"/>
    <x v="2"/>
    <n v="27"/>
    <n v="597"/>
    <n v="8"/>
    <n v="11"/>
    <n v="26"/>
    <x v="1"/>
    <n v="22.04"/>
    <n v="54.540000000000006"/>
    <n v="54.540000000000006"/>
    <n v="0"/>
    <n v="54.540000000000006"/>
    <n v="0"/>
    <n v="54.540000000000006"/>
    <m/>
    <m/>
    <m/>
    <n v="7.93"/>
    <s v="гардероб"/>
    <n v="2.2599999999999998"/>
    <m/>
    <m/>
    <m/>
    <m/>
    <m/>
    <m/>
    <m/>
    <m/>
    <m/>
    <s v="Кухня-столовая"/>
    <n v="17.87"/>
    <m/>
    <m/>
    <s v="Жилая комната"/>
    <s v="Комната стандарт"/>
    <n v="11.63"/>
    <m/>
    <m/>
    <s v="Жилая комната"/>
    <s v="Комната стандарт"/>
    <n v="10.41"/>
    <m/>
    <m/>
    <m/>
    <m/>
    <m/>
    <m/>
    <m/>
    <m/>
    <m/>
    <m/>
    <m/>
    <m/>
    <m/>
    <m/>
    <m/>
    <m/>
    <m/>
    <n v="4.44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В"/>
  </r>
  <r>
    <x v="0"/>
    <x v="2"/>
    <n v="27"/>
    <n v="598"/>
    <n v="9"/>
    <n v="11"/>
    <n v="26"/>
    <x v="0"/>
    <n v="11.45"/>
    <n v="37.479999999999997"/>
    <n v="37.479999999999997"/>
    <n v="0"/>
    <n v="37.479999999999997"/>
    <n v="0"/>
    <n v="37.479999999999997"/>
    <m/>
    <m/>
    <m/>
    <n v="4.4800000000000004"/>
    <s v="ниша"/>
    <m/>
    <m/>
    <m/>
    <m/>
    <m/>
    <m/>
    <m/>
    <m/>
    <m/>
    <m/>
    <s v="Кухня-столовая"/>
    <n v="17.309999999999999"/>
    <m/>
    <m/>
    <s v="Жилая комната"/>
    <s v="Комната стандарт"/>
    <n v="11.45"/>
    <m/>
    <m/>
    <m/>
    <m/>
    <m/>
    <m/>
    <m/>
    <m/>
    <m/>
    <m/>
    <m/>
    <m/>
    <m/>
    <m/>
    <m/>
    <m/>
    <m/>
    <m/>
    <m/>
    <m/>
    <m/>
    <m/>
    <n v="4.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В"/>
  </r>
  <r>
    <x v="0"/>
    <x v="2"/>
    <n v="27"/>
    <n v="599"/>
    <n v="10"/>
    <n v="11"/>
    <n v="26"/>
    <x v="1"/>
    <n v="24.14"/>
    <n v="58.1"/>
    <n v="58.1"/>
    <n v="0"/>
    <n v="58.1"/>
    <n v="0"/>
    <n v="58.1"/>
    <m/>
    <m/>
    <m/>
    <n v="9.85"/>
    <s v="ниша"/>
    <m/>
    <m/>
    <m/>
    <m/>
    <m/>
    <m/>
    <m/>
    <m/>
    <m/>
    <m/>
    <s v="Кухня-столовая"/>
    <n v="19.04"/>
    <m/>
    <m/>
    <s v="Жилая комната"/>
    <s v="Комната стандарт"/>
    <n v="12.63"/>
    <m/>
    <m/>
    <s v="Жилая комната"/>
    <s v="Комната стандарт"/>
    <n v="11.51"/>
    <m/>
    <m/>
    <m/>
    <m/>
    <m/>
    <m/>
    <m/>
    <m/>
    <m/>
    <m/>
    <m/>
    <m/>
    <m/>
    <m/>
    <m/>
    <m/>
    <m/>
    <n v="5.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В"/>
  </r>
  <r>
    <x v="0"/>
    <x v="2"/>
    <n v="27"/>
    <n v="600"/>
    <n v="11"/>
    <n v="11"/>
    <n v="26"/>
    <x v="2"/>
    <n v="38.729999999999997"/>
    <n v="83.74"/>
    <n v="83.74"/>
    <n v="0"/>
    <n v="83.74"/>
    <n v="0"/>
    <n v="83.74"/>
    <m/>
    <m/>
    <m/>
    <n v="5.83"/>
    <s v="ниша"/>
    <m/>
    <n v="8.4499999999999993"/>
    <s v="гардероб"/>
    <n v="2.34"/>
    <m/>
    <m/>
    <m/>
    <m/>
    <m/>
    <m/>
    <s v="Кухня-столовая"/>
    <n v="19.5"/>
    <m/>
    <m/>
    <s v="Жилая комната"/>
    <s v="Мастер-спальня"/>
    <n v="15.11"/>
    <m/>
    <m/>
    <s v="Жилая комната"/>
    <s v="Комната стандарт"/>
    <n v="11.84"/>
    <m/>
    <m/>
    <s v="Жилая комната"/>
    <s v="Комната стандарт"/>
    <n v="11.78"/>
    <m/>
    <m/>
    <m/>
    <m/>
    <m/>
    <m/>
    <m/>
    <m/>
    <m/>
    <m/>
    <m/>
    <m/>
    <n v="4.75"/>
    <n v="4.13999999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s v="кухня"/>
    <n v="2"/>
    <m/>
    <m/>
    <m/>
    <m/>
    <m/>
    <m/>
    <m/>
    <m/>
    <m/>
    <m/>
    <s v="Другой ЖК"/>
    <s v="С-В, Ю-В"/>
  </r>
  <r>
    <x v="0"/>
    <x v="2"/>
    <n v="28"/>
    <n v="601"/>
    <n v="1"/>
    <n v="11"/>
    <n v="26"/>
    <x v="1"/>
    <n v="33.090000000000003"/>
    <n v="71.11"/>
    <n v="71.11"/>
    <n v="0"/>
    <n v="71.11"/>
    <n v="0"/>
    <n v="71.11"/>
    <m/>
    <m/>
    <m/>
    <n v="10.47"/>
    <s v="ниша"/>
    <m/>
    <m/>
    <m/>
    <m/>
    <m/>
    <m/>
    <m/>
    <m/>
    <m/>
    <m/>
    <s v="Кухня-столовая"/>
    <n v="22.79"/>
    <m/>
    <m/>
    <s v="Жилая комната"/>
    <s v="Комната стандарт"/>
    <n v="22"/>
    <m/>
    <m/>
    <s v="Жилая комната"/>
    <s v="Комната стандарт"/>
    <n v="11.09"/>
    <m/>
    <m/>
    <m/>
    <m/>
    <m/>
    <m/>
    <m/>
    <m/>
    <m/>
    <m/>
    <m/>
    <m/>
    <m/>
    <m/>
    <m/>
    <m/>
    <m/>
    <n v="4.7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s v="комната"/>
    <n v="2"/>
    <m/>
    <m/>
    <m/>
    <m/>
    <m/>
    <m/>
    <m/>
    <m/>
    <m/>
    <m/>
    <s v="Свой ЖК"/>
    <s v="Ю-В, Ю-З"/>
  </r>
  <r>
    <x v="0"/>
    <x v="2"/>
    <n v="28"/>
    <n v="602"/>
    <n v="2"/>
    <n v="11"/>
    <n v="26"/>
    <x v="0"/>
    <n v="12.87"/>
    <n v="39.299999999999997"/>
    <n v="39.299999999999997"/>
    <n v="0"/>
    <n v="39.299999999999997"/>
    <n v="0"/>
    <n v="39.299999999999997"/>
    <m/>
    <m/>
    <m/>
    <n v="6.86"/>
    <s v="ниша"/>
    <m/>
    <m/>
    <m/>
    <m/>
    <m/>
    <m/>
    <m/>
    <m/>
    <m/>
    <m/>
    <s v="Кухня-столовая"/>
    <n v="13.91"/>
    <m/>
    <m/>
    <s v="Жилая комната"/>
    <s v="Комната стандарт"/>
    <n v="12.87"/>
    <m/>
    <m/>
    <m/>
    <m/>
    <m/>
    <m/>
    <m/>
    <m/>
    <m/>
    <m/>
    <m/>
    <m/>
    <m/>
    <m/>
    <m/>
    <m/>
    <m/>
    <m/>
    <m/>
    <m/>
    <m/>
    <m/>
    <n v="5.6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"/>
    <s v="Ю-З"/>
  </r>
  <r>
    <x v="0"/>
    <x v="2"/>
    <n v="28"/>
    <n v="603"/>
    <n v="3"/>
    <n v="11"/>
    <n v="26"/>
    <x v="0"/>
    <n v="12.51"/>
    <n v="48.4"/>
    <n v="48.4"/>
    <n v="0"/>
    <n v="48.4"/>
    <n v="0"/>
    <n v="48.4"/>
    <m/>
    <m/>
    <m/>
    <n v="6.43"/>
    <s v="ниша"/>
    <m/>
    <m/>
    <m/>
    <m/>
    <m/>
    <m/>
    <m/>
    <m/>
    <m/>
    <m/>
    <s v="Кухня-столовая с нишей"/>
    <n v="24.24"/>
    <m/>
    <m/>
    <s v="Жилая комната"/>
    <s v="Комната стандарт"/>
    <n v="12.51"/>
    <m/>
    <m/>
    <m/>
    <m/>
    <m/>
    <m/>
    <m/>
    <m/>
    <m/>
    <m/>
    <m/>
    <m/>
    <m/>
    <m/>
    <m/>
    <m/>
    <m/>
    <m/>
    <m/>
    <m/>
    <m/>
    <m/>
    <n v="5.2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"/>
    <s v="Ю-З"/>
  </r>
  <r>
    <x v="0"/>
    <x v="2"/>
    <n v="28"/>
    <n v="604"/>
    <n v="4"/>
    <n v="11"/>
    <n v="26"/>
    <x v="0"/>
    <n v="12.54"/>
    <n v="36.94"/>
    <n v="36.94"/>
    <n v="0"/>
    <n v="36.94"/>
    <n v="0"/>
    <n v="36.94"/>
    <m/>
    <m/>
    <m/>
    <n v="4.3"/>
    <s v="ниша"/>
    <m/>
    <m/>
    <m/>
    <m/>
    <m/>
    <m/>
    <m/>
    <m/>
    <m/>
    <m/>
    <s v="Кухня-столовая"/>
    <n v="14.92"/>
    <m/>
    <m/>
    <s v="Жилая комната"/>
    <s v="Комната стандарт"/>
    <n v="12.54"/>
    <m/>
    <m/>
    <m/>
    <m/>
    <m/>
    <m/>
    <m/>
    <m/>
    <m/>
    <m/>
    <m/>
    <m/>
    <m/>
    <m/>
    <m/>
    <m/>
    <m/>
    <m/>
    <m/>
    <m/>
    <m/>
    <m/>
    <n v="5.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"/>
    <s v="Ю-З"/>
  </r>
  <r>
    <x v="0"/>
    <x v="2"/>
    <n v="28"/>
    <n v="605"/>
    <n v="5"/>
    <n v="11"/>
    <n v="26"/>
    <x v="1"/>
    <n v="22.04"/>
    <n v="55.860000000000007"/>
    <n v="55.860000000000007"/>
    <n v="0"/>
    <n v="55.860000000000007"/>
    <n v="0"/>
    <n v="55.860000000000007"/>
    <m/>
    <m/>
    <m/>
    <n v="5.0199999999999996"/>
    <s v="ниша"/>
    <m/>
    <n v="5.42"/>
    <m/>
    <m/>
    <m/>
    <m/>
    <m/>
    <m/>
    <m/>
    <m/>
    <s v="Кухня-столовая"/>
    <n v="17.989999999999998"/>
    <m/>
    <m/>
    <s v="Жилая комната"/>
    <s v="Комната стандарт"/>
    <n v="11.16"/>
    <m/>
    <m/>
    <s v="Жилая комната"/>
    <s v="Комната стандарт"/>
    <n v="10.88"/>
    <m/>
    <m/>
    <m/>
    <m/>
    <m/>
    <m/>
    <m/>
    <m/>
    <m/>
    <m/>
    <m/>
    <m/>
    <m/>
    <m/>
    <m/>
    <m/>
    <m/>
    <n v="5.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"/>
    <s v="Ю-З"/>
  </r>
  <r>
    <x v="0"/>
    <x v="2"/>
    <n v="28"/>
    <n v="606"/>
    <n v="6"/>
    <n v="11"/>
    <n v="26"/>
    <x v="2"/>
    <n v="41.239999999999995"/>
    <n v="96.460000000000008"/>
    <n v="96.460000000000008"/>
    <n v="0"/>
    <n v="96.460000000000008"/>
    <n v="0"/>
    <n v="96.460000000000008"/>
    <m/>
    <m/>
    <m/>
    <n v="13.83"/>
    <s v="ниша"/>
    <m/>
    <m/>
    <m/>
    <m/>
    <m/>
    <m/>
    <m/>
    <m/>
    <m/>
    <m/>
    <s v="Кухня-столовая"/>
    <n v="33.74"/>
    <m/>
    <m/>
    <s v="Жилая комната"/>
    <s v="Мастер-спальня"/>
    <n v="14.78"/>
    <m/>
    <m/>
    <s v="Жилая комната"/>
    <s v="Комната стандарт"/>
    <n v="11.87"/>
    <m/>
    <m/>
    <s v="Жилая комната"/>
    <s v="Комната стандарт"/>
    <n v="14.59"/>
    <m/>
    <m/>
    <m/>
    <m/>
    <m/>
    <m/>
    <m/>
    <m/>
    <m/>
    <m/>
    <m/>
    <m/>
    <n v="4.62"/>
    <n v="3.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s v="кухня"/>
    <n v="2"/>
    <m/>
    <m/>
    <m/>
    <m/>
    <m/>
    <m/>
    <m/>
    <m/>
    <m/>
    <m/>
    <s v="Свой ЖК"/>
    <s v="Ю-З, С-З"/>
  </r>
  <r>
    <x v="0"/>
    <x v="2"/>
    <n v="28"/>
    <n v="607"/>
    <n v="7"/>
    <n v="11"/>
    <n v="26"/>
    <x v="1"/>
    <n v="28.59"/>
    <n v="83.29"/>
    <n v="83.29"/>
    <n v="0"/>
    <n v="83.29"/>
    <n v="0"/>
    <n v="83.29"/>
    <m/>
    <m/>
    <m/>
    <n v="4.3499999999999996"/>
    <s v="ниша"/>
    <m/>
    <n v="9"/>
    <m/>
    <m/>
    <m/>
    <m/>
    <m/>
    <m/>
    <m/>
    <m/>
    <s v="Кухня-столовая"/>
    <n v="32.11"/>
    <m/>
    <m/>
    <s v="Жилая комната"/>
    <s v="Комната стандарт"/>
    <n v="15.25"/>
    <m/>
    <m/>
    <s v="Жилая комната"/>
    <s v="Мастер-спальня"/>
    <n v="13.34"/>
    <m/>
    <m/>
    <m/>
    <m/>
    <m/>
    <m/>
    <m/>
    <m/>
    <m/>
    <m/>
    <m/>
    <m/>
    <m/>
    <m/>
    <m/>
    <m/>
    <m/>
    <n v="4.7"/>
    <n v="4.5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s v="кухня"/>
    <n v="2"/>
    <m/>
    <m/>
    <m/>
    <m/>
    <m/>
    <m/>
    <m/>
    <m/>
    <m/>
    <m/>
    <s v="Другой ЖК, Свой ЖК"/>
    <s v="С-З, С-В"/>
  </r>
  <r>
    <x v="0"/>
    <x v="2"/>
    <n v="28"/>
    <n v="608"/>
    <n v="8"/>
    <n v="11"/>
    <n v="26"/>
    <x v="1"/>
    <n v="22.04"/>
    <n v="54.540000000000006"/>
    <n v="54.540000000000006"/>
    <n v="0"/>
    <n v="54.540000000000006"/>
    <n v="0"/>
    <n v="54.540000000000006"/>
    <m/>
    <m/>
    <m/>
    <n v="7.93"/>
    <s v="гардероб"/>
    <n v="2.2599999999999998"/>
    <m/>
    <m/>
    <m/>
    <m/>
    <m/>
    <m/>
    <m/>
    <m/>
    <m/>
    <s v="Кухня-столовая"/>
    <n v="17.87"/>
    <m/>
    <m/>
    <s v="Жилая комната"/>
    <s v="Комната стандарт"/>
    <n v="11.63"/>
    <m/>
    <m/>
    <s v="Жилая комната"/>
    <s v="Комната стандарт"/>
    <n v="10.41"/>
    <m/>
    <m/>
    <m/>
    <m/>
    <m/>
    <m/>
    <m/>
    <m/>
    <m/>
    <m/>
    <m/>
    <m/>
    <m/>
    <m/>
    <m/>
    <m/>
    <m/>
    <n v="4.44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В"/>
  </r>
  <r>
    <x v="0"/>
    <x v="2"/>
    <n v="28"/>
    <n v="609"/>
    <n v="9"/>
    <n v="11"/>
    <n v="26"/>
    <x v="0"/>
    <n v="11.45"/>
    <n v="37.479999999999997"/>
    <n v="37.479999999999997"/>
    <n v="0"/>
    <n v="37.479999999999997"/>
    <n v="0"/>
    <n v="37.479999999999997"/>
    <m/>
    <m/>
    <m/>
    <n v="4.4800000000000004"/>
    <s v="ниша"/>
    <m/>
    <m/>
    <m/>
    <m/>
    <m/>
    <m/>
    <m/>
    <m/>
    <m/>
    <m/>
    <s v="Кухня-столовая"/>
    <n v="17.309999999999999"/>
    <m/>
    <m/>
    <s v="Жилая комната"/>
    <s v="Комната стандарт"/>
    <n v="11.45"/>
    <m/>
    <m/>
    <m/>
    <m/>
    <m/>
    <m/>
    <m/>
    <m/>
    <m/>
    <m/>
    <m/>
    <m/>
    <m/>
    <m/>
    <m/>
    <m/>
    <m/>
    <m/>
    <m/>
    <m/>
    <m/>
    <m/>
    <n v="4.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В"/>
  </r>
  <r>
    <x v="0"/>
    <x v="2"/>
    <n v="28"/>
    <n v="610"/>
    <n v="10"/>
    <n v="11"/>
    <n v="26"/>
    <x v="1"/>
    <n v="24.14"/>
    <n v="58.1"/>
    <n v="58.1"/>
    <n v="0"/>
    <n v="58.1"/>
    <n v="0"/>
    <n v="58.1"/>
    <m/>
    <m/>
    <m/>
    <n v="9.85"/>
    <s v="ниша"/>
    <m/>
    <m/>
    <m/>
    <m/>
    <m/>
    <m/>
    <m/>
    <m/>
    <m/>
    <m/>
    <s v="Кухня-столовая"/>
    <n v="19.04"/>
    <m/>
    <m/>
    <s v="Жилая комната"/>
    <s v="Комната стандарт"/>
    <n v="12.63"/>
    <m/>
    <m/>
    <s v="Жилая комната"/>
    <s v="Комната стандарт"/>
    <n v="11.51"/>
    <m/>
    <m/>
    <m/>
    <m/>
    <m/>
    <m/>
    <m/>
    <m/>
    <m/>
    <m/>
    <m/>
    <m/>
    <m/>
    <m/>
    <m/>
    <m/>
    <m/>
    <n v="5.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В"/>
  </r>
  <r>
    <x v="0"/>
    <x v="2"/>
    <n v="28"/>
    <n v="611"/>
    <n v="11"/>
    <n v="11"/>
    <n v="26"/>
    <x v="2"/>
    <n v="38.729999999999997"/>
    <n v="83.74"/>
    <n v="83.74"/>
    <n v="0"/>
    <n v="83.74"/>
    <n v="0"/>
    <n v="83.74"/>
    <m/>
    <m/>
    <m/>
    <n v="5.83"/>
    <s v="ниша"/>
    <m/>
    <n v="8.4499999999999993"/>
    <s v="гардероб"/>
    <n v="2.34"/>
    <m/>
    <m/>
    <m/>
    <m/>
    <m/>
    <m/>
    <s v="Кухня-столовая"/>
    <n v="19.5"/>
    <m/>
    <m/>
    <s v="Жилая комната"/>
    <s v="Мастер-спальня"/>
    <n v="15.11"/>
    <m/>
    <m/>
    <s v="Жилая комната"/>
    <s v="Комната стандарт"/>
    <n v="11.84"/>
    <m/>
    <m/>
    <s v="Жилая комната"/>
    <s v="Комната стандарт"/>
    <n v="11.78"/>
    <m/>
    <m/>
    <m/>
    <m/>
    <m/>
    <m/>
    <m/>
    <m/>
    <m/>
    <m/>
    <m/>
    <m/>
    <n v="4.75"/>
    <n v="4.13999999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s v="кухня"/>
    <n v="2"/>
    <m/>
    <m/>
    <m/>
    <m/>
    <m/>
    <m/>
    <m/>
    <m/>
    <m/>
    <m/>
    <s v="Другой ЖК"/>
    <s v="С-В, Ю-В"/>
  </r>
  <r>
    <x v="0"/>
    <x v="3"/>
    <n v="2"/>
    <n v="612"/>
    <n v="1"/>
    <n v="5"/>
    <n v="0"/>
    <x v="0"/>
    <n v="11.36"/>
    <n v="36.22"/>
    <n v="36.22"/>
    <n v="0"/>
    <n v="36.22"/>
    <n v="0"/>
    <n v="36.22"/>
    <m/>
    <m/>
    <m/>
    <n v="4.51"/>
    <s v="гардероб"/>
    <n v="3.42"/>
    <m/>
    <m/>
    <m/>
    <m/>
    <m/>
    <m/>
    <m/>
    <m/>
    <m/>
    <s v="Кухня-столовая"/>
    <n v="12.9"/>
    <m/>
    <m/>
    <s v="Жилая комната"/>
    <s v="Комната стандарт"/>
    <n v="11.36"/>
    <s v="ниша"/>
    <m/>
    <m/>
    <m/>
    <m/>
    <m/>
    <m/>
    <m/>
    <m/>
    <m/>
    <m/>
    <m/>
    <m/>
    <m/>
    <m/>
    <m/>
    <m/>
    <m/>
    <m/>
    <m/>
    <m/>
    <m/>
    <n v="4.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s v="сбоку"/>
    <s v="комната, коридор"/>
    <m/>
    <s v="Свой ЖК, Двор"/>
    <s v="Ю-З"/>
  </r>
  <r>
    <x v="0"/>
    <x v="3"/>
    <n v="2"/>
    <n v="613"/>
    <n v="2"/>
    <n v="5"/>
    <n v="0"/>
    <x v="1"/>
    <n v="30.17"/>
    <n v="70.599999999999994"/>
    <n v="70.599999999999994"/>
    <n v="0"/>
    <n v="70.599999999999994"/>
    <n v="0"/>
    <n v="70.599999999999994"/>
    <m/>
    <m/>
    <m/>
    <n v="8.65"/>
    <s v="ниша"/>
    <m/>
    <m/>
    <m/>
    <m/>
    <m/>
    <m/>
    <m/>
    <m/>
    <m/>
    <m/>
    <s v="Кухня-столовая"/>
    <n v="22.53"/>
    <m/>
    <m/>
    <s v="Жилая комната"/>
    <s v="Комната стандарт"/>
    <n v="17.34"/>
    <m/>
    <m/>
    <s v="Жилая комната"/>
    <s v="Комната стандарт"/>
    <n v="12.83"/>
    <m/>
    <m/>
    <m/>
    <m/>
    <m/>
    <m/>
    <m/>
    <m/>
    <m/>
    <m/>
    <m/>
    <m/>
    <m/>
    <m/>
    <m/>
    <m/>
    <m/>
    <n v="5.03"/>
    <n v="4.2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m/>
    <n v="2"/>
    <m/>
    <m/>
    <m/>
    <s v="с/у"/>
    <m/>
    <s v="снизу"/>
    <s v="вся квартира"/>
    <s v="сбоку"/>
    <s v="комната, с/у"/>
    <m/>
    <s v="Свой ЖК, Двор, Наземная парковка"/>
    <s v="Ю-З, С-З"/>
  </r>
  <r>
    <x v="0"/>
    <x v="3"/>
    <n v="2"/>
    <n v="614"/>
    <n v="3"/>
    <n v="5"/>
    <n v="0"/>
    <x v="1"/>
    <n v="27.43"/>
    <n v="58.639999999999993"/>
    <n v="58.639999999999993"/>
    <n v="0"/>
    <n v="58.639999999999993"/>
    <n v="0"/>
    <n v="58.639999999999993"/>
    <m/>
    <m/>
    <m/>
    <n v="12.09"/>
    <s v="ниша"/>
    <m/>
    <m/>
    <m/>
    <m/>
    <m/>
    <m/>
    <m/>
    <m/>
    <m/>
    <m/>
    <s v="Кухня-столовая с нишей"/>
    <n v="10.88"/>
    <m/>
    <m/>
    <s v="Жилая комната"/>
    <s v="Комната стандарт"/>
    <n v="16.66"/>
    <m/>
    <m/>
    <s v="Жилая комната"/>
    <s v="Комната стандарт"/>
    <n v="10.77"/>
    <m/>
    <m/>
    <m/>
    <m/>
    <m/>
    <m/>
    <m/>
    <m/>
    <m/>
    <m/>
    <m/>
    <m/>
    <m/>
    <m/>
    <m/>
    <m/>
    <m/>
    <n v="4.93"/>
    <n v="3.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m/>
    <n v="2"/>
    <m/>
    <m/>
    <m/>
    <s v="с/у, коридор"/>
    <m/>
    <s v="снизу"/>
    <s v="вся квартира"/>
    <m/>
    <m/>
    <m/>
    <s v="Другой ЖК, Наземная парковка"/>
    <s v="С-З, С-В"/>
  </r>
  <r>
    <x v="0"/>
    <x v="3"/>
    <n v="2"/>
    <n v="615"/>
    <n v="4"/>
    <n v="5"/>
    <n v="0"/>
    <x v="0"/>
    <n v="10.24"/>
    <n v="35.339999999999996"/>
    <n v="35.339999999999996"/>
    <n v="0"/>
    <n v="35.339999999999996"/>
    <n v="0"/>
    <n v="35.339999999999996"/>
    <m/>
    <m/>
    <m/>
    <n v="4.67"/>
    <s v="ниша"/>
    <m/>
    <m/>
    <m/>
    <m/>
    <m/>
    <m/>
    <m/>
    <m/>
    <m/>
    <m/>
    <s v="Кухня-столовая"/>
    <n v="15.99"/>
    <m/>
    <m/>
    <s v="Жилая комната"/>
    <s v="Комната стандарт"/>
    <n v="10.24"/>
    <m/>
    <m/>
    <m/>
    <m/>
    <m/>
    <m/>
    <m/>
    <m/>
    <m/>
    <m/>
    <m/>
    <m/>
    <m/>
    <m/>
    <m/>
    <m/>
    <m/>
    <m/>
    <m/>
    <m/>
    <m/>
    <m/>
    <n v="4.44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s v="снизу"/>
    <s v="вся квартира"/>
    <m/>
    <m/>
    <m/>
    <s v="Другой ЖК, Наземная парковка"/>
    <s v="С-В"/>
  </r>
  <r>
    <x v="0"/>
    <x v="3"/>
    <n v="2"/>
    <n v="616"/>
    <n v="5"/>
    <n v="5"/>
    <n v="0"/>
    <x v="0"/>
    <n v="10.68"/>
    <n v="36.119999999999997"/>
    <n v="36.119999999999997"/>
    <n v="0"/>
    <n v="36.119999999999997"/>
    <n v="0"/>
    <n v="36.119999999999997"/>
    <m/>
    <m/>
    <m/>
    <n v="5.0199999999999996"/>
    <s v="ниша"/>
    <m/>
    <m/>
    <m/>
    <m/>
    <m/>
    <m/>
    <m/>
    <m/>
    <m/>
    <m/>
    <s v="Кухня-столовая"/>
    <n v="15.98"/>
    <m/>
    <m/>
    <s v="Жилая комната"/>
    <s v="Комната стандарт"/>
    <n v="10.68"/>
    <m/>
    <m/>
    <m/>
    <m/>
    <m/>
    <m/>
    <m/>
    <m/>
    <m/>
    <m/>
    <m/>
    <m/>
    <m/>
    <m/>
    <m/>
    <m/>
    <m/>
    <m/>
    <m/>
    <m/>
    <m/>
    <m/>
    <n v="4.44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s v="снизу"/>
    <s v="вся квартира"/>
    <m/>
    <m/>
    <m/>
    <s v="Другой ЖК, Наземная парковка"/>
    <s v="С-В"/>
  </r>
  <r>
    <x v="0"/>
    <x v="3"/>
    <n v="3"/>
    <n v="617"/>
    <n v="1"/>
    <n v="5"/>
    <n v="0"/>
    <x v="0"/>
    <n v="13.03"/>
    <n v="54.47"/>
    <n v="54.47"/>
    <n v="0"/>
    <n v="54.47"/>
    <n v="0"/>
    <n v="54.47"/>
    <m/>
    <m/>
    <m/>
    <n v="6.3"/>
    <s v="гардероб"/>
    <n v="3.28"/>
    <m/>
    <m/>
    <m/>
    <m/>
    <m/>
    <m/>
    <m/>
    <m/>
    <m/>
    <s v="Кухня-столовая"/>
    <n v="27.06"/>
    <m/>
    <m/>
    <s v="Жилая комната"/>
    <s v="Комната стандарт"/>
    <n v="13.03"/>
    <m/>
    <m/>
    <m/>
    <m/>
    <m/>
    <m/>
    <m/>
    <m/>
    <m/>
    <m/>
    <m/>
    <m/>
    <m/>
    <m/>
    <m/>
    <m/>
    <m/>
    <m/>
    <m/>
    <m/>
    <m/>
    <m/>
    <n v="4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s v="снизу"/>
    <s v="комната"/>
    <m/>
    <s v="Свой ЖК, Двор"/>
    <s v="Ю-З"/>
  </r>
  <r>
    <x v="0"/>
    <x v="3"/>
    <n v="3"/>
    <n v="618"/>
    <n v="2"/>
    <n v="5"/>
    <n v="0"/>
    <x v="2"/>
    <n v="42"/>
    <n v="88.27"/>
    <n v="88.27"/>
    <n v="0"/>
    <n v="88.27"/>
    <n v="0"/>
    <n v="88.27"/>
    <m/>
    <m/>
    <m/>
    <n v="11.68"/>
    <s v="ниша"/>
    <m/>
    <m/>
    <m/>
    <m/>
    <m/>
    <m/>
    <m/>
    <m/>
    <m/>
    <m/>
    <s v="Кухня-столовая"/>
    <n v="22.39"/>
    <m/>
    <m/>
    <s v="Жилая комната"/>
    <s v="Комната стандарт"/>
    <n v="17.34"/>
    <m/>
    <m/>
    <s v="Жилая комната"/>
    <s v="Мастер-спальня"/>
    <n v="14.18"/>
    <s v="гардероб"/>
    <n v="2.64"/>
    <s v="Жилая комната"/>
    <s v="Комната стандарт"/>
    <n v="10.48"/>
    <m/>
    <m/>
    <m/>
    <m/>
    <m/>
    <m/>
    <m/>
    <m/>
    <m/>
    <m/>
    <m/>
    <m/>
    <n v="4.07"/>
    <n v="3.5"/>
    <m/>
    <n v="1.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m/>
    <n v="2"/>
    <m/>
    <m/>
    <m/>
    <s v="с/у"/>
    <m/>
    <m/>
    <m/>
    <s v="снизу"/>
    <s v="комната"/>
    <m/>
    <s v="Свой ЖК, Двор, Наземная парковка"/>
    <s v="Ю-З, С-З"/>
  </r>
  <r>
    <x v="0"/>
    <x v="3"/>
    <n v="3"/>
    <n v="619"/>
    <n v="3"/>
    <n v="5"/>
    <n v="0"/>
    <x v="1"/>
    <n v="27.77"/>
    <n v="57.730000000000004"/>
    <n v="57.730000000000004"/>
    <n v="0"/>
    <n v="57.730000000000004"/>
    <n v="0"/>
    <n v="57.730000000000004"/>
    <m/>
    <m/>
    <m/>
    <n v="11.52"/>
    <s v="ниша"/>
    <m/>
    <m/>
    <m/>
    <m/>
    <m/>
    <m/>
    <m/>
    <m/>
    <m/>
    <m/>
    <s v="Кухня-столовая с нишей"/>
    <n v="10.65"/>
    <m/>
    <m/>
    <s v="Жилая комната"/>
    <s v="Комната стандарт"/>
    <n v="16.66"/>
    <m/>
    <m/>
    <s v="Жилая комната"/>
    <s v="Комната стандарт"/>
    <n v="11.11"/>
    <m/>
    <m/>
    <m/>
    <m/>
    <m/>
    <m/>
    <m/>
    <m/>
    <m/>
    <m/>
    <m/>
    <m/>
    <m/>
    <m/>
    <m/>
    <m/>
    <m/>
    <n v="4.7300000000000004"/>
    <n v="3.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m/>
    <n v="2"/>
    <m/>
    <m/>
    <m/>
    <s v="с/у, коридор"/>
    <m/>
    <m/>
    <m/>
    <m/>
    <m/>
    <m/>
    <s v="Другой ЖК, Наземная парковка"/>
    <s v="С-З, С-В"/>
  </r>
  <r>
    <x v="0"/>
    <x v="3"/>
    <n v="3"/>
    <n v="620"/>
    <n v="4"/>
    <n v="5"/>
    <n v="0"/>
    <x v="0"/>
    <n v="10.56"/>
    <n v="35.330000000000005"/>
    <n v="35.330000000000005"/>
    <n v="0"/>
    <n v="35.330000000000005"/>
    <n v="0"/>
    <n v="35.330000000000005"/>
    <m/>
    <m/>
    <m/>
    <n v="4.54"/>
    <s v="ниша"/>
    <m/>
    <m/>
    <m/>
    <m/>
    <m/>
    <m/>
    <m/>
    <m/>
    <m/>
    <m/>
    <s v="Кухня-столовая"/>
    <n v="15.99"/>
    <m/>
    <m/>
    <s v="Жилая комната"/>
    <s v="Комната стандарт"/>
    <n v="10.56"/>
    <m/>
    <m/>
    <m/>
    <m/>
    <m/>
    <m/>
    <m/>
    <m/>
    <m/>
    <m/>
    <m/>
    <m/>
    <m/>
    <m/>
    <m/>
    <m/>
    <m/>
    <m/>
    <m/>
    <m/>
    <m/>
    <m/>
    <n v="4.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С-В"/>
  </r>
  <r>
    <x v="0"/>
    <x v="3"/>
    <n v="3"/>
    <n v="621"/>
    <n v="5"/>
    <n v="5"/>
    <n v="0"/>
    <x v="0"/>
    <n v="10.68"/>
    <n v="36.119999999999997"/>
    <n v="36.119999999999997"/>
    <n v="0"/>
    <n v="36.119999999999997"/>
    <n v="0"/>
    <n v="36.119999999999997"/>
    <m/>
    <m/>
    <m/>
    <n v="5.0199999999999996"/>
    <s v="ниша"/>
    <m/>
    <m/>
    <m/>
    <m/>
    <m/>
    <m/>
    <m/>
    <m/>
    <m/>
    <m/>
    <s v="Кухня-столовая"/>
    <n v="15.98"/>
    <m/>
    <m/>
    <s v="Жилая комната"/>
    <s v="Комната стандарт"/>
    <n v="10.68"/>
    <m/>
    <m/>
    <m/>
    <m/>
    <m/>
    <m/>
    <m/>
    <m/>
    <m/>
    <m/>
    <m/>
    <m/>
    <m/>
    <m/>
    <m/>
    <m/>
    <m/>
    <m/>
    <m/>
    <m/>
    <m/>
    <m/>
    <n v="4.44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С-В"/>
  </r>
  <r>
    <x v="0"/>
    <x v="3"/>
    <n v="4"/>
    <n v="622"/>
    <n v="1"/>
    <n v="5"/>
    <n v="0"/>
    <x v="0"/>
    <n v="13.03"/>
    <n v="54.47"/>
    <n v="54.47"/>
    <n v="6.07"/>
    <n v="60.54"/>
    <n v="1.82"/>
    <n v="56.29"/>
    <m/>
    <m/>
    <m/>
    <n v="6.33"/>
    <s v="гардероб"/>
    <n v="3.25"/>
    <m/>
    <m/>
    <m/>
    <m/>
    <m/>
    <m/>
    <m/>
    <m/>
    <m/>
    <s v="Кухня-столовая"/>
    <n v="27.06"/>
    <m/>
    <m/>
    <s v="Жилая комната"/>
    <s v="Комната стандарт"/>
    <n v="13.03"/>
    <m/>
    <m/>
    <m/>
    <m/>
    <m/>
    <m/>
    <m/>
    <m/>
    <m/>
    <m/>
    <m/>
    <m/>
    <m/>
    <m/>
    <m/>
    <m/>
    <m/>
    <m/>
    <m/>
    <m/>
    <m/>
    <m/>
    <n v="4.8"/>
    <m/>
    <m/>
    <m/>
    <m/>
    <m/>
    <m/>
    <n v="3.04"/>
    <n v="0.91"/>
    <s v="без остекления"/>
    <s v="кухня"/>
    <n v="3.03"/>
    <n v="0.91"/>
    <s v="без остекления"/>
    <s v="комната"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s v="снизу"/>
    <s v="комната"/>
    <m/>
    <s v="Свой ЖК, Двор"/>
    <s v="Ю-З"/>
  </r>
  <r>
    <x v="0"/>
    <x v="3"/>
    <n v="4"/>
    <n v="623"/>
    <n v="2"/>
    <n v="5"/>
    <n v="0"/>
    <x v="2"/>
    <n v="42"/>
    <n v="88.17"/>
    <n v="88.17"/>
    <n v="3.03"/>
    <n v="91.2"/>
    <n v="0.91"/>
    <n v="89.08"/>
    <m/>
    <m/>
    <m/>
    <n v="11.57"/>
    <s v="ниша"/>
    <m/>
    <m/>
    <m/>
    <m/>
    <m/>
    <m/>
    <m/>
    <m/>
    <m/>
    <m/>
    <s v="Кухня-столовая"/>
    <n v="22.4"/>
    <m/>
    <m/>
    <s v="Жилая комната"/>
    <s v="Комната стандарт"/>
    <n v="17.34"/>
    <m/>
    <m/>
    <s v="Жилая комната"/>
    <s v="Мастер-спальня"/>
    <n v="14.18"/>
    <s v="гардероб"/>
    <n v="2.64"/>
    <s v="Жилая комната"/>
    <s v="Комната стандарт"/>
    <n v="10.48"/>
    <m/>
    <m/>
    <m/>
    <m/>
    <m/>
    <m/>
    <m/>
    <m/>
    <m/>
    <m/>
    <m/>
    <m/>
    <n v="4.07"/>
    <n v="3.5"/>
    <m/>
    <n v="1.99"/>
    <m/>
    <m/>
    <m/>
    <n v="3.03"/>
    <n v="0.91"/>
    <s v="без остекления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m/>
    <n v="2"/>
    <m/>
    <m/>
    <m/>
    <s v="с/у"/>
    <m/>
    <m/>
    <m/>
    <s v="снизу"/>
    <s v="комната"/>
    <m/>
    <s v="Свой ЖК, Двор, Наземная парковка"/>
    <s v="Ю-З, С-З"/>
  </r>
  <r>
    <x v="0"/>
    <x v="3"/>
    <n v="4"/>
    <n v="624"/>
    <n v="3"/>
    <n v="5"/>
    <n v="0"/>
    <x v="1"/>
    <n v="27.77"/>
    <n v="57.73"/>
    <n v="57.73"/>
    <n v="0"/>
    <n v="57.73"/>
    <n v="0"/>
    <n v="57.73"/>
    <m/>
    <m/>
    <m/>
    <n v="11.71"/>
    <s v="ниша"/>
    <m/>
    <m/>
    <m/>
    <m/>
    <m/>
    <m/>
    <m/>
    <m/>
    <m/>
    <m/>
    <s v="Кухня-столовая с нишей"/>
    <n v="10.65"/>
    <m/>
    <m/>
    <s v="Жилая комната"/>
    <s v="Комната стандарт"/>
    <n v="16.66"/>
    <m/>
    <m/>
    <s v="Жилая комната"/>
    <s v="Комната стандарт"/>
    <n v="11.11"/>
    <m/>
    <m/>
    <m/>
    <m/>
    <m/>
    <m/>
    <m/>
    <m/>
    <m/>
    <m/>
    <m/>
    <m/>
    <m/>
    <m/>
    <m/>
    <m/>
    <m/>
    <n v="4.54"/>
    <n v="3.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m/>
    <n v="2"/>
    <m/>
    <m/>
    <m/>
    <s v="с/у, коридор"/>
    <m/>
    <m/>
    <m/>
    <m/>
    <m/>
    <m/>
    <s v="Другой ЖК, Наземная парковка"/>
    <s v="С-З, С-В"/>
  </r>
  <r>
    <x v="0"/>
    <x v="3"/>
    <n v="4"/>
    <n v="625"/>
    <n v="4"/>
    <n v="5"/>
    <n v="0"/>
    <x v="0"/>
    <n v="10.56"/>
    <n v="35.330000000000005"/>
    <n v="35.330000000000005"/>
    <n v="0"/>
    <n v="35.330000000000005"/>
    <n v="0"/>
    <n v="35.330000000000005"/>
    <m/>
    <m/>
    <m/>
    <n v="4.72"/>
    <s v="ниша"/>
    <m/>
    <m/>
    <m/>
    <m/>
    <m/>
    <m/>
    <m/>
    <m/>
    <m/>
    <m/>
    <s v="Кухня-столовая"/>
    <n v="15.99"/>
    <m/>
    <m/>
    <s v="Жилая комната"/>
    <s v="Комната стандарт"/>
    <n v="10.56"/>
    <m/>
    <m/>
    <m/>
    <m/>
    <m/>
    <m/>
    <m/>
    <m/>
    <m/>
    <m/>
    <m/>
    <m/>
    <m/>
    <m/>
    <m/>
    <m/>
    <m/>
    <m/>
    <m/>
    <m/>
    <m/>
    <m/>
    <n v="4.059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С-В"/>
  </r>
  <r>
    <x v="0"/>
    <x v="3"/>
    <n v="4"/>
    <n v="626"/>
    <n v="5"/>
    <n v="5"/>
    <n v="0"/>
    <x v="0"/>
    <n v="10.68"/>
    <n v="36.119999999999997"/>
    <n v="36.119999999999997"/>
    <n v="0"/>
    <n v="36.119999999999997"/>
    <n v="0"/>
    <n v="36.119999999999997"/>
    <m/>
    <m/>
    <m/>
    <n v="5.0199999999999996"/>
    <s v="ниша"/>
    <m/>
    <m/>
    <m/>
    <m/>
    <m/>
    <m/>
    <m/>
    <m/>
    <m/>
    <m/>
    <s v="Кухня-столовая"/>
    <n v="15.98"/>
    <m/>
    <m/>
    <s v="Жилая комната"/>
    <s v="Комната стандарт"/>
    <n v="10.68"/>
    <m/>
    <m/>
    <m/>
    <m/>
    <m/>
    <m/>
    <m/>
    <m/>
    <m/>
    <m/>
    <m/>
    <m/>
    <m/>
    <m/>
    <m/>
    <m/>
    <m/>
    <m/>
    <m/>
    <m/>
    <m/>
    <m/>
    <n v="4.44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С-В"/>
  </r>
  <r>
    <x v="0"/>
    <x v="3"/>
    <n v="5"/>
    <n v="627"/>
    <n v="1"/>
    <n v="5"/>
    <n v="0"/>
    <x v="0"/>
    <n v="13.03"/>
    <n v="54.46"/>
    <n v="54.46"/>
    <n v="2.12"/>
    <n v="56.58"/>
    <n v="0.64"/>
    <n v="55.1"/>
    <m/>
    <m/>
    <m/>
    <n v="6.33"/>
    <s v="гардероб"/>
    <n v="3.25"/>
    <m/>
    <m/>
    <m/>
    <m/>
    <m/>
    <m/>
    <m/>
    <m/>
    <m/>
    <s v="Кухня-столовая"/>
    <n v="27.06"/>
    <m/>
    <m/>
    <s v="Жилая комната"/>
    <s v="Комната стандарт"/>
    <n v="13.03"/>
    <m/>
    <m/>
    <m/>
    <m/>
    <m/>
    <m/>
    <m/>
    <m/>
    <m/>
    <m/>
    <m/>
    <m/>
    <m/>
    <m/>
    <m/>
    <m/>
    <m/>
    <m/>
    <m/>
    <m/>
    <m/>
    <m/>
    <n v="4.79"/>
    <m/>
    <m/>
    <m/>
    <m/>
    <m/>
    <m/>
    <n v="2.12"/>
    <n v="0.64"/>
    <s v="без остекления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s v="снизу"/>
    <s v="комната"/>
    <m/>
    <s v="Свой ЖК, Двор"/>
    <s v="Ю-З"/>
  </r>
  <r>
    <x v="0"/>
    <x v="3"/>
    <n v="5"/>
    <n v="628"/>
    <n v="2"/>
    <n v="5"/>
    <n v="0"/>
    <x v="2"/>
    <n v="42"/>
    <n v="88.159999999999982"/>
    <n v="88.159999999999982"/>
    <n v="3.03"/>
    <n v="91.189999999999984"/>
    <n v="0.91"/>
    <n v="89.069999999999979"/>
    <m/>
    <m/>
    <m/>
    <n v="11.56"/>
    <s v="ниша"/>
    <m/>
    <m/>
    <m/>
    <m/>
    <m/>
    <m/>
    <m/>
    <m/>
    <m/>
    <m/>
    <s v="Кухня-столовая"/>
    <n v="22.4"/>
    <m/>
    <m/>
    <s v="Жилая комната"/>
    <s v="Комната стандарт"/>
    <n v="17.34"/>
    <m/>
    <m/>
    <s v="Жилая комната"/>
    <s v="Мастер-спальня"/>
    <n v="14.18"/>
    <s v="гардероб"/>
    <n v="2.64"/>
    <s v="Жилая комната"/>
    <s v="Комната стандарт"/>
    <n v="10.48"/>
    <m/>
    <m/>
    <m/>
    <m/>
    <m/>
    <m/>
    <m/>
    <m/>
    <m/>
    <m/>
    <m/>
    <m/>
    <n v="4.07"/>
    <n v="3.5"/>
    <m/>
    <n v="1.99"/>
    <m/>
    <m/>
    <m/>
    <n v="3.03"/>
    <n v="0.91"/>
    <s v="без остекления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m/>
    <n v="2"/>
    <m/>
    <m/>
    <m/>
    <s v="с/у"/>
    <m/>
    <m/>
    <m/>
    <s v="снизу"/>
    <s v="комната"/>
    <m/>
    <s v="Свой ЖК, Двор, Наземная парковка"/>
    <s v="Ю-З, С-З"/>
  </r>
  <r>
    <x v="0"/>
    <x v="3"/>
    <n v="5"/>
    <n v="629"/>
    <n v="3"/>
    <n v="5"/>
    <n v="0"/>
    <x v="1"/>
    <n v="27.77"/>
    <n v="57.730000000000004"/>
    <n v="57.730000000000004"/>
    <n v="0"/>
    <n v="57.730000000000004"/>
    <n v="0"/>
    <n v="57.730000000000004"/>
    <m/>
    <m/>
    <m/>
    <n v="11.52"/>
    <s v="ниша"/>
    <m/>
    <m/>
    <m/>
    <m/>
    <m/>
    <m/>
    <m/>
    <m/>
    <m/>
    <m/>
    <s v="Кухня-столовая с нишей"/>
    <n v="10.65"/>
    <m/>
    <m/>
    <s v="Жилая комната"/>
    <s v="Комната стандарт"/>
    <n v="16.66"/>
    <m/>
    <m/>
    <s v="Жилая комната"/>
    <s v="Комната стандарт"/>
    <n v="11.11"/>
    <m/>
    <m/>
    <m/>
    <m/>
    <m/>
    <m/>
    <m/>
    <m/>
    <m/>
    <m/>
    <m/>
    <m/>
    <m/>
    <m/>
    <m/>
    <m/>
    <m/>
    <n v="4.7300000000000004"/>
    <n v="3.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m/>
    <n v="2"/>
    <m/>
    <m/>
    <m/>
    <s v="с/у, коридор"/>
    <m/>
    <m/>
    <m/>
    <m/>
    <m/>
    <m/>
    <s v="Другой ЖК, Наземная парковка"/>
    <s v="С-З, С-В"/>
  </r>
  <r>
    <x v="0"/>
    <x v="3"/>
    <n v="5"/>
    <n v="630"/>
    <n v="4"/>
    <n v="5"/>
    <n v="0"/>
    <x v="0"/>
    <n v="10.56"/>
    <n v="35.330000000000005"/>
    <n v="35.330000000000005"/>
    <n v="0"/>
    <n v="35.330000000000005"/>
    <n v="0"/>
    <n v="35.330000000000005"/>
    <m/>
    <m/>
    <m/>
    <n v="4.54"/>
    <s v="ниша"/>
    <m/>
    <m/>
    <m/>
    <m/>
    <m/>
    <m/>
    <m/>
    <m/>
    <m/>
    <m/>
    <s v="Кухня-столовая"/>
    <n v="15.99"/>
    <m/>
    <m/>
    <s v="Жилая комната"/>
    <s v="Комната стандарт"/>
    <n v="10.56"/>
    <m/>
    <m/>
    <m/>
    <m/>
    <m/>
    <m/>
    <m/>
    <m/>
    <m/>
    <m/>
    <m/>
    <m/>
    <m/>
    <m/>
    <m/>
    <m/>
    <m/>
    <m/>
    <m/>
    <m/>
    <m/>
    <m/>
    <n v="4.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С-В"/>
  </r>
  <r>
    <x v="0"/>
    <x v="3"/>
    <n v="5"/>
    <n v="631"/>
    <n v="5"/>
    <n v="5"/>
    <n v="0"/>
    <x v="0"/>
    <n v="10.68"/>
    <n v="36.119999999999997"/>
    <n v="36.119999999999997"/>
    <n v="0"/>
    <n v="36.119999999999997"/>
    <n v="0"/>
    <n v="36.119999999999997"/>
    <m/>
    <m/>
    <m/>
    <n v="5.0199999999999996"/>
    <s v="ниша"/>
    <m/>
    <m/>
    <m/>
    <m/>
    <m/>
    <m/>
    <m/>
    <m/>
    <m/>
    <m/>
    <s v="Кухня-столовая"/>
    <n v="15.98"/>
    <m/>
    <m/>
    <s v="Жилая комната"/>
    <s v="Комната стандарт"/>
    <n v="10.68"/>
    <m/>
    <m/>
    <m/>
    <m/>
    <m/>
    <m/>
    <m/>
    <m/>
    <m/>
    <m/>
    <m/>
    <m/>
    <m/>
    <m/>
    <m/>
    <m/>
    <m/>
    <m/>
    <m/>
    <m/>
    <m/>
    <m/>
    <n v="4.44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С-В"/>
  </r>
  <r>
    <x v="0"/>
    <x v="3"/>
    <n v="6"/>
    <n v="632"/>
    <n v="1"/>
    <n v="5"/>
    <n v="0"/>
    <x v="0"/>
    <n v="13.03"/>
    <n v="54.46"/>
    <n v="54.46"/>
    <n v="5.16"/>
    <n v="59.620000000000005"/>
    <n v="1.55"/>
    <n v="56.01"/>
    <m/>
    <m/>
    <m/>
    <n v="6.33"/>
    <s v="гардероб"/>
    <n v="3.25"/>
    <m/>
    <m/>
    <m/>
    <m/>
    <m/>
    <m/>
    <m/>
    <m/>
    <m/>
    <s v="Кухня-столовая"/>
    <n v="27.05"/>
    <m/>
    <m/>
    <s v="Жилая комната"/>
    <s v="Комната стандарт"/>
    <n v="13.03"/>
    <m/>
    <m/>
    <m/>
    <m/>
    <m/>
    <m/>
    <m/>
    <m/>
    <m/>
    <m/>
    <m/>
    <m/>
    <m/>
    <m/>
    <m/>
    <m/>
    <m/>
    <m/>
    <m/>
    <m/>
    <m/>
    <m/>
    <n v="4.8"/>
    <m/>
    <m/>
    <m/>
    <m/>
    <m/>
    <m/>
    <n v="3.04"/>
    <n v="0.91"/>
    <s v="без остекления"/>
    <s v="кухня"/>
    <n v="2.12"/>
    <n v="0.64"/>
    <s v="без остекления"/>
    <s v="комната"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s v="снизу"/>
    <s v="комната"/>
    <m/>
    <s v="Свой ЖК, Двор"/>
    <s v="Ю-З"/>
  </r>
  <r>
    <x v="0"/>
    <x v="3"/>
    <n v="6"/>
    <n v="633"/>
    <n v="2"/>
    <n v="5"/>
    <n v="0"/>
    <x v="2"/>
    <n v="42"/>
    <n v="88.14"/>
    <n v="88.14"/>
    <n v="3.03"/>
    <n v="91.17"/>
    <n v="0.91"/>
    <n v="89.05"/>
    <m/>
    <m/>
    <m/>
    <n v="11.54"/>
    <s v="ниша"/>
    <m/>
    <m/>
    <m/>
    <m/>
    <m/>
    <m/>
    <m/>
    <m/>
    <m/>
    <m/>
    <s v="Кухня-столовая"/>
    <n v="22.4"/>
    <m/>
    <m/>
    <s v="Жилая комната"/>
    <s v="Комната стандарт"/>
    <n v="17.34"/>
    <m/>
    <m/>
    <s v="Жилая комната"/>
    <s v="Мастер-спальня"/>
    <n v="14.18"/>
    <s v="гардероб"/>
    <n v="2.64"/>
    <s v="Жилая комната"/>
    <s v="Комната стандарт"/>
    <n v="10.48"/>
    <m/>
    <m/>
    <m/>
    <m/>
    <m/>
    <m/>
    <m/>
    <m/>
    <m/>
    <m/>
    <m/>
    <m/>
    <n v="4.07"/>
    <n v="3.5"/>
    <m/>
    <n v="1.99"/>
    <m/>
    <m/>
    <m/>
    <n v="3.03"/>
    <n v="0.91"/>
    <s v="без остекления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m/>
    <n v="2"/>
    <m/>
    <m/>
    <m/>
    <s v="с/у"/>
    <m/>
    <m/>
    <m/>
    <s v="снизу"/>
    <s v="комната"/>
    <m/>
    <s v="Свой ЖК, Двор, Наземная парковка"/>
    <s v="Ю-З, С-З"/>
  </r>
  <r>
    <x v="0"/>
    <x v="3"/>
    <n v="6"/>
    <n v="634"/>
    <n v="3"/>
    <n v="5"/>
    <n v="0"/>
    <x v="1"/>
    <n v="27.77"/>
    <n v="57.730000000000004"/>
    <n v="57.730000000000004"/>
    <n v="0"/>
    <n v="57.730000000000004"/>
    <n v="0"/>
    <n v="57.730000000000004"/>
    <m/>
    <m/>
    <m/>
    <n v="11.52"/>
    <s v="ниша"/>
    <m/>
    <m/>
    <m/>
    <m/>
    <m/>
    <m/>
    <m/>
    <m/>
    <m/>
    <m/>
    <s v="Кухня-столовая с нишей"/>
    <n v="10.65"/>
    <m/>
    <m/>
    <s v="Жилая комната"/>
    <s v="Комната стандарт"/>
    <n v="16.66"/>
    <m/>
    <m/>
    <s v="Жилая комната"/>
    <s v="Комната стандарт"/>
    <n v="11.11"/>
    <m/>
    <m/>
    <m/>
    <m/>
    <m/>
    <m/>
    <m/>
    <m/>
    <m/>
    <m/>
    <m/>
    <m/>
    <m/>
    <m/>
    <m/>
    <m/>
    <m/>
    <n v="4.7300000000000004"/>
    <n v="3.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m/>
    <n v="2"/>
    <m/>
    <m/>
    <m/>
    <s v="с/у, коридор"/>
    <m/>
    <m/>
    <m/>
    <m/>
    <m/>
    <m/>
    <s v="Другой ЖК, Наземная парковка"/>
    <s v="С-З, С-В"/>
  </r>
  <r>
    <x v="0"/>
    <x v="3"/>
    <n v="6"/>
    <n v="635"/>
    <n v="4"/>
    <n v="5"/>
    <n v="0"/>
    <x v="0"/>
    <n v="10.56"/>
    <n v="35.330000000000005"/>
    <n v="35.330000000000005"/>
    <n v="0"/>
    <n v="35.330000000000005"/>
    <n v="0"/>
    <n v="35.330000000000005"/>
    <m/>
    <m/>
    <m/>
    <n v="4.54"/>
    <s v="ниша"/>
    <m/>
    <m/>
    <m/>
    <m/>
    <m/>
    <m/>
    <m/>
    <m/>
    <m/>
    <m/>
    <s v="Кухня-столовая"/>
    <n v="15.99"/>
    <m/>
    <m/>
    <s v="Жилая комната"/>
    <s v="Комната стандарт"/>
    <n v="10.56"/>
    <m/>
    <m/>
    <m/>
    <m/>
    <m/>
    <m/>
    <m/>
    <m/>
    <m/>
    <m/>
    <m/>
    <m/>
    <m/>
    <m/>
    <m/>
    <m/>
    <m/>
    <m/>
    <m/>
    <m/>
    <m/>
    <m/>
    <n v="4.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С-В"/>
  </r>
  <r>
    <x v="0"/>
    <x v="3"/>
    <n v="6"/>
    <n v="636"/>
    <n v="5"/>
    <n v="5"/>
    <n v="0"/>
    <x v="0"/>
    <n v="10.68"/>
    <n v="36.119999999999997"/>
    <n v="36.119999999999997"/>
    <n v="0"/>
    <n v="36.119999999999997"/>
    <n v="0"/>
    <n v="36.119999999999997"/>
    <m/>
    <m/>
    <m/>
    <n v="5.0199999999999996"/>
    <s v="ниша"/>
    <m/>
    <m/>
    <m/>
    <m/>
    <m/>
    <m/>
    <m/>
    <m/>
    <m/>
    <m/>
    <s v="Кухня-столовая"/>
    <n v="15.98"/>
    <m/>
    <m/>
    <s v="Жилая комната"/>
    <s v="Комната стандарт"/>
    <n v="10.68"/>
    <m/>
    <m/>
    <m/>
    <m/>
    <m/>
    <m/>
    <m/>
    <m/>
    <m/>
    <m/>
    <m/>
    <m/>
    <m/>
    <m/>
    <m/>
    <m/>
    <m/>
    <m/>
    <m/>
    <m/>
    <m/>
    <m/>
    <n v="4.44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С-В"/>
  </r>
  <r>
    <x v="0"/>
    <x v="3"/>
    <n v="7"/>
    <n v="637"/>
    <n v="1"/>
    <n v="5"/>
    <n v="0"/>
    <x v="0"/>
    <n v="13.03"/>
    <n v="54.46"/>
    <n v="54.46"/>
    <n v="2.12"/>
    <n v="56.58"/>
    <n v="0.64"/>
    <n v="55.1"/>
    <m/>
    <m/>
    <m/>
    <n v="6.33"/>
    <s v="гардероб"/>
    <n v="3.25"/>
    <m/>
    <m/>
    <m/>
    <m/>
    <m/>
    <m/>
    <m/>
    <m/>
    <m/>
    <s v="Кухня-столовая"/>
    <n v="27.06"/>
    <m/>
    <m/>
    <s v="Жилая комната"/>
    <s v="Комната стандарт"/>
    <n v="13.03"/>
    <m/>
    <m/>
    <m/>
    <m/>
    <m/>
    <m/>
    <m/>
    <m/>
    <m/>
    <m/>
    <m/>
    <m/>
    <m/>
    <m/>
    <m/>
    <m/>
    <m/>
    <m/>
    <m/>
    <m/>
    <m/>
    <m/>
    <n v="4.79"/>
    <m/>
    <m/>
    <m/>
    <m/>
    <m/>
    <m/>
    <n v="2.12"/>
    <n v="0.64"/>
    <s v="без остекления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s v="снизу"/>
    <s v="комната"/>
    <m/>
    <s v="Свой ЖК, Двор"/>
    <s v="Ю-З"/>
  </r>
  <r>
    <x v="0"/>
    <x v="3"/>
    <n v="7"/>
    <n v="638"/>
    <n v="2"/>
    <n v="5"/>
    <n v="0"/>
    <x v="2"/>
    <n v="42"/>
    <n v="88.159999999999982"/>
    <n v="88.159999999999982"/>
    <n v="3.03"/>
    <n v="91.189999999999984"/>
    <n v="0.91"/>
    <n v="89.069999999999979"/>
    <m/>
    <m/>
    <m/>
    <n v="11.56"/>
    <s v="ниша"/>
    <m/>
    <m/>
    <m/>
    <m/>
    <m/>
    <m/>
    <m/>
    <m/>
    <m/>
    <m/>
    <s v="Кухня-столовая"/>
    <n v="22.4"/>
    <m/>
    <m/>
    <s v="Жилая комната"/>
    <s v="Комната стандарт"/>
    <n v="17.34"/>
    <m/>
    <m/>
    <s v="Жилая комната"/>
    <s v="Мастер-спальня"/>
    <n v="14.18"/>
    <s v="гардероб"/>
    <n v="2.64"/>
    <s v="Жилая комната"/>
    <s v="Комната стандарт"/>
    <n v="10.48"/>
    <m/>
    <m/>
    <m/>
    <m/>
    <m/>
    <m/>
    <m/>
    <m/>
    <m/>
    <m/>
    <m/>
    <m/>
    <n v="4.07"/>
    <n v="3.5"/>
    <m/>
    <n v="1.99"/>
    <m/>
    <m/>
    <m/>
    <n v="3.03"/>
    <n v="0.91"/>
    <s v="без остекления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m/>
    <n v="2"/>
    <m/>
    <m/>
    <m/>
    <s v="с/у"/>
    <m/>
    <m/>
    <m/>
    <s v="снизу"/>
    <s v="комната"/>
    <m/>
    <s v="Свой ЖК, Двор, Наземная парковка"/>
    <s v="Ю-З, С-З"/>
  </r>
  <r>
    <x v="0"/>
    <x v="3"/>
    <n v="7"/>
    <n v="639"/>
    <n v="3"/>
    <n v="5"/>
    <n v="0"/>
    <x v="1"/>
    <n v="27.77"/>
    <n v="57.730000000000004"/>
    <n v="57.730000000000004"/>
    <n v="0"/>
    <n v="57.730000000000004"/>
    <n v="0"/>
    <n v="57.730000000000004"/>
    <m/>
    <m/>
    <m/>
    <n v="11.52"/>
    <s v="ниша"/>
    <m/>
    <m/>
    <m/>
    <m/>
    <m/>
    <m/>
    <m/>
    <m/>
    <m/>
    <m/>
    <s v="Кухня-столовая с нишей"/>
    <n v="10.65"/>
    <m/>
    <m/>
    <s v="Жилая комната"/>
    <s v="Комната стандарт"/>
    <n v="16.66"/>
    <m/>
    <m/>
    <s v="Жилая комната"/>
    <s v="Комната стандарт"/>
    <n v="11.11"/>
    <m/>
    <m/>
    <m/>
    <m/>
    <m/>
    <m/>
    <m/>
    <m/>
    <m/>
    <m/>
    <m/>
    <m/>
    <m/>
    <m/>
    <m/>
    <m/>
    <m/>
    <n v="4.7300000000000004"/>
    <n v="3.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m/>
    <n v="2"/>
    <m/>
    <m/>
    <m/>
    <s v="с/у, коридор"/>
    <m/>
    <m/>
    <m/>
    <m/>
    <m/>
    <m/>
    <s v="Другой ЖК, Наземная парковка"/>
    <s v="С-З, С-В"/>
  </r>
  <r>
    <x v="0"/>
    <x v="3"/>
    <n v="7"/>
    <n v="640"/>
    <n v="4"/>
    <n v="5"/>
    <n v="0"/>
    <x v="0"/>
    <n v="10.56"/>
    <n v="35.330000000000005"/>
    <n v="35.330000000000005"/>
    <n v="0"/>
    <n v="35.330000000000005"/>
    <n v="0"/>
    <n v="35.330000000000005"/>
    <m/>
    <m/>
    <m/>
    <n v="4.54"/>
    <s v="ниша"/>
    <m/>
    <m/>
    <m/>
    <m/>
    <m/>
    <m/>
    <m/>
    <m/>
    <m/>
    <m/>
    <s v="Кухня-столовая"/>
    <n v="15.99"/>
    <m/>
    <m/>
    <s v="Жилая комната"/>
    <s v="Комната стандарт"/>
    <n v="10.56"/>
    <m/>
    <m/>
    <m/>
    <m/>
    <m/>
    <m/>
    <m/>
    <m/>
    <m/>
    <m/>
    <m/>
    <m/>
    <m/>
    <m/>
    <m/>
    <m/>
    <m/>
    <m/>
    <m/>
    <m/>
    <m/>
    <m/>
    <n v="4.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С-В"/>
  </r>
  <r>
    <x v="0"/>
    <x v="3"/>
    <n v="7"/>
    <n v="641"/>
    <n v="5"/>
    <n v="5"/>
    <n v="0"/>
    <x v="0"/>
    <n v="10.68"/>
    <n v="36.119999999999997"/>
    <n v="36.119999999999997"/>
    <n v="0"/>
    <n v="36.119999999999997"/>
    <n v="0"/>
    <n v="36.119999999999997"/>
    <m/>
    <m/>
    <m/>
    <n v="5.0199999999999996"/>
    <s v="ниша"/>
    <m/>
    <m/>
    <m/>
    <m/>
    <m/>
    <m/>
    <m/>
    <m/>
    <m/>
    <m/>
    <s v="Кухня-столовая"/>
    <n v="15.98"/>
    <m/>
    <m/>
    <s v="Жилая комната"/>
    <s v="Комната стандарт"/>
    <n v="10.68"/>
    <m/>
    <m/>
    <m/>
    <m/>
    <m/>
    <m/>
    <m/>
    <m/>
    <m/>
    <m/>
    <m/>
    <m/>
    <m/>
    <m/>
    <m/>
    <m/>
    <m/>
    <m/>
    <m/>
    <m/>
    <m/>
    <m/>
    <n v="4.44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С-В"/>
  </r>
  <r>
    <x v="0"/>
    <x v="3"/>
    <n v="8"/>
    <n v="642"/>
    <n v="1"/>
    <n v="5"/>
    <n v="0"/>
    <x v="0"/>
    <n v="13.03"/>
    <n v="54.46"/>
    <n v="54.46"/>
    <n v="5.16"/>
    <n v="59.620000000000005"/>
    <n v="1.55"/>
    <n v="56.01"/>
    <m/>
    <m/>
    <m/>
    <n v="6.33"/>
    <s v="гардероб"/>
    <n v="3.25"/>
    <m/>
    <m/>
    <m/>
    <m/>
    <m/>
    <m/>
    <m/>
    <m/>
    <m/>
    <s v="Кухня-столовая"/>
    <n v="27.05"/>
    <m/>
    <m/>
    <s v="Жилая комната"/>
    <s v="Комната стандарт"/>
    <n v="13.03"/>
    <m/>
    <m/>
    <m/>
    <m/>
    <m/>
    <m/>
    <m/>
    <m/>
    <m/>
    <m/>
    <m/>
    <m/>
    <m/>
    <m/>
    <m/>
    <m/>
    <m/>
    <m/>
    <m/>
    <m/>
    <m/>
    <m/>
    <n v="4.8"/>
    <m/>
    <m/>
    <m/>
    <m/>
    <m/>
    <m/>
    <n v="3.04"/>
    <n v="0.91"/>
    <s v="без остекления"/>
    <s v="кухня"/>
    <n v="2.12"/>
    <n v="0.64"/>
    <s v="без остекления"/>
    <s v="комната"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s v="снизу"/>
    <s v="комната"/>
    <m/>
    <s v="Свой ЖК, Двор"/>
    <s v="Ю-З"/>
  </r>
  <r>
    <x v="0"/>
    <x v="3"/>
    <n v="8"/>
    <n v="643"/>
    <n v="2"/>
    <n v="5"/>
    <n v="0"/>
    <x v="2"/>
    <n v="42"/>
    <n v="88.14"/>
    <n v="88.14"/>
    <n v="3.03"/>
    <n v="91.17"/>
    <n v="0.91"/>
    <n v="89.05"/>
    <m/>
    <m/>
    <m/>
    <n v="11.54"/>
    <s v="ниша"/>
    <m/>
    <m/>
    <m/>
    <m/>
    <m/>
    <m/>
    <m/>
    <m/>
    <m/>
    <m/>
    <s v="Кухня-столовая"/>
    <n v="22.4"/>
    <m/>
    <m/>
    <s v="Жилая комната"/>
    <s v="Комната стандарт"/>
    <n v="17.34"/>
    <m/>
    <m/>
    <s v="Жилая комната"/>
    <s v="Мастер-спальня"/>
    <n v="14.18"/>
    <s v="гардероб"/>
    <n v="2.64"/>
    <s v="Жилая комната"/>
    <s v="Комната стандарт"/>
    <n v="10.48"/>
    <m/>
    <m/>
    <m/>
    <m/>
    <m/>
    <m/>
    <m/>
    <m/>
    <m/>
    <m/>
    <m/>
    <m/>
    <n v="4.07"/>
    <n v="3.5"/>
    <m/>
    <n v="1.99"/>
    <m/>
    <m/>
    <m/>
    <n v="3.03"/>
    <n v="0.91"/>
    <s v="без остекления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m/>
    <n v="2"/>
    <m/>
    <m/>
    <m/>
    <s v="с/у"/>
    <m/>
    <m/>
    <m/>
    <s v="снизу"/>
    <s v="комната"/>
    <m/>
    <s v="Свой ЖК, Двор, Наземная парковка"/>
    <s v="Ю-З, С-З"/>
  </r>
  <r>
    <x v="0"/>
    <x v="3"/>
    <n v="8"/>
    <n v="644"/>
    <n v="3"/>
    <n v="5"/>
    <n v="0"/>
    <x v="1"/>
    <n v="27.77"/>
    <n v="57.730000000000004"/>
    <n v="57.730000000000004"/>
    <n v="0"/>
    <n v="57.730000000000004"/>
    <n v="0"/>
    <n v="57.730000000000004"/>
    <m/>
    <m/>
    <m/>
    <n v="11.52"/>
    <s v="ниша"/>
    <m/>
    <m/>
    <m/>
    <m/>
    <m/>
    <m/>
    <m/>
    <m/>
    <m/>
    <m/>
    <s v="Кухня-столовая с нишей"/>
    <n v="10.65"/>
    <m/>
    <m/>
    <s v="Жилая комната"/>
    <s v="Комната стандарт"/>
    <n v="16.66"/>
    <m/>
    <m/>
    <s v="Жилая комната"/>
    <s v="Комната стандарт"/>
    <n v="11.11"/>
    <m/>
    <m/>
    <m/>
    <m/>
    <m/>
    <m/>
    <m/>
    <m/>
    <m/>
    <m/>
    <m/>
    <m/>
    <m/>
    <m/>
    <m/>
    <m/>
    <m/>
    <n v="4.7300000000000004"/>
    <n v="3.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m/>
    <n v="2"/>
    <m/>
    <m/>
    <m/>
    <s v="с/у, коридор"/>
    <m/>
    <m/>
    <m/>
    <m/>
    <m/>
    <m/>
    <s v="Другой ЖК, Наземная парковка"/>
    <s v="С-З, С-В"/>
  </r>
  <r>
    <x v="0"/>
    <x v="3"/>
    <n v="8"/>
    <n v="645"/>
    <n v="4"/>
    <n v="5"/>
    <n v="0"/>
    <x v="0"/>
    <n v="10.56"/>
    <n v="35.330000000000005"/>
    <n v="35.330000000000005"/>
    <n v="0"/>
    <n v="35.330000000000005"/>
    <n v="0"/>
    <n v="35.330000000000005"/>
    <m/>
    <m/>
    <m/>
    <n v="4.54"/>
    <s v="ниша"/>
    <m/>
    <m/>
    <m/>
    <m/>
    <m/>
    <m/>
    <m/>
    <m/>
    <m/>
    <m/>
    <s v="Кухня-столовая"/>
    <n v="15.99"/>
    <m/>
    <m/>
    <s v="Жилая комната"/>
    <s v="Комната стандарт"/>
    <n v="10.56"/>
    <m/>
    <m/>
    <m/>
    <m/>
    <m/>
    <m/>
    <m/>
    <m/>
    <m/>
    <m/>
    <m/>
    <m/>
    <m/>
    <m/>
    <m/>
    <m/>
    <m/>
    <m/>
    <m/>
    <m/>
    <m/>
    <m/>
    <n v="4.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С-В"/>
  </r>
  <r>
    <x v="0"/>
    <x v="3"/>
    <n v="8"/>
    <n v="646"/>
    <n v="5"/>
    <n v="5"/>
    <n v="0"/>
    <x v="0"/>
    <n v="10.68"/>
    <n v="36.119999999999997"/>
    <n v="36.119999999999997"/>
    <n v="0"/>
    <n v="36.119999999999997"/>
    <n v="0"/>
    <n v="36.119999999999997"/>
    <m/>
    <m/>
    <m/>
    <n v="5.0199999999999996"/>
    <s v="ниша"/>
    <m/>
    <m/>
    <m/>
    <m/>
    <m/>
    <m/>
    <m/>
    <m/>
    <m/>
    <m/>
    <s v="Кухня-столовая"/>
    <n v="15.98"/>
    <m/>
    <m/>
    <s v="Жилая комната"/>
    <s v="Комната стандарт"/>
    <n v="10.68"/>
    <m/>
    <m/>
    <m/>
    <m/>
    <m/>
    <m/>
    <m/>
    <m/>
    <m/>
    <m/>
    <m/>
    <m/>
    <m/>
    <m/>
    <m/>
    <m/>
    <m/>
    <m/>
    <m/>
    <m/>
    <m/>
    <m/>
    <n v="4.44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С-В"/>
  </r>
  <r>
    <x v="0"/>
    <x v="3"/>
    <n v="9"/>
    <n v="647"/>
    <n v="1"/>
    <n v="5"/>
    <n v="0"/>
    <x v="0"/>
    <n v="13.03"/>
    <n v="54.46"/>
    <n v="54.46"/>
    <n v="2.12"/>
    <n v="56.58"/>
    <n v="0.64"/>
    <n v="55.1"/>
    <m/>
    <m/>
    <m/>
    <n v="6.33"/>
    <s v="гардероб"/>
    <n v="3.25"/>
    <m/>
    <m/>
    <m/>
    <m/>
    <m/>
    <m/>
    <m/>
    <m/>
    <m/>
    <s v="Кухня-столовая"/>
    <n v="27.06"/>
    <m/>
    <m/>
    <s v="Жилая комната"/>
    <s v="Комната стандарт"/>
    <n v="13.03"/>
    <m/>
    <m/>
    <m/>
    <m/>
    <m/>
    <m/>
    <m/>
    <m/>
    <m/>
    <m/>
    <m/>
    <m/>
    <m/>
    <m/>
    <m/>
    <m/>
    <m/>
    <m/>
    <m/>
    <m/>
    <m/>
    <m/>
    <n v="4.79"/>
    <m/>
    <m/>
    <m/>
    <m/>
    <m/>
    <m/>
    <n v="2.12"/>
    <n v="0.64"/>
    <s v="без остекления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s v="снизу"/>
    <s v="комната"/>
    <m/>
    <s v="Свой ЖК, Двор"/>
    <s v="Ю-З"/>
  </r>
  <r>
    <x v="0"/>
    <x v="3"/>
    <n v="9"/>
    <n v="648"/>
    <n v="2"/>
    <n v="5"/>
    <n v="0"/>
    <x v="2"/>
    <n v="42"/>
    <n v="88.159999999999982"/>
    <n v="88.159999999999982"/>
    <n v="3.03"/>
    <n v="91.189999999999984"/>
    <n v="0.91"/>
    <n v="89.069999999999979"/>
    <m/>
    <m/>
    <m/>
    <n v="11.56"/>
    <s v="ниша"/>
    <m/>
    <m/>
    <m/>
    <m/>
    <m/>
    <m/>
    <m/>
    <m/>
    <m/>
    <m/>
    <s v="Кухня-столовая"/>
    <n v="22.4"/>
    <m/>
    <m/>
    <s v="Жилая комната"/>
    <s v="Комната стандарт"/>
    <n v="17.34"/>
    <m/>
    <m/>
    <s v="Жилая комната"/>
    <s v="Мастер-спальня"/>
    <n v="14.18"/>
    <s v="гардероб"/>
    <n v="2.64"/>
    <s v="Жилая комната"/>
    <s v="Комната стандарт"/>
    <n v="10.48"/>
    <m/>
    <m/>
    <m/>
    <m/>
    <m/>
    <m/>
    <m/>
    <m/>
    <m/>
    <m/>
    <m/>
    <m/>
    <n v="4.07"/>
    <n v="3.5"/>
    <m/>
    <n v="1.99"/>
    <m/>
    <m/>
    <m/>
    <n v="3.03"/>
    <n v="0.91"/>
    <s v="без остекления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m/>
    <n v="2"/>
    <m/>
    <m/>
    <m/>
    <s v="с/у"/>
    <m/>
    <m/>
    <m/>
    <s v="снизу"/>
    <s v="комната"/>
    <m/>
    <s v="Свой ЖК, Двор, Наземная парковка"/>
    <s v="Ю-З, С-З"/>
  </r>
  <r>
    <x v="0"/>
    <x v="3"/>
    <n v="9"/>
    <n v="649"/>
    <n v="3"/>
    <n v="5"/>
    <n v="0"/>
    <x v="1"/>
    <n v="27.77"/>
    <n v="57.730000000000004"/>
    <n v="57.730000000000004"/>
    <n v="0"/>
    <n v="57.730000000000004"/>
    <n v="0"/>
    <n v="57.730000000000004"/>
    <m/>
    <m/>
    <m/>
    <n v="11.52"/>
    <s v="ниша"/>
    <m/>
    <m/>
    <m/>
    <m/>
    <m/>
    <m/>
    <m/>
    <m/>
    <m/>
    <m/>
    <s v="Кухня-столовая с нишей"/>
    <n v="10.65"/>
    <m/>
    <m/>
    <s v="Жилая комната"/>
    <s v="Комната стандарт"/>
    <n v="16.66"/>
    <m/>
    <m/>
    <s v="Жилая комната"/>
    <s v="Комната стандарт"/>
    <n v="11.11"/>
    <m/>
    <m/>
    <m/>
    <m/>
    <m/>
    <m/>
    <m/>
    <m/>
    <m/>
    <m/>
    <m/>
    <m/>
    <m/>
    <m/>
    <m/>
    <m/>
    <m/>
    <n v="4.7300000000000004"/>
    <n v="3.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m/>
    <n v="2"/>
    <m/>
    <m/>
    <m/>
    <s v="с/у, коридор"/>
    <m/>
    <m/>
    <m/>
    <m/>
    <m/>
    <m/>
    <s v="Другой ЖК, Наземная парковка"/>
    <s v="С-З, С-В"/>
  </r>
  <r>
    <x v="0"/>
    <x v="3"/>
    <n v="9"/>
    <n v="650"/>
    <n v="4"/>
    <n v="5"/>
    <n v="0"/>
    <x v="0"/>
    <n v="10.56"/>
    <n v="35.330000000000005"/>
    <n v="35.330000000000005"/>
    <n v="0"/>
    <n v="35.330000000000005"/>
    <n v="0"/>
    <n v="35.330000000000005"/>
    <m/>
    <m/>
    <m/>
    <n v="4.54"/>
    <s v="ниша"/>
    <m/>
    <m/>
    <m/>
    <m/>
    <m/>
    <m/>
    <m/>
    <m/>
    <m/>
    <m/>
    <s v="Кухня-столовая"/>
    <n v="15.99"/>
    <m/>
    <m/>
    <s v="Жилая комната"/>
    <s v="Комната стандарт"/>
    <n v="10.56"/>
    <m/>
    <m/>
    <m/>
    <m/>
    <m/>
    <m/>
    <m/>
    <m/>
    <m/>
    <m/>
    <m/>
    <m/>
    <m/>
    <m/>
    <m/>
    <m/>
    <m/>
    <m/>
    <m/>
    <m/>
    <m/>
    <m/>
    <n v="4.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С-В"/>
  </r>
  <r>
    <x v="0"/>
    <x v="3"/>
    <n v="9"/>
    <n v="651"/>
    <n v="5"/>
    <n v="5"/>
    <n v="0"/>
    <x v="0"/>
    <n v="10.68"/>
    <n v="36.119999999999997"/>
    <n v="36.119999999999997"/>
    <n v="0"/>
    <n v="36.119999999999997"/>
    <n v="0"/>
    <n v="36.119999999999997"/>
    <m/>
    <m/>
    <m/>
    <n v="5.0199999999999996"/>
    <s v="ниша"/>
    <m/>
    <m/>
    <m/>
    <m/>
    <m/>
    <m/>
    <m/>
    <m/>
    <m/>
    <m/>
    <s v="Кухня-столовая"/>
    <n v="15.98"/>
    <m/>
    <m/>
    <s v="Жилая комната"/>
    <s v="Комната стандарт"/>
    <n v="10.68"/>
    <m/>
    <m/>
    <m/>
    <m/>
    <m/>
    <m/>
    <m/>
    <m/>
    <m/>
    <m/>
    <m/>
    <m/>
    <m/>
    <m/>
    <m/>
    <m/>
    <m/>
    <m/>
    <m/>
    <m/>
    <m/>
    <m/>
    <n v="4.44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С-В"/>
  </r>
  <r>
    <x v="0"/>
    <x v="4"/>
    <n v="2"/>
    <n v="652"/>
    <n v="1"/>
    <n v="5"/>
    <n v="0"/>
    <x v="1"/>
    <n v="26.450000000000003"/>
    <n v="61.31"/>
    <n v="61.31"/>
    <n v="0"/>
    <n v="61.31"/>
    <n v="0"/>
    <n v="61.31"/>
    <m/>
    <m/>
    <m/>
    <n v="10"/>
    <s v="гардероб"/>
    <n v="3.01"/>
    <m/>
    <m/>
    <m/>
    <m/>
    <m/>
    <m/>
    <m/>
    <m/>
    <m/>
    <s v="Кухня-столовая"/>
    <n v="17.739999999999998"/>
    <m/>
    <m/>
    <s v="Жилая комната"/>
    <s v="Комната стандарт"/>
    <n v="15.15"/>
    <m/>
    <m/>
    <s v="Жилая комната"/>
    <s v="Комната стандарт"/>
    <n v="11.3"/>
    <m/>
    <m/>
    <m/>
    <m/>
    <m/>
    <m/>
    <m/>
    <m/>
    <m/>
    <m/>
    <m/>
    <m/>
    <m/>
    <m/>
    <m/>
    <m/>
    <m/>
    <n v="4.11000000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s v="кухня"/>
    <n v="2"/>
    <s v="кухня, две комнаты"/>
    <m/>
    <m/>
    <m/>
    <m/>
    <s v="снизу"/>
    <s v="комната, с/у"/>
    <s v="сбоку"/>
    <s v="кухня, коридор"/>
    <m/>
    <s v="Свой ЖК, Двор"/>
    <s v="С-В, Ю-В"/>
  </r>
  <r>
    <x v="0"/>
    <x v="4"/>
    <n v="2"/>
    <n v="653"/>
    <n v="2"/>
    <n v="5"/>
    <n v="0"/>
    <x v="0"/>
    <n v="13.84"/>
    <n v="44.8"/>
    <n v="44.8"/>
    <n v="3.67"/>
    <n v="48.47"/>
    <n v="1.84"/>
    <n v="46.64"/>
    <m/>
    <m/>
    <m/>
    <n v="5.04"/>
    <s v="гардероб"/>
    <n v="4.5999999999999996"/>
    <m/>
    <m/>
    <m/>
    <m/>
    <m/>
    <m/>
    <m/>
    <m/>
    <m/>
    <s v="Кухня-столовая с нишей"/>
    <n v="16.399999999999999"/>
    <m/>
    <m/>
    <s v="Жилая комната"/>
    <s v="Комната стандарт"/>
    <n v="13.84"/>
    <s v="ниша"/>
    <m/>
    <m/>
    <m/>
    <m/>
    <m/>
    <m/>
    <m/>
    <m/>
    <m/>
    <m/>
    <m/>
    <m/>
    <m/>
    <m/>
    <m/>
    <m/>
    <m/>
    <m/>
    <m/>
    <m/>
    <m/>
    <n v="4.92"/>
    <m/>
    <m/>
    <m/>
    <m/>
    <m/>
    <m/>
    <m/>
    <m/>
    <m/>
    <m/>
    <m/>
    <m/>
    <m/>
    <m/>
    <m/>
    <m/>
    <m/>
    <m/>
    <m/>
    <m/>
    <m/>
    <n v="3.67"/>
    <n v="1.84"/>
    <s v="стандартное"/>
    <s v="кухня"/>
    <m/>
    <m/>
    <m/>
    <m/>
    <m/>
    <m/>
    <m/>
    <m/>
    <m/>
    <m/>
    <m/>
    <m/>
    <m/>
    <m/>
    <n v="3"/>
    <m/>
    <m/>
    <m/>
    <m/>
    <m/>
    <m/>
    <n v="1"/>
    <m/>
    <m/>
    <m/>
    <s v="с/у"/>
    <m/>
    <m/>
    <m/>
    <s v="сбоку"/>
    <s v="кухня"/>
    <m/>
    <s v="Свой ЖК, Двор"/>
    <s v="Ю-В"/>
  </r>
  <r>
    <x v="0"/>
    <x v="4"/>
    <n v="2"/>
    <n v="654"/>
    <n v="3"/>
    <n v="5"/>
    <n v="0"/>
    <x v="0"/>
    <n v="13.84"/>
    <n v="44.8"/>
    <n v="44.8"/>
    <n v="3.67"/>
    <n v="48.47"/>
    <n v="1.84"/>
    <n v="46.64"/>
    <m/>
    <m/>
    <m/>
    <n v="5.0599999999999996"/>
    <s v="гардероб"/>
    <n v="4.58"/>
    <m/>
    <m/>
    <m/>
    <m/>
    <m/>
    <m/>
    <m/>
    <m/>
    <m/>
    <s v="Кухня-столовая с нишей"/>
    <n v="16.399999999999999"/>
    <m/>
    <m/>
    <s v="Жилая комната"/>
    <s v="Комната стандарт"/>
    <n v="13.84"/>
    <s v="ниша"/>
    <m/>
    <m/>
    <m/>
    <m/>
    <m/>
    <m/>
    <m/>
    <m/>
    <m/>
    <m/>
    <m/>
    <m/>
    <m/>
    <m/>
    <m/>
    <m/>
    <m/>
    <m/>
    <m/>
    <m/>
    <m/>
    <n v="4.92"/>
    <m/>
    <m/>
    <m/>
    <m/>
    <m/>
    <m/>
    <m/>
    <m/>
    <m/>
    <m/>
    <m/>
    <m/>
    <m/>
    <m/>
    <m/>
    <m/>
    <m/>
    <m/>
    <m/>
    <m/>
    <m/>
    <n v="3.67"/>
    <n v="1.84"/>
    <s v="стандартное"/>
    <s v="кухня"/>
    <m/>
    <m/>
    <m/>
    <m/>
    <m/>
    <m/>
    <m/>
    <m/>
    <m/>
    <m/>
    <m/>
    <m/>
    <m/>
    <m/>
    <n v="3"/>
    <m/>
    <m/>
    <m/>
    <m/>
    <m/>
    <m/>
    <n v="1"/>
    <m/>
    <m/>
    <m/>
    <s v="с/у"/>
    <m/>
    <s v="снизу"/>
    <s v="кухня"/>
    <m/>
    <m/>
    <m/>
    <s v="Другой ЖК"/>
    <s v="С-З"/>
  </r>
  <r>
    <x v="0"/>
    <x v="4"/>
    <n v="2"/>
    <n v="655"/>
    <n v="4"/>
    <n v="5"/>
    <n v="0"/>
    <x v="0"/>
    <n v="11.74"/>
    <n v="38.799999999999997"/>
    <n v="38.799999999999997"/>
    <n v="0"/>
    <n v="38.799999999999997"/>
    <n v="0"/>
    <n v="38.799999999999997"/>
    <m/>
    <m/>
    <m/>
    <n v="6.22"/>
    <s v="ниша"/>
    <m/>
    <m/>
    <m/>
    <m/>
    <m/>
    <m/>
    <m/>
    <m/>
    <m/>
    <m/>
    <s v="Кухня-столовая"/>
    <n v="17"/>
    <m/>
    <m/>
    <s v="Жилая комната"/>
    <s v="Комната стандарт"/>
    <n v="11.74"/>
    <s v="ниша"/>
    <m/>
    <m/>
    <m/>
    <m/>
    <m/>
    <m/>
    <m/>
    <m/>
    <m/>
    <m/>
    <m/>
    <m/>
    <m/>
    <m/>
    <m/>
    <m/>
    <m/>
    <m/>
    <m/>
    <m/>
    <m/>
    <n v="3.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s v="снизу"/>
    <s v="вся квартира"/>
    <m/>
    <m/>
    <m/>
    <s v="Другой ЖК"/>
    <s v="С-З"/>
  </r>
  <r>
    <x v="0"/>
    <x v="4"/>
    <n v="2"/>
    <n v="656"/>
    <n v="5"/>
    <n v="5"/>
    <n v="0"/>
    <x v="2"/>
    <n v="36.83"/>
    <n v="90.14"/>
    <n v="90.14"/>
    <n v="0"/>
    <n v="90.14"/>
    <n v="0"/>
    <n v="90.14"/>
    <m/>
    <m/>
    <m/>
    <n v="13"/>
    <s v="гардероб"/>
    <n v="3.01"/>
    <m/>
    <m/>
    <m/>
    <m/>
    <m/>
    <m/>
    <m/>
    <m/>
    <m/>
    <s v="Кухня-столовая"/>
    <n v="26.07"/>
    <m/>
    <m/>
    <s v="Жилая комната"/>
    <s v="Комната стандарт"/>
    <n v="13.72"/>
    <m/>
    <m/>
    <s v="Жилая комната"/>
    <s v="Комната стандарт"/>
    <n v="11.92"/>
    <m/>
    <m/>
    <s v="Жилая комната"/>
    <s v="Мастер-спальня с/у через гардероб"/>
    <n v="11.19"/>
    <s v="гардероб"/>
    <n v="3.2"/>
    <m/>
    <m/>
    <m/>
    <m/>
    <m/>
    <m/>
    <m/>
    <m/>
    <m/>
    <m/>
    <n v="4.1100000000000003"/>
    <n v="3.9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m/>
    <n v="2"/>
    <s v="кухня, комната"/>
    <m/>
    <m/>
    <m/>
    <m/>
    <s v="снизу"/>
    <s v="вся квартира"/>
    <m/>
    <m/>
    <m/>
    <s v="Другой ЖК, Свой ЖК, Двор"/>
    <s v="С-З, С-В"/>
  </r>
  <r>
    <x v="0"/>
    <x v="4"/>
    <n v="3"/>
    <n v="657"/>
    <n v="1"/>
    <n v="6"/>
    <n v="0"/>
    <x v="1"/>
    <n v="26.450000000000003"/>
    <n v="60.81"/>
    <n v="60.81"/>
    <n v="0"/>
    <n v="60.81"/>
    <n v="0"/>
    <n v="60.81"/>
    <m/>
    <m/>
    <m/>
    <n v="9.5"/>
    <s v="гардероб"/>
    <n v="3.01"/>
    <m/>
    <m/>
    <m/>
    <m/>
    <m/>
    <m/>
    <m/>
    <m/>
    <m/>
    <s v="Кухня-столовая"/>
    <n v="17.739999999999998"/>
    <m/>
    <m/>
    <s v="Жилая комната"/>
    <s v="Комната стандарт"/>
    <n v="15.15"/>
    <m/>
    <m/>
    <s v="Жилая комната"/>
    <s v="Комната стандарт"/>
    <n v="11.3"/>
    <m/>
    <m/>
    <m/>
    <m/>
    <m/>
    <m/>
    <m/>
    <m/>
    <m/>
    <m/>
    <m/>
    <m/>
    <m/>
    <m/>
    <m/>
    <m/>
    <m/>
    <n v="4.11000000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s v="кухня"/>
    <n v="2"/>
    <s v="кухня, две комнаты"/>
    <m/>
    <m/>
    <m/>
    <m/>
    <m/>
    <m/>
    <m/>
    <m/>
    <m/>
    <s v="Свой ЖК, Двор"/>
    <s v="С-В, Ю-В"/>
  </r>
  <r>
    <x v="0"/>
    <x v="4"/>
    <n v="3"/>
    <n v="658"/>
    <n v="2"/>
    <n v="6"/>
    <n v="0"/>
    <x v="0"/>
    <n v="10.74"/>
    <n v="39"/>
    <n v="39"/>
    <n v="0"/>
    <n v="39"/>
    <n v="0"/>
    <n v="39"/>
    <m/>
    <m/>
    <m/>
    <n v="5.42"/>
    <s v="ниша"/>
    <m/>
    <m/>
    <m/>
    <m/>
    <m/>
    <m/>
    <m/>
    <m/>
    <m/>
    <m/>
    <s v="Кухня-столовая"/>
    <n v="19.079999999999998"/>
    <m/>
    <m/>
    <s v="Жилая комната"/>
    <s v="Комната стандарт"/>
    <n v="10.74"/>
    <s v="ниша"/>
    <m/>
    <m/>
    <m/>
    <m/>
    <m/>
    <m/>
    <m/>
    <m/>
    <m/>
    <m/>
    <m/>
    <m/>
    <m/>
    <m/>
    <m/>
    <m/>
    <m/>
    <m/>
    <m/>
    <m/>
    <m/>
    <n v="3.7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s v="снизу"/>
    <s v="вся квартира"/>
    <m/>
    <s v="Другой ЖК"/>
    <s v="Ю-В"/>
  </r>
  <r>
    <x v="0"/>
    <x v="4"/>
    <n v="3"/>
    <n v="659"/>
    <n v="3"/>
    <n v="6"/>
    <n v="0"/>
    <x v="0"/>
    <n v="13.84"/>
    <n v="44.8"/>
    <n v="44.8"/>
    <n v="3.82"/>
    <n v="48.62"/>
    <n v="1.91"/>
    <n v="46.709999999999994"/>
    <m/>
    <m/>
    <m/>
    <n v="5.04"/>
    <s v="гардероб"/>
    <n v="4.5999999999999996"/>
    <m/>
    <m/>
    <m/>
    <m/>
    <m/>
    <m/>
    <m/>
    <m/>
    <m/>
    <s v="Кухня-столовая с нишей"/>
    <n v="16.399999999999999"/>
    <m/>
    <m/>
    <s v="Жилая комната"/>
    <s v="Комната стандарт"/>
    <n v="13.84"/>
    <s v="ниша"/>
    <m/>
    <m/>
    <m/>
    <m/>
    <m/>
    <m/>
    <m/>
    <m/>
    <m/>
    <m/>
    <m/>
    <m/>
    <m/>
    <m/>
    <m/>
    <m/>
    <m/>
    <m/>
    <m/>
    <m/>
    <m/>
    <n v="4.92"/>
    <m/>
    <m/>
    <m/>
    <m/>
    <m/>
    <m/>
    <m/>
    <m/>
    <m/>
    <m/>
    <m/>
    <m/>
    <m/>
    <m/>
    <m/>
    <m/>
    <m/>
    <m/>
    <m/>
    <m/>
    <m/>
    <n v="3.82"/>
    <n v="1.91"/>
    <s v="стандартное"/>
    <s v="кухня"/>
    <m/>
    <m/>
    <m/>
    <m/>
    <m/>
    <m/>
    <m/>
    <m/>
    <m/>
    <m/>
    <m/>
    <m/>
    <m/>
    <m/>
    <n v="3"/>
    <m/>
    <m/>
    <m/>
    <m/>
    <m/>
    <m/>
    <n v="1"/>
    <m/>
    <m/>
    <m/>
    <s v="с/у"/>
    <m/>
    <m/>
    <m/>
    <m/>
    <m/>
    <m/>
    <s v="Свой ЖК, Двор"/>
    <s v="Ю-В"/>
  </r>
  <r>
    <x v="0"/>
    <x v="4"/>
    <n v="3"/>
    <n v="660"/>
    <n v="4"/>
    <n v="6"/>
    <n v="0"/>
    <x v="0"/>
    <n v="13.84"/>
    <n v="44.8"/>
    <n v="44.8"/>
    <n v="3.73"/>
    <n v="48.529999999999994"/>
    <n v="1.87"/>
    <n v="46.669999999999995"/>
    <m/>
    <m/>
    <m/>
    <n v="5.0599999999999996"/>
    <s v="гардероб"/>
    <n v="4.58"/>
    <m/>
    <m/>
    <m/>
    <m/>
    <m/>
    <m/>
    <m/>
    <m/>
    <m/>
    <s v="Кухня-столовая с нишей"/>
    <n v="16.399999999999999"/>
    <m/>
    <m/>
    <s v="Жилая комната"/>
    <s v="Комната стандарт"/>
    <n v="13.84"/>
    <s v="ниша"/>
    <m/>
    <m/>
    <m/>
    <m/>
    <m/>
    <m/>
    <m/>
    <m/>
    <m/>
    <m/>
    <m/>
    <m/>
    <m/>
    <m/>
    <m/>
    <m/>
    <m/>
    <m/>
    <m/>
    <m/>
    <m/>
    <n v="4.92"/>
    <m/>
    <m/>
    <m/>
    <m/>
    <m/>
    <m/>
    <m/>
    <m/>
    <m/>
    <m/>
    <m/>
    <m/>
    <m/>
    <m/>
    <m/>
    <m/>
    <m/>
    <m/>
    <m/>
    <m/>
    <m/>
    <n v="3.73"/>
    <n v="1.87"/>
    <s v="стандартное"/>
    <s v="кухня"/>
    <m/>
    <m/>
    <m/>
    <m/>
    <m/>
    <m/>
    <m/>
    <m/>
    <m/>
    <m/>
    <m/>
    <m/>
    <m/>
    <m/>
    <n v="3"/>
    <m/>
    <m/>
    <m/>
    <m/>
    <m/>
    <m/>
    <n v="1"/>
    <m/>
    <m/>
    <m/>
    <s v="с/у"/>
    <m/>
    <m/>
    <m/>
    <m/>
    <m/>
    <m/>
    <s v="Другой ЖК"/>
    <s v="С-З"/>
  </r>
  <r>
    <x v="0"/>
    <x v="4"/>
    <n v="3"/>
    <n v="661"/>
    <n v="5"/>
    <n v="6"/>
    <n v="0"/>
    <x v="0"/>
    <n v="11.74"/>
    <n v="38.799999999999997"/>
    <n v="38.799999999999997"/>
    <n v="0"/>
    <n v="38.799999999999997"/>
    <n v="0"/>
    <n v="38.799999999999997"/>
    <m/>
    <m/>
    <m/>
    <n v="6.22"/>
    <s v="ниша"/>
    <m/>
    <m/>
    <m/>
    <m/>
    <m/>
    <m/>
    <m/>
    <m/>
    <m/>
    <m/>
    <s v="Кухня-столовая"/>
    <n v="17"/>
    <m/>
    <m/>
    <s v="Жилая комната"/>
    <s v="Комната стандарт"/>
    <n v="11.74"/>
    <s v="ниша"/>
    <m/>
    <m/>
    <m/>
    <m/>
    <m/>
    <m/>
    <m/>
    <m/>
    <m/>
    <m/>
    <m/>
    <m/>
    <m/>
    <m/>
    <m/>
    <m/>
    <m/>
    <m/>
    <m/>
    <m/>
    <m/>
    <n v="3.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З"/>
  </r>
  <r>
    <x v="0"/>
    <x v="4"/>
    <n v="3"/>
    <n v="662"/>
    <n v="6"/>
    <n v="6"/>
    <n v="0"/>
    <x v="2"/>
    <n v="36.83"/>
    <n v="89.740000000000009"/>
    <n v="89.740000000000009"/>
    <n v="0"/>
    <n v="89.740000000000009"/>
    <n v="0"/>
    <n v="89.740000000000009"/>
    <m/>
    <m/>
    <m/>
    <n v="12.83"/>
    <s v="гардероб"/>
    <n v="3.01"/>
    <m/>
    <m/>
    <m/>
    <m/>
    <m/>
    <m/>
    <m/>
    <m/>
    <m/>
    <s v="Кухня-столовая"/>
    <n v="25.86"/>
    <m/>
    <m/>
    <s v="Жилая комната"/>
    <s v="Комната стандарт"/>
    <n v="13.72"/>
    <m/>
    <m/>
    <s v="Жилая комната"/>
    <s v="Комната стандарт"/>
    <n v="11.92"/>
    <m/>
    <m/>
    <s v="Жилая комната"/>
    <s v="Мастер-спальня с/у через гардероб"/>
    <n v="11.19"/>
    <s v="гардероб"/>
    <n v="3.18"/>
    <m/>
    <m/>
    <m/>
    <m/>
    <m/>
    <m/>
    <m/>
    <m/>
    <m/>
    <m/>
    <n v="4.1100000000000003"/>
    <n v="3.9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m/>
    <n v="2"/>
    <s v="кухня, комната"/>
    <m/>
    <m/>
    <m/>
    <m/>
    <m/>
    <m/>
    <m/>
    <m/>
    <m/>
    <s v="Другой ЖК, Свой ЖК, Двор"/>
    <s v="С-З, С-В"/>
  </r>
  <r>
    <x v="0"/>
    <x v="4"/>
    <n v="4"/>
    <n v="663"/>
    <n v="1"/>
    <n v="6"/>
    <n v="0"/>
    <x v="1"/>
    <n v="26.450000000000003"/>
    <n v="60.59"/>
    <n v="60.59"/>
    <n v="3"/>
    <n v="63.59"/>
    <n v="0.9"/>
    <n v="61.49"/>
    <m/>
    <m/>
    <m/>
    <n v="9.4700000000000006"/>
    <s v="гардероб"/>
    <n v="2.86"/>
    <m/>
    <m/>
    <m/>
    <m/>
    <m/>
    <m/>
    <m/>
    <m/>
    <m/>
    <s v="Кухня-столовая"/>
    <n v="17.7"/>
    <m/>
    <m/>
    <s v="Жилая комната"/>
    <s v="Комната стандарт"/>
    <n v="15.15"/>
    <m/>
    <m/>
    <s v="Жилая комната"/>
    <s v="Комната стандарт"/>
    <n v="11.3"/>
    <m/>
    <m/>
    <m/>
    <m/>
    <m/>
    <m/>
    <m/>
    <m/>
    <m/>
    <m/>
    <m/>
    <m/>
    <m/>
    <m/>
    <m/>
    <m/>
    <m/>
    <n v="4.1100000000000003"/>
    <m/>
    <m/>
    <m/>
    <m/>
    <m/>
    <m/>
    <n v="3"/>
    <n v="0.9"/>
    <s v="без остекления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s v="кухня"/>
    <n v="2"/>
    <s v="кухня, две комнаты"/>
    <m/>
    <m/>
    <m/>
    <m/>
    <m/>
    <m/>
    <m/>
    <m/>
    <m/>
    <s v="Свой ЖК, Двор"/>
    <s v="С-В, Ю-В"/>
  </r>
  <r>
    <x v="0"/>
    <x v="4"/>
    <n v="4"/>
    <n v="664"/>
    <n v="2"/>
    <n v="6"/>
    <n v="0"/>
    <x v="0"/>
    <n v="10.74"/>
    <n v="39"/>
    <n v="39"/>
    <n v="3"/>
    <n v="42"/>
    <n v="0.9"/>
    <n v="39.9"/>
    <m/>
    <m/>
    <m/>
    <n v="5.42"/>
    <s v="ниша"/>
    <m/>
    <m/>
    <m/>
    <m/>
    <m/>
    <m/>
    <m/>
    <m/>
    <m/>
    <m/>
    <s v="Кухня-столовая"/>
    <n v="19.079999999999998"/>
    <m/>
    <m/>
    <s v="Жилая комната"/>
    <s v="Комната стандарт"/>
    <n v="10.74"/>
    <s v="ниша"/>
    <m/>
    <m/>
    <m/>
    <m/>
    <m/>
    <m/>
    <m/>
    <m/>
    <m/>
    <m/>
    <m/>
    <m/>
    <m/>
    <m/>
    <m/>
    <m/>
    <m/>
    <m/>
    <m/>
    <m/>
    <m/>
    <n v="3.76"/>
    <m/>
    <m/>
    <m/>
    <m/>
    <m/>
    <m/>
    <n v="3"/>
    <n v="0.9"/>
    <s v="без остекления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s v="снизу"/>
    <s v="вся квартира"/>
    <m/>
    <s v="Другой ЖК"/>
    <s v="Ю-В"/>
  </r>
  <r>
    <x v="0"/>
    <x v="4"/>
    <n v="4"/>
    <n v="665"/>
    <n v="3"/>
    <n v="6"/>
    <n v="0"/>
    <x v="0"/>
    <n v="13.84"/>
    <n v="44.8"/>
    <n v="44.8"/>
    <n v="3.82"/>
    <n v="48.62"/>
    <n v="1.91"/>
    <n v="46.709999999999994"/>
    <m/>
    <m/>
    <m/>
    <n v="5.04"/>
    <s v="гардероб"/>
    <n v="4.5999999999999996"/>
    <m/>
    <m/>
    <m/>
    <m/>
    <m/>
    <m/>
    <m/>
    <m/>
    <m/>
    <s v="Кухня-столовая с нишей"/>
    <n v="16.399999999999999"/>
    <m/>
    <m/>
    <s v="Жилая комната"/>
    <s v="Комната стандарт"/>
    <n v="13.84"/>
    <s v="ниша"/>
    <m/>
    <m/>
    <m/>
    <m/>
    <m/>
    <m/>
    <m/>
    <m/>
    <m/>
    <m/>
    <m/>
    <m/>
    <m/>
    <m/>
    <m/>
    <m/>
    <m/>
    <m/>
    <m/>
    <m/>
    <m/>
    <n v="4.92"/>
    <m/>
    <m/>
    <m/>
    <m/>
    <m/>
    <m/>
    <m/>
    <m/>
    <m/>
    <m/>
    <m/>
    <m/>
    <m/>
    <m/>
    <m/>
    <m/>
    <m/>
    <m/>
    <m/>
    <m/>
    <m/>
    <n v="3.82"/>
    <n v="1.91"/>
    <s v="стандартное"/>
    <s v="кухня"/>
    <m/>
    <m/>
    <m/>
    <m/>
    <m/>
    <m/>
    <m/>
    <m/>
    <m/>
    <m/>
    <m/>
    <m/>
    <m/>
    <m/>
    <n v="3"/>
    <m/>
    <m/>
    <m/>
    <m/>
    <m/>
    <m/>
    <n v="1"/>
    <m/>
    <m/>
    <m/>
    <s v="с/у"/>
    <m/>
    <m/>
    <m/>
    <m/>
    <m/>
    <m/>
    <s v="Свой ЖК, Двор"/>
    <s v="Ю-В"/>
  </r>
  <r>
    <x v="0"/>
    <x v="4"/>
    <n v="4"/>
    <n v="666"/>
    <n v="4"/>
    <n v="6"/>
    <n v="0"/>
    <x v="0"/>
    <n v="13.84"/>
    <n v="44.8"/>
    <n v="44.8"/>
    <n v="3.73"/>
    <n v="48.529999999999994"/>
    <n v="1.87"/>
    <n v="46.669999999999995"/>
    <m/>
    <m/>
    <m/>
    <n v="5.0599999999999996"/>
    <s v="гардероб"/>
    <n v="4.58"/>
    <m/>
    <m/>
    <m/>
    <m/>
    <m/>
    <m/>
    <m/>
    <m/>
    <m/>
    <s v="Кухня-столовая с нишей"/>
    <n v="16.399999999999999"/>
    <m/>
    <m/>
    <s v="Жилая комната"/>
    <s v="Комната стандарт"/>
    <n v="13.84"/>
    <s v="ниша"/>
    <m/>
    <m/>
    <m/>
    <m/>
    <m/>
    <m/>
    <m/>
    <m/>
    <m/>
    <m/>
    <m/>
    <m/>
    <m/>
    <m/>
    <m/>
    <m/>
    <m/>
    <m/>
    <m/>
    <m/>
    <m/>
    <n v="4.92"/>
    <m/>
    <m/>
    <m/>
    <m/>
    <m/>
    <m/>
    <m/>
    <m/>
    <m/>
    <m/>
    <m/>
    <m/>
    <m/>
    <m/>
    <m/>
    <m/>
    <m/>
    <m/>
    <m/>
    <m/>
    <m/>
    <n v="3.73"/>
    <n v="1.87"/>
    <s v="стандартное"/>
    <s v="кухня"/>
    <m/>
    <m/>
    <m/>
    <m/>
    <m/>
    <m/>
    <m/>
    <m/>
    <m/>
    <m/>
    <m/>
    <m/>
    <m/>
    <m/>
    <n v="3"/>
    <m/>
    <m/>
    <m/>
    <m/>
    <m/>
    <m/>
    <n v="1"/>
    <m/>
    <m/>
    <m/>
    <s v="с/у"/>
    <m/>
    <m/>
    <m/>
    <m/>
    <m/>
    <m/>
    <s v="Другой ЖК"/>
    <s v="С-З"/>
  </r>
  <r>
    <x v="0"/>
    <x v="4"/>
    <n v="4"/>
    <n v="667"/>
    <n v="5"/>
    <n v="6"/>
    <n v="0"/>
    <x v="0"/>
    <n v="11.74"/>
    <n v="38.799999999999997"/>
    <n v="38.799999999999997"/>
    <n v="0"/>
    <n v="38.799999999999997"/>
    <n v="0"/>
    <n v="38.799999999999997"/>
    <m/>
    <m/>
    <m/>
    <n v="6.22"/>
    <s v="ниша"/>
    <m/>
    <m/>
    <m/>
    <m/>
    <m/>
    <m/>
    <m/>
    <m/>
    <m/>
    <m/>
    <s v="Кухня-столовая"/>
    <n v="17"/>
    <m/>
    <m/>
    <s v="Жилая комната"/>
    <s v="Комната стандарт"/>
    <n v="11.74"/>
    <s v="ниша"/>
    <m/>
    <m/>
    <m/>
    <m/>
    <m/>
    <m/>
    <m/>
    <m/>
    <m/>
    <m/>
    <m/>
    <m/>
    <m/>
    <m/>
    <m/>
    <m/>
    <m/>
    <m/>
    <m/>
    <m/>
    <m/>
    <n v="3.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З"/>
  </r>
  <r>
    <x v="0"/>
    <x v="4"/>
    <n v="4"/>
    <n v="668"/>
    <n v="6"/>
    <n v="6"/>
    <n v="0"/>
    <x v="2"/>
    <n v="36.83"/>
    <n v="89.62"/>
    <n v="89.62"/>
    <n v="0"/>
    <n v="89.62"/>
    <n v="0"/>
    <n v="89.62"/>
    <m/>
    <m/>
    <m/>
    <n v="12.83"/>
    <s v="гардероб"/>
    <n v="2.86"/>
    <m/>
    <m/>
    <m/>
    <m/>
    <m/>
    <m/>
    <m/>
    <m/>
    <m/>
    <s v="Кухня-столовая"/>
    <n v="25.89"/>
    <m/>
    <m/>
    <s v="Жилая комната"/>
    <s v="Комната стандарт"/>
    <n v="13.72"/>
    <m/>
    <m/>
    <s v="Жилая комната"/>
    <s v="Комната стандарт"/>
    <n v="11.92"/>
    <m/>
    <m/>
    <s v="Жилая комната"/>
    <s v="Мастер-спальня с/у через гардероб"/>
    <n v="11.19"/>
    <s v="гардероб"/>
    <n v="3.18"/>
    <m/>
    <m/>
    <m/>
    <m/>
    <m/>
    <m/>
    <m/>
    <m/>
    <m/>
    <m/>
    <n v="4.1100000000000003"/>
    <n v="3.9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m/>
    <n v="2"/>
    <s v="кухня, комната"/>
    <m/>
    <m/>
    <m/>
    <m/>
    <m/>
    <m/>
    <m/>
    <m/>
    <m/>
    <s v="Другой ЖК, Свой ЖК, Двор"/>
    <s v="С-З, С-В"/>
  </r>
  <r>
    <x v="0"/>
    <x v="4"/>
    <n v="5"/>
    <n v="669"/>
    <n v="1"/>
    <n v="6"/>
    <n v="0"/>
    <x v="1"/>
    <n v="26.450000000000003"/>
    <n v="60.81"/>
    <n v="60.81"/>
    <n v="0"/>
    <n v="60.81"/>
    <n v="0"/>
    <n v="60.81"/>
    <m/>
    <m/>
    <m/>
    <n v="9.5"/>
    <s v="гардероб"/>
    <n v="3.01"/>
    <m/>
    <m/>
    <m/>
    <m/>
    <m/>
    <m/>
    <m/>
    <m/>
    <m/>
    <s v="Кухня-столовая"/>
    <n v="17.739999999999998"/>
    <m/>
    <m/>
    <s v="Жилая комната"/>
    <s v="Комната стандарт"/>
    <n v="15.15"/>
    <m/>
    <m/>
    <s v="Жилая комната"/>
    <s v="Комната стандарт"/>
    <n v="11.3"/>
    <m/>
    <m/>
    <m/>
    <m/>
    <m/>
    <m/>
    <m/>
    <m/>
    <m/>
    <m/>
    <m/>
    <m/>
    <m/>
    <m/>
    <m/>
    <m/>
    <m/>
    <n v="4.11000000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s v="кухня"/>
    <n v="2"/>
    <s v="кухня, две комнаты"/>
    <m/>
    <m/>
    <m/>
    <m/>
    <m/>
    <m/>
    <m/>
    <m/>
    <m/>
    <s v="Свой ЖК, Двор"/>
    <s v="С-В, Ю-В"/>
  </r>
  <r>
    <x v="0"/>
    <x v="4"/>
    <n v="5"/>
    <n v="670"/>
    <n v="2"/>
    <n v="6"/>
    <n v="0"/>
    <x v="0"/>
    <n v="10.74"/>
    <n v="39"/>
    <n v="39"/>
    <n v="3"/>
    <n v="42"/>
    <n v="0.9"/>
    <n v="39.9"/>
    <m/>
    <m/>
    <m/>
    <n v="5.42"/>
    <s v="ниша"/>
    <m/>
    <m/>
    <m/>
    <m/>
    <m/>
    <m/>
    <m/>
    <m/>
    <m/>
    <m/>
    <s v="Кухня-столовая"/>
    <n v="19.079999999999998"/>
    <m/>
    <m/>
    <s v="Жилая комната"/>
    <s v="Комната стандарт"/>
    <n v="10.74"/>
    <s v="ниша"/>
    <m/>
    <m/>
    <m/>
    <m/>
    <m/>
    <m/>
    <m/>
    <m/>
    <m/>
    <m/>
    <m/>
    <m/>
    <m/>
    <m/>
    <m/>
    <m/>
    <m/>
    <m/>
    <m/>
    <m/>
    <m/>
    <n v="3.76"/>
    <m/>
    <m/>
    <m/>
    <m/>
    <m/>
    <m/>
    <n v="3"/>
    <n v="0.9"/>
    <s v="без остекления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s v="снизу"/>
    <s v="вся квартира"/>
    <m/>
    <s v="Другой ЖК"/>
    <s v="Ю-В"/>
  </r>
  <r>
    <x v="0"/>
    <x v="4"/>
    <n v="5"/>
    <n v="671"/>
    <n v="3"/>
    <n v="6"/>
    <n v="0"/>
    <x v="0"/>
    <n v="13.84"/>
    <n v="49.400000000000006"/>
    <n v="49.400000000000006"/>
    <n v="3"/>
    <n v="52.400000000000006"/>
    <n v="0.9"/>
    <n v="50.300000000000004"/>
    <m/>
    <m/>
    <m/>
    <n v="5.04"/>
    <s v="гардероб"/>
    <n v="4.5999999999999996"/>
    <m/>
    <m/>
    <m/>
    <m/>
    <m/>
    <m/>
    <m/>
    <m/>
    <m/>
    <s v="Кухня-столовая с нишей"/>
    <n v="21"/>
    <m/>
    <m/>
    <s v="Жилая комната"/>
    <s v="Комната стандарт"/>
    <n v="13.84"/>
    <s v="ниша"/>
    <m/>
    <m/>
    <m/>
    <m/>
    <m/>
    <m/>
    <m/>
    <m/>
    <m/>
    <m/>
    <m/>
    <m/>
    <m/>
    <m/>
    <m/>
    <m/>
    <m/>
    <m/>
    <m/>
    <m/>
    <m/>
    <n v="4.92"/>
    <m/>
    <m/>
    <m/>
    <m/>
    <m/>
    <m/>
    <n v="3"/>
    <n v="0.9"/>
    <s v="без остекления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s v="с/у"/>
    <m/>
    <m/>
    <m/>
    <m/>
    <m/>
    <m/>
    <s v="Свой ЖК, Двор"/>
    <s v="Ю-В"/>
  </r>
  <r>
    <x v="0"/>
    <x v="4"/>
    <n v="5"/>
    <n v="672"/>
    <n v="4"/>
    <n v="6"/>
    <n v="0"/>
    <x v="0"/>
    <n v="13.84"/>
    <n v="44.8"/>
    <n v="44.8"/>
    <n v="3.73"/>
    <n v="48.529999999999994"/>
    <n v="1.87"/>
    <n v="46.669999999999995"/>
    <m/>
    <m/>
    <m/>
    <n v="5.0599999999999996"/>
    <s v="гардероб"/>
    <n v="4.58"/>
    <m/>
    <m/>
    <m/>
    <m/>
    <m/>
    <m/>
    <m/>
    <m/>
    <m/>
    <s v="Кухня-столовая с нишей"/>
    <n v="16.399999999999999"/>
    <m/>
    <m/>
    <s v="Жилая комната"/>
    <s v="Комната стандарт"/>
    <n v="13.84"/>
    <s v="ниша"/>
    <m/>
    <m/>
    <m/>
    <m/>
    <m/>
    <m/>
    <m/>
    <m/>
    <m/>
    <m/>
    <m/>
    <m/>
    <m/>
    <m/>
    <m/>
    <m/>
    <m/>
    <m/>
    <m/>
    <m/>
    <m/>
    <n v="4.92"/>
    <m/>
    <m/>
    <m/>
    <m/>
    <m/>
    <m/>
    <m/>
    <m/>
    <m/>
    <m/>
    <m/>
    <m/>
    <m/>
    <m/>
    <m/>
    <m/>
    <m/>
    <m/>
    <m/>
    <m/>
    <m/>
    <n v="3.73"/>
    <n v="1.87"/>
    <s v="стандартное"/>
    <s v="кухня"/>
    <m/>
    <m/>
    <m/>
    <m/>
    <m/>
    <m/>
    <m/>
    <m/>
    <m/>
    <m/>
    <m/>
    <m/>
    <m/>
    <m/>
    <n v="3"/>
    <m/>
    <m/>
    <m/>
    <m/>
    <m/>
    <m/>
    <n v="1"/>
    <m/>
    <m/>
    <m/>
    <s v="с/у"/>
    <m/>
    <m/>
    <m/>
    <m/>
    <m/>
    <m/>
    <s v="Другой ЖК"/>
    <s v="С-З"/>
  </r>
  <r>
    <x v="0"/>
    <x v="4"/>
    <n v="5"/>
    <n v="673"/>
    <n v="5"/>
    <n v="6"/>
    <n v="0"/>
    <x v="0"/>
    <n v="11.74"/>
    <n v="38.799999999999997"/>
    <n v="38.799999999999997"/>
    <n v="0"/>
    <n v="38.799999999999997"/>
    <n v="0"/>
    <n v="38.799999999999997"/>
    <m/>
    <m/>
    <m/>
    <n v="6.22"/>
    <s v="ниша"/>
    <m/>
    <m/>
    <m/>
    <m/>
    <m/>
    <m/>
    <m/>
    <m/>
    <m/>
    <m/>
    <s v="Кухня-столовая"/>
    <n v="17"/>
    <m/>
    <m/>
    <s v="Жилая комната"/>
    <s v="Комната стандарт"/>
    <n v="11.74"/>
    <s v="ниша"/>
    <m/>
    <m/>
    <m/>
    <m/>
    <m/>
    <m/>
    <m/>
    <m/>
    <m/>
    <m/>
    <m/>
    <m/>
    <m/>
    <m/>
    <m/>
    <m/>
    <m/>
    <m/>
    <m/>
    <m/>
    <m/>
    <n v="3.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З"/>
  </r>
  <r>
    <x v="0"/>
    <x v="4"/>
    <n v="5"/>
    <n v="674"/>
    <n v="6"/>
    <n v="6"/>
    <n v="0"/>
    <x v="2"/>
    <n v="36.83"/>
    <n v="89.740000000000009"/>
    <n v="89.740000000000009"/>
    <n v="0"/>
    <n v="89.740000000000009"/>
    <n v="0"/>
    <n v="89.740000000000009"/>
    <m/>
    <m/>
    <m/>
    <n v="12.83"/>
    <s v="гардероб"/>
    <n v="3.01"/>
    <m/>
    <m/>
    <m/>
    <m/>
    <m/>
    <m/>
    <m/>
    <m/>
    <m/>
    <s v="Кухня-столовая"/>
    <n v="25.86"/>
    <m/>
    <m/>
    <s v="Жилая комната"/>
    <s v="Комната стандарт"/>
    <n v="13.72"/>
    <m/>
    <m/>
    <s v="Жилая комната"/>
    <s v="Комната стандарт"/>
    <n v="11.92"/>
    <m/>
    <m/>
    <s v="Жилая комната"/>
    <s v="Мастер-спальня с/у через гардероб"/>
    <n v="11.19"/>
    <s v="гардероб"/>
    <n v="3.18"/>
    <m/>
    <m/>
    <m/>
    <m/>
    <m/>
    <m/>
    <m/>
    <m/>
    <m/>
    <m/>
    <n v="4.1100000000000003"/>
    <n v="3.9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m/>
    <n v="2"/>
    <s v="кухня, комната"/>
    <m/>
    <m/>
    <m/>
    <m/>
    <m/>
    <m/>
    <m/>
    <m/>
    <m/>
    <s v="Другой ЖК, Свой ЖК, Двор"/>
    <s v="С-З, С-В"/>
  </r>
  <r>
    <x v="0"/>
    <x v="4"/>
    <n v="6"/>
    <n v="675"/>
    <n v="1"/>
    <n v="6"/>
    <n v="0"/>
    <x v="1"/>
    <n v="26.450000000000003"/>
    <n v="60.59"/>
    <n v="60.59"/>
    <n v="3"/>
    <n v="63.59"/>
    <n v="0.9"/>
    <n v="61.49"/>
    <m/>
    <m/>
    <m/>
    <n v="9.4700000000000006"/>
    <s v="гардероб"/>
    <n v="2.86"/>
    <m/>
    <m/>
    <m/>
    <m/>
    <m/>
    <m/>
    <m/>
    <m/>
    <m/>
    <s v="Кухня-столовая"/>
    <n v="17.7"/>
    <m/>
    <m/>
    <s v="Жилая комната"/>
    <s v="Комната стандарт"/>
    <n v="15.15"/>
    <m/>
    <m/>
    <s v="Жилая комната"/>
    <s v="Комната стандарт"/>
    <n v="11.3"/>
    <m/>
    <m/>
    <m/>
    <m/>
    <m/>
    <m/>
    <m/>
    <m/>
    <m/>
    <m/>
    <m/>
    <m/>
    <m/>
    <m/>
    <m/>
    <m/>
    <m/>
    <n v="4.1100000000000003"/>
    <m/>
    <m/>
    <m/>
    <m/>
    <m/>
    <m/>
    <n v="3"/>
    <n v="0.9"/>
    <s v="без остекления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s v="кухня"/>
    <n v="2"/>
    <s v="кухня, две комнаты"/>
    <m/>
    <m/>
    <m/>
    <m/>
    <m/>
    <m/>
    <m/>
    <m/>
    <m/>
    <s v="Свой ЖК, Двор"/>
    <s v="С-В, Ю-В"/>
  </r>
  <r>
    <x v="0"/>
    <x v="4"/>
    <n v="6"/>
    <n v="676"/>
    <n v="2"/>
    <n v="6"/>
    <n v="0"/>
    <x v="0"/>
    <n v="10.74"/>
    <n v="39"/>
    <n v="39"/>
    <n v="3"/>
    <n v="42"/>
    <n v="0.9"/>
    <n v="39.9"/>
    <m/>
    <m/>
    <m/>
    <n v="5.42"/>
    <s v="ниша"/>
    <m/>
    <m/>
    <m/>
    <m/>
    <m/>
    <m/>
    <m/>
    <m/>
    <m/>
    <m/>
    <s v="Кухня-столовая"/>
    <n v="19.079999999999998"/>
    <m/>
    <m/>
    <s v="Жилая комната"/>
    <s v="Комната стандарт"/>
    <n v="10.74"/>
    <s v="ниша"/>
    <m/>
    <m/>
    <m/>
    <m/>
    <m/>
    <m/>
    <m/>
    <m/>
    <m/>
    <m/>
    <m/>
    <m/>
    <m/>
    <m/>
    <m/>
    <m/>
    <m/>
    <m/>
    <m/>
    <m/>
    <m/>
    <n v="3.76"/>
    <m/>
    <m/>
    <m/>
    <m/>
    <m/>
    <m/>
    <n v="3"/>
    <n v="0.9"/>
    <s v="без остекления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s v="снизу"/>
    <s v="вся квартира"/>
    <m/>
    <s v="Другой ЖК"/>
    <s v="Ю-В"/>
  </r>
  <r>
    <x v="0"/>
    <x v="4"/>
    <n v="6"/>
    <n v="677"/>
    <n v="3"/>
    <n v="6"/>
    <n v="0"/>
    <x v="0"/>
    <n v="13.84"/>
    <n v="44.8"/>
    <n v="44.8"/>
    <n v="3.82"/>
    <n v="48.62"/>
    <n v="1.91"/>
    <n v="46.709999999999994"/>
    <m/>
    <m/>
    <m/>
    <n v="5.04"/>
    <s v="гардероб"/>
    <n v="4.5999999999999996"/>
    <m/>
    <m/>
    <m/>
    <m/>
    <m/>
    <m/>
    <m/>
    <m/>
    <m/>
    <s v="Кухня-столовая с нишей"/>
    <n v="16.399999999999999"/>
    <m/>
    <m/>
    <s v="Жилая комната"/>
    <s v="Комната стандарт"/>
    <n v="13.84"/>
    <s v="ниша"/>
    <m/>
    <m/>
    <m/>
    <m/>
    <m/>
    <m/>
    <m/>
    <m/>
    <m/>
    <m/>
    <m/>
    <m/>
    <m/>
    <m/>
    <m/>
    <m/>
    <m/>
    <m/>
    <m/>
    <m/>
    <m/>
    <n v="4.92"/>
    <m/>
    <m/>
    <m/>
    <m/>
    <m/>
    <m/>
    <m/>
    <m/>
    <m/>
    <m/>
    <m/>
    <m/>
    <m/>
    <m/>
    <m/>
    <m/>
    <m/>
    <m/>
    <m/>
    <m/>
    <m/>
    <n v="3.82"/>
    <n v="1.91"/>
    <s v="стандартное"/>
    <s v="кухня"/>
    <m/>
    <m/>
    <m/>
    <m/>
    <m/>
    <m/>
    <m/>
    <m/>
    <m/>
    <m/>
    <m/>
    <m/>
    <m/>
    <m/>
    <n v="3"/>
    <m/>
    <m/>
    <m/>
    <m/>
    <m/>
    <m/>
    <n v="1"/>
    <m/>
    <m/>
    <m/>
    <s v="с/у"/>
    <m/>
    <m/>
    <m/>
    <m/>
    <m/>
    <m/>
    <s v="Свой ЖК, Двор"/>
    <s v="Ю-В"/>
  </r>
  <r>
    <x v="0"/>
    <x v="4"/>
    <n v="6"/>
    <n v="678"/>
    <n v="4"/>
    <n v="6"/>
    <n v="0"/>
    <x v="0"/>
    <n v="13.84"/>
    <n v="44.8"/>
    <n v="44.8"/>
    <n v="3.73"/>
    <n v="48.529999999999994"/>
    <n v="1.87"/>
    <n v="46.669999999999995"/>
    <m/>
    <m/>
    <m/>
    <n v="5.0599999999999996"/>
    <s v="гардероб"/>
    <n v="4.58"/>
    <m/>
    <m/>
    <m/>
    <m/>
    <m/>
    <m/>
    <m/>
    <m/>
    <m/>
    <s v="Кухня-столовая с нишей"/>
    <n v="16.399999999999999"/>
    <m/>
    <m/>
    <s v="Жилая комната"/>
    <s v="Комната стандарт"/>
    <n v="13.84"/>
    <s v="ниша"/>
    <m/>
    <m/>
    <m/>
    <m/>
    <m/>
    <m/>
    <m/>
    <m/>
    <m/>
    <m/>
    <m/>
    <m/>
    <m/>
    <m/>
    <m/>
    <m/>
    <m/>
    <m/>
    <m/>
    <m/>
    <m/>
    <n v="4.92"/>
    <m/>
    <m/>
    <m/>
    <m/>
    <m/>
    <m/>
    <m/>
    <m/>
    <m/>
    <m/>
    <m/>
    <m/>
    <m/>
    <m/>
    <m/>
    <m/>
    <m/>
    <m/>
    <m/>
    <m/>
    <m/>
    <n v="3.73"/>
    <n v="1.87"/>
    <s v="стандартное"/>
    <s v="кухня"/>
    <m/>
    <m/>
    <m/>
    <m/>
    <m/>
    <m/>
    <m/>
    <m/>
    <m/>
    <m/>
    <m/>
    <m/>
    <m/>
    <m/>
    <n v="3"/>
    <m/>
    <m/>
    <m/>
    <m/>
    <m/>
    <m/>
    <n v="1"/>
    <m/>
    <m/>
    <m/>
    <s v="с/у"/>
    <m/>
    <m/>
    <m/>
    <m/>
    <m/>
    <m/>
    <s v="Другой ЖК"/>
    <s v="С-З"/>
  </r>
  <r>
    <x v="0"/>
    <x v="4"/>
    <n v="6"/>
    <n v="679"/>
    <n v="5"/>
    <n v="6"/>
    <n v="0"/>
    <x v="0"/>
    <n v="11.74"/>
    <n v="38.799999999999997"/>
    <n v="38.799999999999997"/>
    <n v="0"/>
    <n v="38.799999999999997"/>
    <n v="0"/>
    <n v="38.799999999999997"/>
    <m/>
    <m/>
    <m/>
    <n v="6.22"/>
    <s v="ниша"/>
    <m/>
    <m/>
    <m/>
    <m/>
    <m/>
    <m/>
    <m/>
    <m/>
    <m/>
    <m/>
    <s v="Кухня-столовая"/>
    <n v="17"/>
    <m/>
    <m/>
    <s v="Жилая комната"/>
    <s v="Комната стандарт"/>
    <n v="11.74"/>
    <s v="ниша"/>
    <m/>
    <m/>
    <m/>
    <m/>
    <m/>
    <m/>
    <m/>
    <m/>
    <m/>
    <m/>
    <m/>
    <m/>
    <m/>
    <m/>
    <m/>
    <m/>
    <m/>
    <m/>
    <m/>
    <m/>
    <m/>
    <n v="3.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З"/>
  </r>
  <r>
    <x v="0"/>
    <x v="4"/>
    <n v="6"/>
    <n v="680"/>
    <n v="6"/>
    <n v="6"/>
    <n v="0"/>
    <x v="2"/>
    <n v="36.83"/>
    <n v="89.62"/>
    <n v="89.62"/>
    <n v="0"/>
    <n v="89.62"/>
    <n v="0"/>
    <n v="89.62"/>
    <m/>
    <m/>
    <m/>
    <n v="12.83"/>
    <s v="гардероб"/>
    <n v="2.86"/>
    <m/>
    <m/>
    <m/>
    <m/>
    <m/>
    <m/>
    <m/>
    <m/>
    <m/>
    <s v="Кухня-столовая"/>
    <n v="25.89"/>
    <m/>
    <m/>
    <s v="Жилая комната"/>
    <s v="Комната стандарт"/>
    <n v="13.72"/>
    <m/>
    <m/>
    <s v="Жилая комната"/>
    <s v="Комната стандарт"/>
    <n v="11.92"/>
    <m/>
    <m/>
    <s v="Жилая комната"/>
    <s v="Мастер-спальня с/у через гардероб"/>
    <n v="11.19"/>
    <s v="гардероб"/>
    <n v="3.18"/>
    <m/>
    <m/>
    <m/>
    <m/>
    <m/>
    <m/>
    <m/>
    <m/>
    <m/>
    <m/>
    <n v="4.1100000000000003"/>
    <n v="3.9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m/>
    <n v="2"/>
    <s v="кухня, комната"/>
    <m/>
    <m/>
    <m/>
    <m/>
    <m/>
    <m/>
    <m/>
    <m/>
    <m/>
    <s v="Другой ЖК, Свой ЖК, Двор"/>
    <s v="С-З, С-В"/>
  </r>
  <r>
    <x v="0"/>
    <x v="4"/>
    <n v="7"/>
    <n v="681"/>
    <n v="1"/>
    <n v="6"/>
    <n v="0"/>
    <x v="1"/>
    <n v="26.450000000000003"/>
    <n v="60.81"/>
    <n v="60.81"/>
    <n v="0"/>
    <n v="60.81"/>
    <n v="0"/>
    <n v="60.81"/>
    <m/>
    <m/>
    <m/>
    <n v="9.5"/>
    <s v="гардероб"/>
    <n v="3.01"/>
    <m/>
    <m/>
    <m/>
    <m/>
    <m/>
    <m/>
    <m/>
    <m/>
    <m/>
    <s v="Кухня-столовая"/>
    <n v="17.739999999999998"/>
    <m/>
    <m/>
    <s v="Жилая комната"/>
    <s v="Комната стандарт"/>
    <n v="15.15"/>
    <m/>
    <m/>
    <s v="Жилая комната"/>
    <s v="Комната стандарт"/>
    <n v="11.3"/>
    <m/>
    <m/>
    <m/>
    <m/>
    <m/>
    <m/>
    <m/>
    <m/>
    <m/>
    <m/>
    <m/>
    <m/>
    <m/>
    <m/>
    <m/>
    <m/>
    <m/>
    <n v="4.11000000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s v="кухня"/>
    <n v="2"/>
    <s v="кухня, две комнаты"/>
    <m/>
    <m/>
    <m/>
    <m/>
    <m/>
    <m/>
    <m/>
    <m/>
    <m/>
    <s v="Свой ЖК, Двор"/>
    <s v="С-В, Ю-В"/>
  </r>
  <r>
    <x v="0"/>
    <x v="4"/>
    <n v="7"/>
    <n v="682"/>
    <n v="2"/>
    <n v="6"/>
    <n v="0"/>
    <x v="0"/>
    <n v="10.74"/>
    <n v="39"/>
    <n v="39"/>
    <n v="3"/>
    <n v="42"/>
    <n v="0.9"/>
    <n v="39.9"/>
    <m/>
    <m/>
    <m/>
    <n v="5.42"/>
    <s v="ниша"/>
    <m/>
    <m/>
    <m/>
    <m/>
    <m/>
    <m/>
    <m/>
    <m/>
    <m/>
    <m/>
    <s v="Кухня-столовая"/>
    <n v="19.079999999999998"/>
    <m/>
    <m/>
    <s v="Жилая комната"/>
    <s v="Комната стандарт"/>
    <n v="10.74"/>
    <s v="ниша"/>
    <m/>
    <m/>
    <m/>
    <m/>
    <m/>
    <m/>
    <m/>
    <m/>
    <m/>
    <m/>
    <m/>
    <m/>
    <m/>
    <m/>
    <m/>
    <m/>
    <m/>
    <m/>
    <m/>
    <m/>
    <m/>
    <n v="3.76"/>
    <m/>
    <m/>
    <m/>
    <m/>
    <m/>
    <m/>
    <n v="3"/>
    <n v="0.9"/>
    <s v="без остекления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s v="снизу"/>
    <s v="вся квартира"/>
    <m/>
    <s v="Другой ЖК"/>
    <s v="Ю-В"/>
  </r>
  <r>
    <x v="0"/>
    <x v="4"/>
    <n v="7"/>
    <n v="683"/>
    <n v="3"/>
    <n v="6"/>
    <n v="0"/>
    <x v="0"/>
    <n v="13.84"/>
    <n v="49.400000000000006"/>
    <n v="49.400000000000006"/>
    <n v="3"/>
    <n v="52.400000000000006"/>
    <n v="0.9"/>
    <n v="50.300000000000004"/>
    <m/>
    <m/>
    <m/>
    <n v="5.04"/>
    <s v="гардероб"/>
    <n v="4.5999999999999996"/>
    <m/>
    <m/>
    <m/>
    <m/>
    <m/>
    <m/>
    <m/>
    <m/>
    <m/>
    <s v="Кухня-столовая с нишей"/>
    <n v="21"/>
    <m/>
    <m/>
    <s v="Жилая комната"/>
    <s v="Комната стандарт"/>
    <n v="13.84"/>
    <s v="ниша"/>
    <m/>
    <m/>
    <m/>
    <m/>
    <m/>
    <m/>
    <m/>
    <m/>
    <m/>
    <m/>
    <m/>
    <m/>
    <m/>
    <m/>
    <m/>
    <m/>
    <m/>
    <m/>
    <m/>
    <m/>
    <m/>
    <n v="4.92"/>
    <m/>
    <m/>
    <m/>
    <m/>
    <m/>
    <m/>
    <n v="3"/>
    <n v="0.9"/>
    <s v="без остекления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s v="с/у"/>
    <m/>
    <m/>
    <m/>
    <m/>
    <m/>
    <m/>
    <s v="Свой ЖК, Двор"/>
    <s v="Ю-В"/>
  </r>
  <r>
    <x v="0"/>
    <x v="4"/>
    <n v="7"/>
    <n v="684"/>
    <n v="4"/>
    <n v="6"/>
    <n v="0"/>
    <x v="0"/>
    <n v="13.84"/>
    <n v="44.8"/>
    <n v="44.8"/>
    <n v="3.73"/>
    <n v="48.529999999999994"/>
    <n v="1.87"/>
    <n v="46.669999999999995"/>
    <m/>
    <m/>
    <m/>
    <n v="5.0599999999999996"/>
    <s v="гардероб"/>
    <n v="4.58"/>
    <m/>
    <m/>
    <m/>
    <m/>
    <m/>
    <m/>
    <m/>
    <m/>
    <m/>
    <s v="Кухня-столовая с нишей"/>
    <n v="16.399999999999999"/>
    <m/>
    <m/>
    <s v="Жилая комната"/>
    <s v="Комната стандарт"/>
    <n v="13.84"/>
    <s v="ниша"/>
    <m/>
    <m/>
    <m/>
    <m/>
    <m/>
    <m/>
    <m/>
    <m/>
    <m/>
    <m/>
    <m/>
    <m/>
    <m/>
    <m/>
    <m/>
    <m/>
    <m/>
    <m/>
    <m/>
    <m/>
    <m/>
    <n v="4.92"/>
    <m/>
    <m/>
    <m/>
    <m/>
    <m/>
    <m/>
    <m/>
    <m/>
    <m/>
    <m/>
    <m/>
    <m/>
    <m/>
    <m/>
    <m/>
    <m/>
    <m/>
    <m/>
    <m/>
    <m/>
    <m/>
    <n v="3.73"/>
    <n v="1.87"/>
    <s v="стандартное"/>
    <s v="кухня"/>
    <m/>
    <m/>
    <m/>
    <m/>
    <m/>
    <m/>
    <m/>
    <m/>
    <m/>
    <m/>
    <m/>
    <m/>
    <m/>
    <m/>
    <n v="3"/>
    <m/>
    <m/>
    <m/>
    <m/>
    <m/>
    <m/>
    <n v="1"/>
    <m/>
    <m/>
    <m/>
    <s v="с/у"/>
    <m/>
    <m/>
    <m/>
    <m/>
    <m/>
    <m/>
    <s v="Другой ЖК"/>
    <s v="С-З"/>
  </r>
  <r>
    <x v="0"/>
    <x v="4"/>
    <n v="7"/>
    <n v="685"/>
    <n v="5"/>
    <n v="6"/>
    <n v="0"/>
    <x v="0"/>
    <n v="11.74"/>
    <n v="38.799999999999997"/>
    <n v="38.799999999999997"/>
    <n v="0"/>
    <n v="38.799999999999997"/>
    <n v="0"/>
    <n v="38.799999999999997"/>
    <m/>
    <m/>
    <m/>
    <n v="6.22"/>
    <s v="ниша"/>
    <m/>
    <m/>
    <m/>
    <m/>
    <m/>
    <m/>
    <m/>
    <m/>
    <m/>
    <m/>
    <s v="Кухня-столовая"/>
    <n v="17"/>
    <m/>
    <m/>
    <s v="Жилая комната"/>
    <s v="Комната стандарт"/>
    <n v="11.74"/>
    <s v="ниша"/>
    <m/>
    <m/>
    <m/>
    <m/>
    <m/>
    <m/>
    <m/>
    <m/>
    <m/>
    <m/>
    <m/>
    <m/>
    <m/>
    <m/>
    <m/>
    <m/>
    <m/>
    <m/>
    <m/>
    <m/>
    <m/>
    <n v="3.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З"/>
  </r>
  <r>
    <x v="0"/>
    <x v="4"/>
    <n v="7"/>
    <n v="686"/>
    <n v="6"/>
    <n v="6"/>
    <n v="0"/>
    <x v="2"/>
    <n v="36.83"/>
    <n v="89.740000000000009"/>
    <n v="89.740000000000009"/>
    <n v="0"/>
    <n v="89.740000000000009"/>
    <n v="0"/>
    <n v="89.740000000000009"/>
    <m/>
    <m/>
    <m/>
    <n v="12.83"/>
    <s v="гардероб"/>
    <n v="3.01"/>
    <m/>
    <m/>
    <m/>
    <m/>
    <m/>
    <m/>
    <m/>
    <m/>
    <m/>
    <s v="Кухня-столовая"/>
    <n v="25.86"/>
    <m/>
    <m/>
    <s v="Жилая комната"/>
    <s v="Комната стандарт"/>
    <n v="13.72"/>
    <m/>
    <m/>
    <s v="Жилая комната"/>
    <s v="Комната стандарт"/>
    <n v="11.92"/>
    <m/>
    <m/>
    <s v="Жилая комната"/>
    <s v="Мастер-спальня с/у через гардероб"/>
    <n v="11.19"/>
    <s v="гардероб"/>
    <n v="3.18"/>
    <m/>
    <m/>
    <m/>
    <m/>
    <m/>
    <m/>
    <m/>
    <m/>
    <m/>
    <m/>
    <n v="4.1100000000000003"/>
    <n v="3.9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m/>
    <n v="2"/>
    <s v="кухня, комната"/>
    <m/>
    <m/>
    <m/>
    <m/>
    <m/>
    <m/>
    <m/>
    <m/>
    <m/>
    <s v="Другой ЖК, Свой ЖК, Двор"/>
    <s v="С-З, С-В"/>
  </r>
  <r>
    <x v="0"/>
    <x v="4"/>
    <n v="8"/>
    <n v="687"/>
    <n v="1"/>
    <n v="6"/>
    <n v="0"/>
    <x v="1"/>
    <n v="26.450000000000003"/>
    <n v="60.59"/>
    <n v="60.59"/>
    <n v="3"/>
    <n v="63.59"/>
    <n v="0.9"/>
    <n v="61.49"/>
    <m/>
    <m/>
    <m/>
    <n v="9.4700000000000006"/>
    <s v="гардероб"/>
    <n v="2.86"/>
    <m/>
    <m/>
    <m/>
    <m/>
    <m/>
    <m/>
    <m/>
    <m/>
    <m/>
    <s v="Кухня-столовая"/>
    <n v="17.7"/>
    <m/>
    <m/>
    <s v="Жилая комната"/>
    <s v="Комната стандарт"/>
    <n v="15.15"/>
    <m/>
    <m/>
    <s v="Жилая комната"/>
    <s v="Комната стандарт"/>
    <n v="11.3"/>
    <m/>
    <m/>
    <m/>
    <m/>
    <m/>
    <m/>
    <m/>
    <m/>
    <m/>
    <m/>
    <m/>
    <m/>
    <m/>
    <m/>
    <m/>
    <m/>
    <m/>
    <n v="4.1100000000000003"/>
    <m/>
    <m/>
    <m/>
    <m/>
    <m/>
    <m/>
    <n v="3"/>
    <n v="0.9"/>
    <s v="без остекления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s v="кухня"/>
    <n v="2"/>
    <s v="кухня, две комнаты"/>
    <m/>
    <m/>
    <m/>
    <m/>
    <m/>
    <m/>
    <m/>
    <m/>
    <m/>
    <s v="Свой ЖК, Двор"/>
    <s v="С-В, Ю-В"/>
  </r>
  <r>
    <x v="0"/>
    <x v="4"/>
    <n v="8"/>
    <n v="688"/>
    <n v="2"/>
    <n v="6"/>
    <n v="0"/>
    <x v="0"/>
    <n v="10.74"/>
    <n v="39"/>
    <n v="39"/>
    <n v="3"/>
    <n v="42"/>
    <n v="0.9"/>
    <n v="39.9"/>
    <m/>
    <m/>
    <m/>
    <n v="5.42"/>
    <s v="ниша"/>
    <m/>
    <m/>
    <m/>
    <m/>
    <m/>
    <m/>
    <m/>
    <m/>
    <m/>
    <m/>
    <s v="Кухня-столовая"/>
    <n v="19.079999999999998"/>
    <m/>
    <m/>
    <s v="Жилая комната"/>
    <s v="Комната стандарт"/>
    <n v="10.74"/>
    <s v="ниша"/>
    <m/>
    <m/>
    <m/>
    <m/>
    <m/>
    <m/>
    <m/>
    <m/>
    <m/>
    <m/>
    <m/>
    <m/>
    <m/>
    <m/>
    <m/>
    <m/>
    <m/>
    <m/>
    <m/>
    <m/>
    <m/>
    <n v="3.76"/>
    <m/>
    <m/>
    <m/>
    <m/>
    <m/>
    <m/>
    <n v="3"/>
    <n v="0.9"/>
    <s v="без остекления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s v="снизу"/>
    <s v="вся квартира"/>
    <m/>
    <s v="Другой ЖК"/>
    <s v="Ю-В"/>
  </r>
  <r>
    <x v="0"/>
    <x v="4"/>
    <n v="8"/>
    <n v="689"/>
    <n v="3"/>
    <n v="6"/>
    <n v="0"/>
    <x v="0"/>
    <n v="13.84"/>
    <n v="44.8"/>
    <n v="44.8"/>
    <n v="3.82"/>
    <n v="48.62"/>
    <n v="1.91"/>
    <n v="46.709999999999994"/>
    <m/>
    <m/>
    <m/>
    <n v="5.04"/>
    <s v="гардероб"/>
    <n v="4.5999999999999996"/>
    <m/>
    <m/>
    <m/>
    <m/>
    <m/>
    <m/>
    <m/>
    <m/>
    <m/>
    <s v="Кухня-столовая с нишей"/>
    <n v="16.399999999999999"/>
    <m/>
    <m/>
    <s v="Жилая комната"/>
    <s v="Комната стандарт"/>
    <n v="13.84"/>
    <s v="ниша"/>
    <m/>
    <m/>
    <m/>
    <m/>
    <m/>
    <m/>
    <m/>
    <m/>
    <m/>
    <m/>
    <m/>
    <m/>
    <m/>
    <m/>
    <m/>
    <m/>
    <m/>
    <m/>
    <m/>
    <m/>
    <m/>
    <n v="4.92"/>
    <m/>
    <m/>
    <m/>
    <m/>
    <m/>
    <m/>
    <m/>
    <m/>
    <m/>
    <m/>
    <m/>
    <m/>
    <m/>
    <m/>
    <m/>
    <m/>
    <m/>
    <m/>
    <m/>
    <m/>
    <m/>
    <n v="3.82"/>
    <n v="1.91"/>
    <s v="стандартное"/>
    <s v="кухня"/>
    <m/>
    <m/>
    <m/>
    <m/>
    <m/>
    <m/>
    <m/>
    <m/>
    <m/>
    <m/>
    <m/>
    <m/>
    <m/>
    <m/>
    <n v="3"/>
    <m/>
    <m/>
    <m/>
    <m/>
    <m/>
    <m/>
    <n v="1"/>
    <m/>
    <m/>
    <m/>
    <s v="с/у"/>
    <m/>
    <m/>
    <m/>
    <m/>
    <m/>
    <m/>
    <s v="Свой ЖК, Двор"/>
    <s v="Ю-В"/>
  </r>
  <r>
    <x v="0"/>
    <x v="4"/>
    <n v="8"/>
    <n v="690"/>
    <n v="4"/>
    <n v="6"/>
    <n v="0"/>
    <x v="0"/>
    <n v="13.84"/>
    <n v="44.8"/>
    <n v="44.8"/>
    <n v="3.73"/>
    <n v="48.529999999999994"/>
    <n v="1.87"/>
    <n v="46.669999999999995"/>
    <m/>
    <m/>
    <m/>
    <n v="5.0599999999999996"/>
    <s v="гардероб"/>
    <n v="4.58"/>
    <m/>
    <m/>
    <m/>
    <m/>
    <m/>
    <m/>
    <m/>
    <m/>
    <m/>
    <s v="Кухня-столовая с нишей"/>
    <n v="16.399999999999999"/>
    <m/>
    <m/>
    <s v="Жилая комната"/>
    <s v="Комната стандарт"/>
    <n v="13.84"/>
    <s v="ниша"/>
    <m/>
    <m/>
    <m/>
    <m/>
    <m/>
    <m/>
    <m/>
    <m/>
    <m/>
    <m/>
    <m/>
    <m/>
    <m/>
    <m/>
    <m/>
    <m/>
    <m/>
    <m/>
    <m/>
    <m/>
    <m/>
    <n v="4.92"/>
    <m/>
    <m/>
    <m/>
    <m/>
    <m/>
    <m/>
    <m/>
    <m/>
    <m/>
    <m/>
    <m/>
    <m/>
    <m/>
    <m/>
    <m/>
    <m/>
    <m/>
    <m/>
    <m/>
    <m/>
    <m/>
    <n v="3.73"/>
    <n v="1.87"/>
    <s v="стандартное"/>
    <s v="кухня"/>
    <m/>
    <m/>
    <m/>
    <m/>
    <m/>
    <m/>
    <m/>
    <m/>
    <m/>
    <m/>
    <m/>
    <m/>
    <m/>
    <m/>
    <n v="3"/>
    <m/>
    <m/>
    <m/>
    <m/>
    <m/>
    <m/>
    <n v="1"/>
    <m/>
    <m/>
    <m/>
    <s v="с/у"/>
    <m/>
    <m/>
    <m/>
    <m/>
    <m/>
    <m/>
    <s v="Другой ЖК"/>
    <s v="С-З"/>
  </r>
  <r>
    <x v="0"/>
    <x v="4"/>
    <n v="8"/>
    <n v="691"/>
    <n v="5"/>
    <n v="6"/>
    <n v="0"/>
    <x v="0"/>
    <n v="11.74"/>
    <n v="38.799999999999997"/>
    <n v="38.799999999999997"/>
    <n v="0"/>
    <n v="38.799999999999997"/>
    <n v="0"/>
    <n v="38.799999999999997"/>
    <m/>
    <m/>
    <m/>
    <n v="6.22"/>
    <s v="ниша"/>
    <m/>
    <m/>
    <m/>
    <m/>
    <m/>
    <m/>
    <m/>
    <m/>
    <m/>
    <m/>
    <s v="Кухня-столовая"/>
    <n v="17"/>
    <m/>
    <m/>
    <s v="Жилая комната"/>
    <s v="Комната стандарт"/>
    <n v="11.74"/>
    <s v="ниша"/>
    <m/>
    <m/>
    <m/>
    <m/>
    <m/>
    <m/>
    <m/>
    <m/>
    <m/>
    <m/>
    <m/>
    <m/>
    <m/>
    <m/>
    <m/>
    <m/>
    <m/>
    <m/>
    <m/>
    <m/>
    <m/>
    <n v="3.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З"/>
  </r>
  <r>
    <x v="0"/>
    <x v="4"/>
    <n v="8"/>
    <n v="692"/>
    <n v="6"/>
    <n v="6"/>
    <n v="0"/>
    <x v="2"/>
    <n v="36.83"/>
    <n v="89.62"/>
    <n v="89.62"/>
    <n v="0"/>
    <n v="89.62"/>
    <n v="0"/>
    <n v="89.62"/>
    <m/>
    <m/>
    <m/>
    <n v="12.83"/>
    <s v="гардероб"/>
    <n v="2.86"/>
    <m/>
    <m/>
    <m/>
    <m/>
    <m/>
    <m/>
    <m/>
    <m/>
    <m/>
    <s v="Кухня-столовая"/>
    <n v="25.89"/>
    <m/>
    <m/>
    <s v="Жилая комната"/>
    <s v="Комната стандарт"/>
    <n v="13.72"/>
    <m/>
    <m/>
    <s v="Жилая комната"/>
    <s v="Комната стандарт"/>
    <n v="11.92"/>
    <m/>
    <m/>
    <s v="Жилая комната"/>
    <s v="Мастер-спальня с/у через гардероб"/>
    <n v="11.19"/>
    <s v="гардероб"/>
    <n v="3.18"/>
    <m/>
    <m/>
    <m/>
    <m/>
    <m/>
    <m/>
    <m/>
    <m/>
    <m/>
    <m/>
    <n v="4.1100000000000003"/>
    <n v="3.9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m/>
    <n v="2"/>
    <s v="кухня, комната"/>
    <m/>
    <m/>
    <m/>
    <m/>
    <m/>
    <m/>
    <m/>
    <m/>
    <m/>
    <s v="Другой ЖК, Свой ЖК, Двор"/>
    <s v="С-З, С-В"/>
  </r>
  <r>
    <x v="0"/>
    <x v="4"/>
    <n v="9"/>
    <n v="693"/>
    <n v="1"/>
    <n v="6"/>
    <n v="0"/>
    <x v="1"/>
    <n v="26.450000000000003"/>
    <n v="60.81"/>
    <n v="60.81"/>
    <n v="0"/>
    <n v="60.81"/>
    <n v="0"/>
    <n v="60.81"/>
    <m/>
    <m/>
    <m/>
    <n v="9.5"/>
    <s v="гардероб"/>
    <n v="3.01"/>
    <m/>
    <m/>
    <m/>
    <m/>
    <m/>
    <m/>
    <m/>
    <m/>
    <m/>
    <s v="Кухня-столовая"/>
    <n v="17.739999999999998"/>
    <m/>
    <m/>
    <s v="Жилая комната"/>
    <s v="Комната стандарт"/>
    <n v="15.15"/>
    <m/>
    <m/>
    <s v="Жилая комната"/>
    <s v="Комната стандарт"/>
    <n v="11.3"/>
    <m/>
    <m/>
    <m/>
    <m/>
    <m/>
    <m/>
    <m/>
    <m/>
    <m/>
    <m/>
    <m/>
    <m/>
    <m/>
    <m/>
    <m/>
    <m/>
    <m/>
    <n v="4.11000000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s v="кухня"/>
    <n v="2"/>
    <s v="кухня, две комнаты"/>
    <m/>
    <m/>
    <m/>
    <m/>
    <m/>
    <m/>
    <m/>
    <m/>
    <m/>
    <s v="Свой ЖК, Двор"/>
    <s v="С-В, Ю-В"/>
  </r>
  <r>
    <x v="0"/>
    <x v="4"/>
    <n v="9"/>
    <n v="694"/>
    <n v="2"/>
    <n v="6"/>
    <n v="0"/>
    <x v="0"/>
    <n v="10.74"/>
    <n v="39"/>
    <n v="39"/>
    <n v="3"/>
    <n v="42"/>
    <n v="0.9"/>
    <n v="39.9"/>
    <m/>
    <m/>
    <m/>
    <n v="5.42"/>
    <s v="ниша"/>
    <m/>
    <m/>
    <m/>
    <m/>
    <m/>
    <m/>
    <m/>
    <m/>
    <m/>
    <m/>
    <s v="Кухня-столовая"/>
    <n v="19.079999999999998"/>
    <m/>
    <m/>
    <s v="Жилая комната"/>
    <s v="Комната стандарт"/>
    <n v="10.74"/>
    <s v="ниша"/>
    <m/>
    <m/>
    <m/>
    <m/>
    <m/>
    <m/>
    <m/>
    <m/>
    <m/>
    <m/>
    <m/>
    <m/>
    <m/>
    <m/>
    <m/>
    <m/>
    <m/>
    <m/>
    <m/>
    <m/>
    <m/>
    <n v="3.76"/>
    <m/>
    <m/>
    <m/>
    <m/>
    <m/>
    <m/>
    <n v="3"/>
    <n v="0.9"/>
    <s v="без остекления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s v="снизу"/>
    <s v="вся квартира"/>
    <m/>
    <s v="Другой ЖК"/>
    <s v="Ю-В"/>
  </r>
  <r>
    <x v="0"/>
    <x v="4"/>
    <n v="9"/>
    <n v="695"/>
    <n v="3"/>
    <n v="6"/>
    <n v="0"/>
    <x v="0"/>
    <n v="13.84"/>
    <n v="49.400000000000006"/>
    <n v="49.400000000000006"/>
    <n v="3"/>
    <n v="52.400000000000006"/>
    <n v="0.9"/>
    <n v="50.300000000000004"/>
    <m/>
    <m/>
    <m/>
    <n v="5.04"/>
    <s v="гардероб"/>
    <n v="4.5999999999999996"/>
    <m/>
    <m/>
    <m/>
    <m/>
    <m/>
    <m/>
    <m/>
    <m/>
    <m/>
    <s v="Кухня-столовая с нишей"/>
    <n v="21"/>
    <m/>
    <m/>
    <s v="Жилая комната"/>
    <s v="Комната стандарт"/>
    <n v="13.84"/>
    <s v="ниша"/>
    <m/>
    <m/>
    <m/>
    <m/>
    <m/>
    <m/>
    <m/>
    <m/>
    <m/>
    <m/>
    <m/>
    <m/>
    <m/>
    <m/>
    <m/>
    <m/>
    <m/>
    <m/>
    <m/>
    <m/>
    <m/>
    <n v="4.92"/>
    <m/>
    <m/>
    <m/>
    <m/>
    <m/>
    <m/>
    <n v="3"/>
    <n v="0.9"/>
    <s v="без остекления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s v="с/у"/>
    <m/>
    <m/>
    <m/>
    <m/>
    <m/>
    <m/>
    <s v="Свой ЖК, Двор"/>
    <s v="Ю-В"/>
  </r>
  <r>
    <x v="0"/>
    <x v="4"/>
    <n v="9"/>
    <n v="696"/>
    <n v="4"/>
    <n v="6"/>
    <n v="0"/>
    <x v="0"/>
    <n v="13.84"/>
    <n v="44.8"/>
    <n v="44.8"/>
    <n v="3.73"/>
    <n v="48.529999999999994"/>
    <n v="1.87"/>
    <n v="46.669999999999995"/>
    <m/>
    <m/>
    <m/>
    <n v="5.0599999999999996"/>
    <s v="гардероб"/>
    <n v="4.58"/>
    <m/>
    <m/>
    <m/>
    <m/>
    <m/>
    <m/>
    <m/>
    <m/>
    <m/>
    <s v="Кухня-столовая с нишей"/>
    <n v="16.399999999999999"/>
    <m/>
    <m/>
    <s v="Жилая комната"/>
    <s v="Комната стандарт"/>
    <n v="13.84"/>
    <s v="ниша"/>
    <m/>
    <m/>
    <m/>
    <m/>
    <m/>
    <m/>
    <m/>
    <m/>
    <m/>
    <m/>
    <m/>
    <m/>
    <m/>
    <m/>
    <m/>
    <m/>
    <m/>
    <m/>
    <m/>
    <m/>
    <m/>
    <n v="4.92"/>
    <m/>
    <m/>
    <m/>
    <m/>
    <m/>
    <m/>
    <m/>
    <m/>
    <m/>
    <m/>
    <m/>
    <m/>
    <m/>
    <m/>
    <m/>
    <m/>
    <m/>
    <m/>
    <m/>
    <m/>
    <m/>
    <n v="3.73"/>
    <n v="1.87"/>
    <s v="стандартное"/>
    <s v="кухня"/>
    <m/>
    <m/>
    <m/>
    <m/>
    <m/>
    <m/>
    <m/>
    <m/>
    <m/>
    <m/>
    <m/>
    <m/>
    <m/>
    <m/>
    <n v="3"/>
    <m/>
    <m/>
    <m/>
    <m/>
    <m/>
    <m/>
    <n v="1"/>
    <m/>
    <m/>
    <m/>
    <s v="с/у"/>
    <m/>
    <m/>
    <m/>
    <m/>
    <m/>
    <m/>
    <s v="Другой ЖК"/>
    <s v="С-З"/>
  </r>
  <r>
    <x v="0"/>
    <x v="4"/>
    <n v="9"/>
    <n v="697"/>
    <n v="5"/>
    <n v="6"/>
    <n v="0"/>
    <x v="0"/>
    <n v="11.74"/>
    <n v="38.799999999999997"/>
    <n v="38.799999999999997"/>
    <n v="0"/>
    <n v="38.799999999999997"/>
    <n v="0"/>
    <n v="38.799999999999997"/>
    <m/>
    <m/>
    <m/>
    <n v="6.22"/>
    <s v="ниша"/>
    <m/>
    <m/>
    <m/>
    <m/>
    <m/>
    <m/>
    <m/>
    <m/>
    <m/>
    <m/>
    <s v="Кухня-столовая"/>
    <n v="17"/>
    <m/>
    <m/>
    <s v="Жилая комната"/>
    <s v="Комната стандарт"/>
    <n v="11.74"/>
    <s v="ниша"/>
    <m/>
    <m/>
    <m/>
    <m/>
    <m/>
    <m/>
    <m/>
    <m/>
    <m/>
    <m/>
    <m/>
    <m/>
    <m/>
    <m/>
    <m/>
    <m/>
    <m/>
    <m/>
    <m/>
    <m/>
    <m/>
    <n v="3.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С-З"/>
  </r>
  <r>
    <x v="0"/>
    <x v="4"/>
    <n v="9"/>
    <n v="698"/>
    <n v="6"/>
    <n v="6"/>
    <n v="0"/>
    <x v="2"/>
    <n v="36.83"/>
    <n v="89.740000000000009"/>
    <n v="89.740000000000009"/>
    <n v="0"/>
    <n v="89.740000000000009"/>
    <n v="0"/>
    <n v="89.740000000000009"/>
    <m/>
    <m/>
    <m/>
    <n v="12.83"/>
    <s v="гардероб"/>
    <n v="3.01"/>
    <m/>
    <m/>
    <m/>
    <m/>
    <m/>
    <m/>
    <m/>
    <m/>
    <m/>
    <s v="Кухня-столовая"/>
    <n v="25.86"/>
    <m/>
    <m/>
    <s v="Жилая комната"/>
    <s v="Комната стандарт"/>
    <n v="13.72"/>
    <m/>
    <m/>
    <s v="Жилая комната"/>
    <s v="Комната стандарт"/>
    <n v="11.92"/>
    <m/>
    <m/>
    <s v="Жилая комната"/>
    <s v="Мастер-спальня с/у через гардероб"/>
    <n v="11.19"/>
    <s v="гардероб"/>
    <n v="3.18"/>
    <m/>
    <m/>
    <m/>
    <m/>
    <m/>
    <m/>
    <m/>
    <m/>
    <m/>
    <m/>
    <n v="4.1100000000000003"/>
    <n v="3.9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m/>
    <n v="2"/>
    <s v="кухня, комната"/>
    <m/>
    <m/>
    <m/>
    <m/>
    <m/>
    <m/>
    <m/>
    <m/>
    <m/>
    <s v="Другой ЖК, Свой ЖК, Двор"/>
    <s v="С-З, С-В"/>
  </r>
  <r>
    <x v="0"/>
    <x v="5"/>
    <n v="2"/>
    <n v="699"/>
    <n v="1"/>
    <n v="6"/>
    <n v="0"/>
    <x v="0"/>
    <n v="11.59"/>
    <n v="29.57"/>
    <n v="29.57"/>
    <n v="3.64"/>
    <n v="33.21"/>
    <n v="1.82"/>
    <n v="31.39"/>
    <m/>
    <m/>
    <m/>
    <n v="7.13"/>
    <s v="ниша"/>
    <m/>
    <m/>
    <m/>
    <m/>
    <m/>
    <m/>
    <m/>
    <m/>
    <m/>
    <m/>
    <s v="Кухня в нише"/>
    <n v="5.1100000000000003"/>
    <m/>
    <m/>
    <s v="Студия"/>
    <s v="Студия"/>
    <n v="11.59"/>
    <m/>
    <m/>
    <m/>
    <m/>
    <m/>
    <m/>
    <m/>
    <m/>
    <m/>
    <m/>
    <m/>
    <m/>
    <m/>
    <m/>
    <m/>
    <m/>
    <m/>
    <m/>
    <m/>
    <m/>
    <m/>
    <m/>
    <n v="5.74"/>
    <m/>
    <m/>
    <m/>
    <m/>
    <m/>
    <m/>
    <m/>
    <m/>
    <m/>
    <m/>
    <m/>
    <m/>
    <m/>
    <m/>
    <m/>
    <m/>
    <m/>
    <m/>
    <m/>
    <m/>
    <m/>
    <n v="3.64"/>
    <n v="1.82"/>
    <s v="стандартное"/>
    <s v="комната"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Ю-В"/>
  </r>
  <r>
    <x v="0"/>
    <x v="5"/>
    <n v="2"/>
    <n v="700"/>
    <n v="2"/>
    <n v="6"/>
    <n v="0"/>
    <x v="1"/>
    <n v="24.22"/>
    <n v="58.94"/>
    <n v="58.94"/>
    <n v="0"/>
    <n v="58.94"/>
    <n v="0"/>
    <n v="58.94"/>
    <m/>
    <m/>
    <m/>
    <n v="8.5"/>
    <s v="ниша"/>
    <m/>
    <m/>
    <m/>
    <m/>
    <m/>
    <m/>
    <m/>
    <m/>
    <m/>
    <m/>
    <s v="Кухня-столовая"/>
    <n v="17.79"/>
    <m/>
    <m/>
    <s v="Жилая комната"/>
    <s v="Мастер-спальня"/>
    <n v="14.01"/>
    <m/>
    <m/>
    <s v="Жилая комната"/>
    <s v="Комната стандарт"/>
    <n v="10.210000000000001"/>
    <m/>
    <m/>
    <m/>
    <m/>
    <m/>
    <m/>
    <m/>
    <m/>
    <m/>
    <m/>
    <m/>
    <m/>
    <m/>
    <m/>
    <m/>
    <m/>
    <m/>
    <n v="5.09"/>
    <n v="3.3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Ю-В"/>
  </r>
  <r>
    <x v="0"/>
    <x v="5"/>
    <n v="2"/>
    <n v="701"/>
    <n v="3"/>
    <n v="6"/>
    <n v="0"/>
    <x v="1"/>
    <n v="22.299999999999997"/>
    <n v="55.61"/>
    <n v="55.61"/>
    <n v="0"/>
    <n v="55.61"/>
    <n v="0"/>
    <n v="55.61"/>
    <m/>
    <m/>
    <m/>
    <n v="3.16"/>
    <s v="ниша"/>
    <m/>
    <n v="5.58"/>
    <m/>
    <m/>
    <m/>
    <m/>
    <m/>
    <m/>
    <m/>
    <m/>
    <s v="Кухня-столовая"/>
    <n v="18.68"/>
    <m/>
    <m/>
    <s v="Жилая комната"/>
    <s v="Комната стандарт"/>
    <n v="11.62"/>
    <s v="ниша"/>
    <m/>
    <s v="Жилая комната"/>
    <s v="Комната стандарт"/>
    <n v="10.68"/>
    <m/>
    <m/>
    <m/>
    <m/>
    <m/>
    <m/>
    <m/>
    <m/>
    <m/>
    <m/>
    <m/>
    <m/>
    <m/>
    <m/>
    <m/>
    <m/>
    <m/>
    <n v="5.8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, Окна во внутр.углу"/>
    <s v="Ю-В"/>
  </r>
  <r>
    <x v="0"/>
    <x v="5"/>
    <n v="2"/>
    <n v="702"/>
    <n v="4"/>
    <n v="6"/>
    <n v="0"/>
    <x v="1"/>
    <n v="22.299999999999997"/>
    <n v="55.6"/>
    <n v="55.6"/>
    <n v="0"/>
    <n v="55.6"/>
    <n v="0"/>
    <n v="55.6"/>
    <m/>
    <m/>
    <m/>
    <n v="3.16"/>
    <s v="ниша"/>
    <m/>
    <n v="5.57"/>
    <m/>
    <m/>
    <m/>
    <m/>
    <m/>
    <m/>
    <m/>
    <m/>
    <s v="Кухня-столовая"/>
    <n v="18.68"/>
    <m/>
    <m/>
    <s v="Жилая комната"/>
    <s v="Комната стандарт"/>
    <n v="11.62"/>
    <s v="ниша"/>
    <m/>
    <s v="Жилая комната"/>
    <s v="Комната стандарт"/>
    <n v="10.68"/>
    <m/>
    <m/>
    <m/>
    <m/>
    <m/>
    <m/>
    <m/>
    <m/>
    <m/>
    <m/>
    <m/>
    <m/>
    <m/>
    <m/>
    <m/>
    <m/>
    <m/>
    <n v="5.8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s v="снизу"/>
    <s v="вся квартира"/>
    <m/>
    <s v="Другой ЖК, Наземная парковка"/>
    <s v="С-З"/>
  </r>
  <r>
    <x v="0"/>
    <x v="5"/>
    <n v="2"/>
    <n v="703"/>
    <n v="5"/>
    <n v="6"/>
    <n v="0"/>
    <x v="1"/>
    <n v="24.22"/>
    <n v="58.900000000000006"/>
    <n v="58.900000000000006"/>
    <n v="0"/>
    <n v="58.900000000000006"/>
    <n v="0"/>
    <n v="58.900000000000006"/>
    <m/>
    <m/>
    <m/>
    <n v="8.5"/>
    <s v="ниша"/>
    <m/>
    <m/>
    <m/>
    <m/>
    <m/>
    <m/>
    <m/>
    <m/>
    <m/>
    <m/>
    <s v="Кухня-столовая"/>
    <n v="17.75"/>
    <m/>
    <m/>
    <s v="Жилая комната"/>
    <s v="Мастер-спальня"/>
    <n v="14.01"/>
    <m/>
    <m/>
    <s v="Жилая комната"/>
    <s v="Комната стандарт"/>
    <n v="10.210000000000001"/>
    <m/>
    <m/>
    <m/>
    <m/>
    <m/>
    <m/>
    <m/>
    <m/>
    <m/>
    <m/>
    <m/>
    <m/>
    <m/>
    <m/>
    <m/>
    <m/>
    <m/>
    <n v="5.09"/>
    <n v="3.3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s v="снизу"/>
    <s v="вся квартира"/>
    <m/>
    <m/>
    <m/>
    <s v="Другой ЖК, Наземная парковка"/>
    <s v="С-З"/>
  </r>
  <r>
    <x v="0"/>
    <x v="5"/>
    <n v="2"/>
    <n v="704"/>
    <n v="6"/>
    <n v="6"/>
    <n v="0"/>
    <x v="0"/>
    <n v="11.51"/>
    <n v="29.41"/>
    <n v="29.41"/>
    <n v="3.78"/>
    <n v="33.19"/>
    <n v="1.89"/>
    <n v="31.3"/>
    <m/>
    <m/>
    <m/>
    <n v="7.29"/>
    <s v="ниша"/>
    <m/>
    <m/>
    <m/>
    <m/>
    <m/>
    <m/>
    <m/>
    <m/>
    <m/>
    <m/>
    <s v="Кухня в нише"/>
    <n v="5.0199999999999996"/>
    <m/>
    <m/>
    <s v="Студия"/>
    <s v="Студия"/>
    <n v="11.51"/>
    <m/>
    <m/>
    <m/>
    <m/>
    <m/>
    <m/>
    <m/>
    <m/>
    <m/>
    <m/>
    <m/>
    <m/>
    <m/>
    <m/>
    <m/>
    <m/>
    <m/>
    <m/>
    <m/>
    <m/>
    <m/>
    <m/>
    <n v="5.59"/>
    <m/>
    <m/>
    <m/>
    <m/>
    <m/>
    <m/>
    <m/>
    <m/>
    <m/>
    <m/>
    <m/>
    <m/>
    <m/>
    <m/>
    <m/>
    <m/>
    <m/>
    <m/>
    <m/>
    <m/>
    <m/>
    <n v="3.78"/>
    <n v="1.89"/>
    <s v="стандартное"/>
    <s v="комната"/>
    <m/>
    <m/>
    <m/>
    <m/>
    <m/>
    <m/>
    <m/>
    <m/>
    <m/>
    <m/>
    <m/>
    <m/>
    <m/>
    <m/>
    <n v="3"/>
    <m/>
    <m/>
    <m/>
    <m/>
    <m/>
    <m/>
    <n v="1"/>
    <m/>
    <m/>
    <m/>
    <m/>
    <m/>
    <s v="снизу"/>
    <s v="вся квартира"/>
    <m/>
    <m/>
    <m/>
    <s v="Другой ЖК, Наземная парковка"/>
    <s v="С-З"/>
  </r>
  <r>
    <x v="0"/>
    <x v="5"/>
    <n v="3"/>
    <n v="705"/>
    <n v="1"/>
    <n v="6"/>
    <n v="0"/>
    <x v="0"/>
    <n v="11.59"/>
    <n v="28.81"/>
    <n v="28.81"/>
    <n v="3.64"/>
    <n v="32.449999999999996"/>
    <n v="1.82"/>
    <n v="30.63"/>
    <m/>
    <m/>
    <m/>
    <n v="7.13"/>
    <s v="ниша"/>
    <m/>
    <m/>
    <m/>
    <m/>
    <m/>
    <m/>
    <m/>
    <m/>
    <m/>
    <m/>
    <s v="Кухня в нише"/>
    <n v="5.1100000000000003"/>
    <m/>
    <m/>
    <s v="Студия"/>
    <s v="Студия"/>
    <n v="11.59"/>
    <m/>
    <m/>
    <m/>
    <m/>
    <m/>
    <m/>
    <m/>
    <m/>
    <m/>
    <m/>
    <m/>
    <m/>
    <m/>
    <m/>
    <m/>
    <m/>
    <m/>
    <m/>
    <m/>
    <m/>
    <m/>
    <m/>
    <n v="4.9800000000000004"/>
    <m/>
    <m/>
    <m/>
    <m/>
    <m/>
    <m/>
    <m/>
    <m/>
    <m/>
    <m/>
    <m/>
    <m/>
    <m/>
    <m/>
    <m/>
    <m/>
    <m/>
    <m/>
    <m/>
    <m/>
    <m/>
    <n v="3.64"/>
    <n v="1.82"/>
    <s v="стандартное"/>
    <s v="комната"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Ю-В"/>
  </r>
  <r>
    <x v="0"/>
    <x v="5"/>
    <n v="3"/>
    <n v="706"/>
    <n v="2"/>
    <n v="6"/>
    <n v="0"/>
    <x v="1"/>
    <n v="24.22"/>
    <n v="58.430000000000007"/>
    <n v="58.430000000000007"/>
    <n v="0"/>
    <n v="58.430000000000007"/>
    <n v="0"/>
    <n v="58.430000000000007"/>
    <m/>
    <m/>
    <m/>
    <n v="8.49"/>
    <s v="ниша"/>
    <m/>
    <m/>
    <m/>
    <m/>
    <m/>
    <m/>
    <m/>
    <m/>
    <m/>
    <m/>
    <s v="Кухня-столовая"/>
    <n v="17.79"/>
    <m/>
    <m/>
    <s v="Жилая комната"/>
    <s v="Мастер-спальня"/>
    <n v="14.01"/>
    <m/>
    <m/>
    <s v="Жилая комната"/>
    <s v="Комната стандарт"/>
    <n v="10.210000000000001"/>
    <m/>
    <m/>
    <m/>
    <m/>
    <m/>
    <m/>
    <m/>
    <m/>
    <m/>
    <m/>
    <m/>
    <m/>
    <m/>
    <m/>
    <m/>
    <m/>
    <m/>
    <n v="4.59"/>
    <n v="3.3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Ю-В"/>
  </r>
  <r>
    <x v="0"/>
    <x v="5"/>
    <n v="3"/>
    <n v="707"/>
    <n v="3"/>
    <n v="6"/>
    <n v="0"/>
    <x v="1"/>
    <n v="22.299999999999997"/>
    <n v="55.61"/>
    <n v="55.61"/>
    <n v="0"/>
    <n v="55.61"/>
    <n v="0"/>
    <n v="55.61"/>
    <m/>
    <m/>
    <m/>
    <n v="3.16"/>
    <s v="ниша"/>
    <m/>
    <n v="5.58"/>
    <m/>
    <m/>
    <m/>
    <m/>
    <m/>
    <m/>
    <m/>
    <m/>
    <s v="Кухня-столовая"/>
    <n v="18.68"/>
    <m/>
    <m/>
    <s v="Жилая комната"/>
    <s v="Комната стандарт"/>
    <n v="11.62"/>
    <s v="ниша"/>
    <m/>
    <s v="Жилая комната"/>
    <s v="Комната стандарт"/>
    <n v="10.68"/>
    <m/>
    <m/>
    <m/>
    <m/>
    <m/>
    <m/>
    <m/>
    <m/>
    <m/>
    <m/>
    <m/>
    <m/>
    <m/>
    <m/>
    <m/>
    <m/>
    <m/>
    <n v="5.8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, Окна во внутр.углу"/>
    <s v="Ю-В"/>
  </r>
  <r>
    <x v="0"/>
    <x v="5"/>
    <n v="3"/>
    <n v="708"/>
    <n v="4"/>
    <n v="6"/>
    <n v="0"/>
    <x v="1"/>
    <n v="22.299999999999997"/>
    <n v="55.6"/>
    <n v="55.6"/>
    <n v="0"/>
    <n v="55.6"/>
    <n v="0"/>
    <n v="55.6"/>
    <m/>
    <m/>
    <m/>
    <n v="3.16"/>
    <s v="ниша"/>
    <m/>
    <n v="5.57"/>
    <m/>
    <m/>
    <m/>
    <m/>
    <m/>
    <m/>
    <m/>
    <m/>
    <s v="Кухня-столовая"/>
    <n v="18.68"/>
    <m/>
    <m/>
    <s v="Жилая комната"/>
    <s v="Комната стандарт"/>
    <n v="11.62"/>
    <s v="ниша"/>
    <m/>
    <s v="Жилая комната"/>
    <s v="Комната стандарт"/>
    <n v="10.68"/>
    <m/>
    <m/>
    <m/>
    <m/>
    <m/>
    <m/>
    <m/>
    <m/>
    <m/>
    <m/>
    <m/>
    <m/>
    <m/>
    <m/>
    <m/>
    <m/>
    <m/>
    <n v="5.8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С-З"/>
  </r>
  <r>
    <x v="0"/>
    <x v="5"/>
    <n v="3"/>
    <n v="709"/>
    <n v="5"/>
    <n v="6"/>
    <n v="0"/>
    <x v="1"/>
    <n v="24.28"/>
    <n v="58.370000000000005"/>
    <n v="58.370000000000005"/>
    <n v="0"/>
    <n v="58.370000000000005"/>
    <n v="0"/>
    <n v="58.370000000000005"/>
    <m/>
    <m/>
    <m/>
    <n v="8.4"/>
    <s v="ниша"/>
    <m/>
    <m/>
    <m/>
    <m/>
    <m/>
    <m/>
    <m/>
    <m/>
    <m/>
    <m/>
    <s v="Кухня-столовая"/>
    <n v="17.760000000000002"/>
    <m/>
    <m/>
    <s v="Жилая комната"/>
    <s v="Мастер-спальня"/>
    <n v="14.01"/>
    <m/>
    <m/>
    <s v="Жилая комната"/>
    <s v="Комната стандарт"/>
    <n v="10.27"/>
    <m/>
    <m/>
    <m/>
    <m/>
    <m/>
    <m/>
    <m/>
    <m/>
    <m/>
    <m/>
    <m/>
    <m/>
    <m/>
    <m/>
    <m/>
    <m/>
    <m/>
    <n v="4.59"/>
    <n v="3.3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С-З"/>
  </r>
  <r>
    <x v="0"/>
    <x v="5"/>
    <n v="3"/>
    <n v="710"/>
    <n v="6"/>
    <n v="6"/>
    <n v="0"/>
    <x v="0"/>
    <n v="11.51"/>
    <n v="28.66"/>
    <n v="28.66"/>
    <n v="3.84"/>
    <n v="32.5"/>
    <n v="1.92"/>
    <n v="30.58"/>
    <m/>
    <m/>
    <m/>
    <n v="7.29"/>
    <s v="ниша"/>
    <m/>
    <m/>
    <m/>
    <m/>
    <m/>
    <m/>
    <m/>
    <m/>
    <m/>
    <m/>
    <s v="Кухня в нише"/>
    <n v="5.0199999999999996"/>
    <m/>
    <m/>
    <s v="Студия"/>
    <s v="Студия"/>
    <n v="11.51"/>
    <m/>
    <m/>
    <m/>
    <m/>
    <m/>
    <m/>
    <m/>
    <m/>
    <m/>
    <m/>
    <m/>
    <m/>
    <m/>
    <m/>
    <m/>
    <m/>
    <m/>
    <m/>
    <m/>
    <m/>
    <m/>
    <m/>
    <n v="4.84"/>
    <m/>
    <m/>
    <m/>
    <m/>
    <m/>
    <m/>
    <m/>
    <m/>
    <m/>
    <m/>
    <m/>
    <m/>
    <m/>
    <m/>
    <m/>
    <m/>
    <m/>
    <m/>
    <m/>
    <m/>
    <m/>
    <n v="3.84"/>
    <n v="1.92"/>
    <s v="стандартное"/>
    <s v="комната"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С-З"/>
  </r>
  <r>
    <x v="0"/>
    <x v="5"/>
    <n v="4"/>
    <n v="711"/>
    <n v="1"/>
    <n v="6"/>
    <n v="0"/>
    <x v="0"/>
    <n v="11.59"/>
    <n v="28.81"/>
    <n v="28.81"/>
    <n v="3.64"/>
    <n v="32.449999999999996"/>
    <n v="1.82"/>
    <n v="30.63"/>
    <m/>
    <m/>
    <m/>
    <n v="7.13"/>
    <s v="ниша"/>
    <m/>
    <m/>
    <m/>
    <m/>
    <m/>
    <m/>
    <m/>
    <m/>
    <m/>
    <m/>
    <s v="Кухня в нише"/>
    <n v="5.1100000000000003"/>
    <m/>
    <m/>
    <s v="Студия"/>
    <s v="Студия"/>
    <n v="11.59"/>
    <m/>
    <m/>
    <m/>
    <m/>
    <m/>
    <m/>
    <m/>
    <m/>
    <m/>
    <m/>
    <m/>
    <m/>
    <m/>
    <m/>
    <m/>
    <m/>
    <m/>
    <m/>
    <m/>
    <m/>
    <m/>
    <m/>
    <n v="4.9800000000000004"/>
    <m/>
    <m/>
    <m/>
    <m/>
    <m/>
    <m/>
    <m/>
    <m/>
    <m/>
    <m/>
    <m/>
    <m/>
    <m/>
    <m/>
    <m/>
    <m/>
    <m/>
    <m/>
    <m/>
    <m/>
    <m/>
    <n v="3.64"/>
    <n v="1.82"/>
    <s v="стандартное"/>
    <s v="комната"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Ю-В"/>
  </r>
  <r>
    <x v="0"/>
    <x v="5"/>
    <n v="4"/>
    <n v="712"/>
    <n v="2"/>
    <n v="6"/>
    <n v="0"/>
    <x v="1"/>
    <n v="24.22"/>
    <n v="58.430000000000007"/>
    <n v="58.430000000000007"/>
    <n v="2.6"/>
    <n v="61.030000000000008"/>
    <n v="0.78"/>
    <n v="59.210000000000008"/>
    <m/>
    <m/>
    <m/>
    <n v="8.49"/>
    <s v="ниша"/>
    <m/>
    <m/>
    <m/>
    <m/>
    <m/>
    <m/>
    <m/>
    <m/>
    <m/>
    <m/>
    <s v="Кухня-столовая"/>
    <n v="17.79"/>
    <m/>
    <m/>
    <s v="Жилая комната"/>
    <s v="Мастер-спальня"/>
    <n v="14.01"/>
    <m/>
    <m/>
    <s v="Жилая комната"/>
    <s v="Комната стандарт"/>
    <n v="10.210000000000001"/>
    <m/>
    <m/>
    <m/>
    <m/>
    <m/>
    <m/>
    <m/>
    <m/>
    <m/>
    <m/>
    <m/>
    <m/>
    <m/>
    <m/>
    <m/>
    <m/>
    <m/>
    <n v="4.59"/>
    <n v="3.34"/>
    <m/>
    <m/>
    <m/>
    <m/>
    <m/>
    <n v="2.6"/>
    <n v="0.78"/>
    <s v="без остекления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Ю-В"/>
  </r>
  <r>
    <x v="0"/>
    <x v="5"/>
    <n v="4"/>
    <n v="713"/>
    <n v="3"/>
    <n v="6"/>
    <n v="0"/>
    <x v="1"/>
    <n v="22.299999999999997"/>
    <n v="55.61"/>
    <n v="55.61"/>
    <n v="2.6"/>
    <n v="58.21"/>
    <n v="0.78"/>
    <n v="56.39"/>
    <m/>
    <m/>
    <m/>
    <n v="3.16"/>
    <s v="ниша"/>
    <m/>
    <n v="5.58"/>
    <m/>
    <m/>
    <m/>
    <m/>
    <m/>
    <m/>
    <m/>
    <m/>
    <s v="Кухня-столовая"/>
    <n v="18.68"/>
    <m/>
    <m/>
    <s v="Жилая комната"/>
    <s v="Комната стандарт"/>
    <n v="11.62"/>
    <s v="ниша"/>
    <m/>
    <s v="Жилая комната"/>
    <s v="Комната стандарт"/>
    <n v="10.68"/>
    <m/>
    <m/>
    <m/>
    <m/>
    <m/>
    <m/>
    <m/>
    <m/>
    <m/>
    <m/>
    <m/>
    <m/>
    <m/>
    <m/>
    <m/>
    <m/>
    <m/>
    <n v="5.89"/>
    <m/>
    <m/>
    <m/>
    <m/>
    <m/>
    <m/>
    <n v="2.6"/>
    <n v="0.78"/>
    <s v="без остекления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, Окна во внутр.углу"/>
    <s v="Ю-В"/>
  </r>
  <r>
    <x v="0"/>
    <x v="5"/>
    <n v="4"/>
    <n v="714"/>
    <n v="4"/>
    <n v="6"/>
    <n v="0"/>
    <x v="1"/>
    <n v="22.299999999999997"/>
    <n v="55.6"/>
    <n v="55.6"/>
    <n v="0"/>
    <n v="55.6"/>
    <n v="0"/>
    <n v="55.6"/>
    <m/>
    <m/>
    <m/>
    <n v="3.16"/>
    <s v="ниша"/>
    <m/>
    <n v="5.57"/>
    <m/>
    <m/>
    <m/>
    <m/>
    <m/>
    <m/>
    <m/>
    <m/>
    <s v="Кухня-столовая"/>
    <n v="18.68"/>
    <m/>
    <m/>
    <s v="Жилая комната"/>
    <s v="Комната стандарт"/>
    <n v="11.62"/>
    <s v="ниша"/>
    <m/>
    <s v="Жилая комната"/>
    <s v="Комната стандарт"/>
    <n v="10.68"/>
    <m/>
    <m/>
    <m/>
    <m/>
    <m/>
    <m/>
    <m/>
    <m/>
    <m/>
    <m/>
    <m/>
    <m/>
    <m/>
    <m/>
    <m/>
    <m/>
    <m/>
    <n v="5.8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С-З"/>
  </r>
  <r>
    <x v="0"/>
    <x v="5"/>
    <n v="4"/>
    <n v="715"/>
    <n v="5"/>
    <n v="6"/>
    <n v="0"/>
    <x v="1"/>
    <n v="24.28"/>
    <n v="58.38000000000001"/>
    <n v="58.38000000000001"/>
    <n v="0"/>
    <n v="58.38000000000001"/>
    <n v="0"/>
    <n v="58.38000000000001"/>
    <m/>
    <m/>
    <m/>
    <n v="8.4"/>
    <s v="ниша"/>
    <m/>
    <m/>
    <m/>
    <m/>
    <m/>
    <m/>
    <m/>
    <m/>
    <m/>
    <m/>
    <s v="Кухня-столовая"/>
    <n v="17.77"/>
    <m/>
    <m/>
    <s v="Жилая комната"/>
    <s v="Мастер-спальня"/>
    <n v="14.01"/>
    <m/>
    <m/>
    <s v="Жилая комната"/>
    <s v="Комната стандарт"/>
    <n v="10.27"/>
    <m/>
    <m/>
    <m/>
    <m/>
    <m/>
    <m/>
    <m/>
    <m/>
    <m/>
    <m/>
    <m/>
    <m/>
    <m/>
    <m/>
    <m/>
    <m/>
    <m/>
    <n v="4.59"/>
    <n v="3.3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С-З"/>
  </r>
  <r>
    <x v="0"/>
    <x v="5"/>
    <n v="4"/>
    <n v="716"/>
    <n v="6"/>
    <n v="6"/>
    <n v="0"/>
    <x v="0"/>
    <n v="11.51"/>
    <n v="28.66"/>
    <n v="28.66"/>
    <n v="3.84"/>
    <n v="32.5"/>
    <n v="1.92"/>
    <n v="30.58"/>
    <m/>
    <m/>
    <m/>
    <n v="7.29"/>
    <s v="ниша"/>
    <m/>
    <m/>
    <m/>
    <m/>
    <m/>
    <m/>
    <m/>
    <m/>
    <m/>
    <m/>
    <s v="Кухня в нише"/>
    <n v="5.0199999999999996"/>
    <m/>
    <m/>
    <s v="Студия"/>
    <s v="Студия"/>
    <n v="11.51"/>
    <m/>
    <m/>
    <m/>
    <m/>
    <m/>
    <m/>
    <m/>
    <m/>
    <m/>
    <m/>
    <m/>
    <m/>
    <m/>
    <m/>
    <m/>
    <m/>
    <m/>
    <m/>
    <m/>
    <m/>
    <m/>
    <m/>
    <n v="4.84"/>
    <m/>
    <m/>
    <m/>
    <m/>
    <m/>
    <m/>
    <m/>
    <m/>
    <m/>
    <m/>
    <m/>
    <m/>
    <m/>
    <m/>
    <m/>
    <m/>
    <m/>
    <m/>
    <m/>
    <m/>
    <m/>
    <n v="3.84"/>
    <n v="1.92"/>
    <s v="стандартное"/>
    <s v="комната"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С-З"/>
  </r>
  <r>
    <x v="0"/>
    <x v="5"/>
    <n v="5"/>
    <n v="717"/>
    <n v="1"/>
    <n v="6"/>
    <n v="0"/>
    <x v="0"/>
    <n v="11.59"/>
    <n v="28.81"/>
    <n v="28.81"/>
    <n v="3.64"/>
    <n v="32.449999999999996"/>
    <n v="1.82"/>
    <n v="30.63"/>
    <m/>
    <m/>
    <m/>
    <n v="7.13"/>
    <s v="ниша"/>
    <m/>
    <m/>
    <m/>
    <m/>
    <m/>
    <m/>
    <m/>
    <m/>
    <m/>
    <m/>
    <s v="Кухня в нише"/>
    <n v="5.1100000000000003"/>
    <m/>
    <m/>
    <s v="Студия"/>
    <s v="Студия"/>
    <n v="11.59"/>
    <m/>
    <m/>
    <m/>
    <m/>
    <m/>
    <m/>
    <m/>
    <m/>
    <m/>
    <m/>
    <m/>
    <m/>
    <m/>
    <m/>
    <m/>
    <m/>
    <m/>
    <m/>
    <m/>
    <m/>
    <m/>
    <m/>
    <n v="4.9800000000000004"/>
    <m/>
    <m/>
    <m/>
    <m/>
    <m/>
    <m/>
    <m/>
    <m/>
    <m/>
    <m/>
    <m/>
    <m/>
    <m/>
    <m/>
    <m/>
    <m/>
    <m/>
    <m/>
    <m/>
    <m/>
    <m/>
    <n v="3.64"/>
    <n v="1.82"/>
    <s v="стандартное"/>
    <s v="комната"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Ю-В"/>
  </r>
  <r>
    <x v="0"/>
    <x v="5"/>
    <n v="5"/>
    <n v="718"/>
    <n v="2"/>
    <n v="6"/>
    <n v="0"/>
    <x v="1"/>
    <n v="24.22"/>
    <n v="58.430000000000007"/>
    <n v="58.430000000000007"/>
    <n v="3"/>
    <n v="61.430000000000007"/>
    <n v="0.9"/>
    <n v="59.330000000000005"/>
    <m/>
    <m/>
    <m/>
    <n v="8.49"/>
    <s v="ниша"/>
    <m/>
    <m/>
    <m/>
    <m/>
    <m/>
    <m/>
    <m/>
    <m/>
    <m/>
    <m/>
    <s v="Кухня-столовая"/>
    <n v="17.79"/>
    <m/>
    <m/>
    <s v="Жилая комната"/>
    <s v="Мастер-спальня"/>
    <n v="14.01"/>
    <m/>
    <m/>
    <s v="Жилая комната"/>
    <s v="Комната стандарт"/>
    <n v="10.210000000000001"/>
    <m/>
    <m/>
    <m/>
    <m/>
    <m/>
    <m/>
    <m/>
    <m/>
    <m/>
    <m/>
    <m/>
    <m/>
    <m/>
    <m/>
    <m/>
    <m/>
    <m/>
    <n v="4.59"/>
    <n v="3.34"/>
    <m/>
    <m/>
    <m/>
    <m/>
    <m/>
    <n v="3"/>
    <n v="0.9"/>
    <s v="без остекления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Ю-В"/>
  </r>
  <r>
    <x v="0"/>
    <x v="5"/>
    <n v="5"/>
    <n v="719"/>
    <n v="3"/>
    <n v="6"/>
    <n v="0"/>
    <x v="1"/>
    <n v="22.299999999999997"/>
    <n v="55.61"/>
    <n v="55.61"/>
    <n v="0"/>
    <n v="55.61"/>
    <n v="0"/>
    <n v="55.61"/>
    <m/>
    <m/>
    <m/>
    <n v="3.16"/>
    <s v="ниша"/>
    <m/>
    <n v="5.58"/>
    <m/>
    <m/>
    <m/>
    <m/>
    <m/>
    <m/>
    <m/>
    <m/>
    <s v="Кухня-столовая"/>
    <n v="18.68"/>
    <m/>
    <m/>
    <s v="Жилая комната"/>
    <s v="Комната стандарт"/>
    <n v="11.62"/>
    <s v="ниша"/>
    <m/>
    <s v="Жилая комната"/>
    <s v="Комната стандарт"/>
    <n v="10.68"/>
    <m/>
    <m/>
    <m/>
    <m/>
    <m/>
    <m/>
    <m/>
    <m/>
    <m/>
    <m/>
    <m/>
    <m/>
    <m/>
    <m/>
    <m/>
    <m/>
    <m/>
    <n v="5.8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, Окна во внутр.углу"/>
    <s v="Ю-В"/>
  </r>
  <r>
    <x v="0"/>
    <x v="5"/>
    <n v="5"/>
    <n v="720"/>
    <n v="4"/>
    <n v="6"/>
    <n v="0"/>
    <x v="1"/>
    <n v="22.299999999999997"/>
    <n v="55.6"/>
    <n v="55.6"/>
    <n v="0"/>
    <n v="55.6"/>
    <n v="0"/>
    <n v="55.6"/>
    <m/>
    <m/>
    <m/>
    <n v="3.16"/>
    <s v="ниша"/>
    <m/>
    <n v="5.57"/>
    <m/>
    <m/>
    <m/>
    <m/>
    <m/>
    <m/>
    <m/>
    <m/>
    <s v="Кухня-столовая"/>
    <n v="18.68"/>
    <m/>
    <m/>
    <s v="Жилая комната"/>
    <s v="Комната стандарт"/>
    <n v="11.62"/>
    <s v="ниша"/>
    <m/>
    <s v="Жилая комната"/>
    <s v="Комната стандарт"/>
    <n v="10.68"/>
    <m/>
    <m/>
    <m/>
    <m/>
    <m/>
    <m/>
    <m/>
    <m/>
    <m/>
    <m/>
    <m/>
    <m/>
    <m/>
    <m/>
    <m/>
    <m/>
    <m/>
    <n v="5.8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С-З"/>
  </r>
  <r>
    <x v="0"/>
    <x v="5"/>
    <n v="5"/>
    <n v="721"/>
    <n v="5"/>
    <n v="6"/>
    <n v="0"/>
    <x v="1"/>
    <n v="24.28"/>
    <n v="58.38000000000001"/>
    <n v="58.38000000000001"/>
    <n v="0"/>
    <n v="58.38000000000001"/>
    <n v="0"/>
    <n v="58.38000000000001"/>
    <m/>
    <m/>
    <m/>
    <n v="8.4"/>
    <s v="ниша"/>
    <m/>
    <m/>
    <m/>
    <m/>
    <m/>
    <m/>
    <m/>
    <m/>
    <m/>
    <m/>
    <s v="Кухня-столовая"/>
    <n v="17.77"/>
    <m/>
    <m/>
    <s v="Жилая комната"/>
    <s v="Мастер-спальня"/>
    <n v="14.01"/>
    <m/>
    <m/>
    <s v="Жилая комната"/>
    <s v="Комната стандарт"/>
    <n v="10.27"/>
    <m/>
    <m/>
    <m/>
    <m/>
    <m/>
    <m/>
    <m/>
    <m/>
    <m/>
    <m/>
    <m/>
    <m/>
    <m/>
    <m/>
    <m/>
    <m/>
    <m/>
    <n v="4.59"/>
    <n v="3.3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С-З"/>
  </r>
  <r>
    <x v="0"/>
    <x v="5"/>
    <n v="5"/>
    <n v="722"/>
    <n v="6"/>
    <n v="6"/>
    <n v="0"/>
    <x v="0"/>
    <n v="11.51"/>
    <n v="28.66"/>
    <n v="28.66"/>
    <n v="3.85"/>
    <n v="32.51"/>
    <n v="1.93"/>
    <n v="30.59"/>
    <m/>
    <m/>
    <m/>
    <n v="7.29"/>
    <s v="ниша"/>
    <m/>
    <m/>
    <m/>
    <m/>
    <m/>
    <m/>
    <m/>
    <m/>
    <m/>
    <m/>
    <s v="Кухня в нише"/>
    <n v="5.0199999999999996"/>
    <m/>
    <m/>
    <s v="Студия"/>
    <s v="Студия"/>
    <n v="11.51"/>
    <m/>
    <m/>
    <m/>
    <m/>
    <m/>
    <m/>
    <m/>
    <m/>
    <m/>
    <m/>
    <m/>
    <m/>
    <m/>
    <m/>
    <m/>
    <m/>
    <m/>
    <m/>
    <m/>
    <m/>
    <m/>
    <m/>
    <n v="4.84"/>
    <m/>
    <m/>
    <m/>
    <m/>
    <m/>
    <m/>
    <m/>
    <m/>
    <m/>
    <m/>
    <m/>
    <m/>
    <m/>
    <m/>
    <m/>
    <m/>
    <m/>
    <m/>
    <m/>
    <m/>
    <m/>
    <n v="3.85"/>
    <n v="1.93"/>
    <s v="стандартное"/>
    <s v="комната"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С-З"/>
  </r>
  <r>
    <x v="0"/>
    <x v="5"/>
    <n v="6"/>
    <n v="723"/>
    <n v="1"/>
    <n v="6"/>
    <n v="0"/>
    <x v="0"/>
    <n v="11.59"/>
    <n v="28.81"/>
    <n v="28.81"/>
    <n v="3.64"/>
    <n v="32.449999999999996"/>
    <n v="1.82"/>
    <n v="30.63"/>
    <m/>
    <m/>
    <m/>
    <n v="7.13"/>
    <s v="ниша"/>
    <m/>
    <m/>
    <m/>
    <m/>
    <m/>
    <m/>
    <m/>
    <m/>
    <m/>
    <m/>
    <s v="Кухня в нише"/>
    <n v="5.1100000000000003"/>
    <m/>
    <m/>
    <s v="Студия"/>
    <s v="Студия"/>
    <n v="11.59"/>
    <m/>
    <m/>
    <m/>
    <m/>
    <m/>
    <m/>
    <m/>
    <m/>
    <m/>
    <m/>
    <m/>
    <m/>
    <m/>
    <m/>
    <m/>
    <m/>
    <m/>
    <m/>
    <m/>
    <m/>
    <m/>
    <m/>
    <n v="4.9800000000000004"/>
    <m/>
    <m/>
    <m/>
    <m/>
    <m/>
    <m/>
    <m/>
    <m/>
    <m/>
    <m/>
    <m/>
    <m/>
    <m/>
    <m/>
    <m/>
    <m/>
    <m/>
    <m/>
    <m/>
    <m/>
    <m/>
    <n v="3.64"/>
    <n v="1.82"/>
    <s v="стандартное"/>
    <s v="комната"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Ю-В"/>
  </r>
  <r>
    <x v="0"/>
    <x v="5"/>
    <n v="6"/>
    <n v="724"/>
    <n v="2"/>
    <n v="6"/>
    <n v="0"/>
    <x v="1"/>
    <n v="24.22"/>
    <n v="58.430000000000007"/>
    <n v="58.430000000000007"/>
    <n v="2.6"/>
    <n v="61.030000000000008"/>
    <n v="0.78"/>
    <n v="59.210000000000008"/>
    <m/>
    <m/>
    <m/>
    <n v="8.49"/>
    <s v="ниша"/>
    <m/>
    <m/>
    <m/>
    <m/>
    <m/>
    <m/>
    <m/>
    <m/>
    <m/>
    <m/>
    <s v="Кухня-столовая"/>
    <n v="17.79"/>
    <m/>
    <m/>
    <s v="Жилая комната"/>
    <s v="Мастер-спальня"/>
    <n v="14.01"/>
    <m/>
    <m/>
    <s v="Жилая комната"/>
    <s v="Комната стандарт"/>
    <n v="10.210000000000001"/>
    <m/>
    <m/>
    <m/>
    <m/>
    <m/>
    <m/>
    <m/>
    <m/>
    <m/>
    <m/>
    <m/>
    <m/>
    <m/>
    <m/>
    <m/>
    <m/>
    <m/>
    <n v="4.59"/>
    <n v="3.34"/>
    <m/>
    <m/>
    <m/>
    <m/>
    <m/>
    <n v="2.6"/>
    <n v="0.78"/>
    <s v="без остекления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Ю-В"/>
  </r>
  <r>
    <x v="0"/>
    <x v="5"/>
    <n v="6"/>
    <n v="725"/>
    <n v="3"/>
    <n v="6"/>
    <n v="0"/>
    <x v="1"/>
    <n v="22.299999999999997"/>
    <n v="55.61"/>
    <n v="55.61"/>
    <n v="2.6"/>
    <n v="58.21"/>
    <n v="0.78"/>
    <n v="56.39"/>
    <m/>
    <m/>
    <m/>
    <n v="3.16"/>
    <s v="ниша"/>
    <m/>
    <n v="5.58"/>
    <m/>
    <m/>
    <m/>
    <m/>
    <m/>
    <m/>
    <m/>
    <m/>
    <s v="Кухня-столовая"/>
    <n v="18.68"/>
    <m/>
    <m/>
    <s v="Жилая комната"/>
    <s v="Комната стандарт"/>
    <n v="11.62"/>
    <s v="ниша"/>
    <m/>
    <s v="Жилая комната"/>
    <s v="Комната стандарт"/>
    <n v="10.68"/>
    <m/>
    <m/>
    <m/>
    <m/>
    <m/>
    <m/>
    <m/>
    <m/>
    <m/>
    <m/>
    <m/>
    <m/>
    <m/>
    <m/>
    <m/>
    <m/>
    <m/>
    <n v="5.89"/>
    <m/>
    <m/>
    <m/>
    <m/>
    <m/>
    <m/>
    <n v="2.6"/>
    <n v="0.78"/>
    <s v="без остекления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, Окна во внутр.углу"/>
    <s v="Ю-В"/>
  </r>
  <r>
    <x v="0"/>
    <x v="5"/>
    <n v="6"/>
    <n v="726"/>
    <n v="4"/>
    <n v="6"/>
    <n v="0"/>
    <x v="1"/>
    <n v="22.299999999999997"/>
    <n v="55.6"/>
    <n v="55.6"/>
    <n v="0"/>
    <n v="55.6"/>
    <n v="0"/>
    <n v="55.6"/>
    <m/>
    <m/>
    <m/>
    <n v="3.16"/>
    <s v="ниша"/>
    <m/>
    <n v="5.57"/>
    <m/>
    <m/>
    <m/>
    <m/>
    <m/>
    <m/>
    <m/>
    <m/>
    <s v="Кухня-столовая"/>
    <n v="18.68"/>
    <m/>
    <m/>
    <s v="Жилая комната"/>
    <s v="Комната стандарт"/>
    <n v="11.62"/>
    <s v="ниша"/>
    <m/>
    <s v="Жилая комната"/>
    <s v="Комната стандарт"/>
    <n v="10.68"/>
    <m/>
    <m/>
    <m/>
    <m/>
    <m/>
    <m/>
    <m/>
    <m/>
    <m/>
    <m/>
    <m/>
    <m/>
    <m/>
    <m/>
    <m/>
    <m/>
    <m/>
    <n v="5.8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С-З"/>
  </r>
  <r>
    <x v="0"/>
    <x v="5"/>
    <n v="6"/>
    <n v="727"/>
    <n v="5"/>
    <n v="6"/>
    <n v="0"/>
    <x v="1"/>
    <n v="24.28"/>
    <n v="58.38000000000001"/>
    <n v="58.38000000000001"/>
    <n v="0"/>
    <n v="58.38000000000001"/>
    <n v="0"/>
    <n v="58.38000000000001"/>
    <m/>
    <m/>
    <m/>
    <n v="8.4"/>
    <s v="ниша"/>
    <m/>
    <m/>
    <m/>
    <m/>
    <m/>
    <m/>
    <m/>
    <m/>
    <m/>
    <m/>
    <s v="Кухня-столовая"/>
    <n v="17.77"/>
    <m/>
    <m/>
    <s v="Жилая комната"/>
    <s v="Мастер-спальня"/>
    <n v="14.01"/>
    <m/>
    <m/>
    <s v="Жилая комната"/>
    <s v="Комната стандарт"/>
    <n v="10.27"/>
    <m/>
    <m/>
    <m/>
    <m/>
    <m/>
    <m/>
    <m/>
    <m/>
    <m/>
    <m/>
    <m/>
    <m/>
    <m/>
    <m/>
    <m/>
    <m/>
    <m/>
    <n v="4.59"/>
    <n v="3.3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С-З"/>
  </r>
  <r>
    <x v="0"/>
    <x v="5"/>
    <n v="6"/>
    <n v="728"/>
    <n v="6"/>
    <n v="6"/>
    <n v="0"/>
    <x v="0"/>
    <n v="11.51"/>
    <n v="28.66"/>
    <n v="28.66"/>
    <n v="3.84"/>
    <n v="32.5"/>
    <n v="1.92"/>
    <n v="30.58"/>
    <m/>
    <m/>
    <m/>
    <n v="7.29"/>
    <s v="ниша"/>
    <m/>
    <m/>
    <m/>
    <m/>
    <m/>
    <m/>
    <m/>
    <m/>
    <m/>
    <m/>
    <s v="Кухня в нише"/>
    <n v="5.0199999999999996"/>
    <m/>
    <m/>
    <s v="Студия"/>
    <s v="Студия"/>
    <n v="11.51"/>
    <m/>
    <m/>
    <m/>
    <m/>
    <m/>
    <m/>
    <m/>
    <m/>
    <m/>
    <m/>
    <m/>
    <m/>
    <m/>
    <m/>
    <m/>
    <m/>
    <m/>
    <m/>
    <m/>
    <m/>
    <m/>
    <m/>
    <n v="4.84"/>
    <m/>
    <m/>
    <m/>
    <m/>
    <m/>
    <m/>
    <m/>
    <m/>
    <m/>
    <m/>
    <m/>
    <m/>
    <m/>
    <m/>
    <m/>
    <m/>
    <m/>
    <m/>
    <m/>
    <m/>
    <m/>
    <n v="3.84"/>
    <n v="1.92"/>
    <s v="стандартное"/>
    <s v="комната"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С-З"/>
  </r>
  <r>
    <x v="0"/>
    <x v="5"/>
    <n v="7"/>
    <n v="729"/>
    <n v="1"/>
    <n v="6"/>
    <n v="0"/>
    <x v="0"/>
    <n v="11.59"/>
    <n v="28.81"/>
    <n v="28.81"/>
    <n v="3.64"/>
    <n v="32.449999999999996"/>
    <n v="1.82"/>
    <n v="30.63"/>
    <m/>
    <m/>
    <m/>
    <n v="7.13"/>
    <s v="ниша"/>
    <m/>
    <m/>
    <m/>
    <m/>
    <m/>
    <m/>
    <m/>
    <m/>
    <m/>
    <m/>
    <s v="Кухня в нише"/>
    <n v="5.1100000000000003"/>
    <m/>
    <m/>
    <s v="Студия"/>
    <s v="Студия"/>
    <n v="11.59"/>
    <m/>
    <m/>
    <m/>
    <m/>
    <m/>
    <m/>
    <m/>
    <m/>
    <m/>
    <m/>
    <m/>
    <m/>
    <m/>
    <m/>
    <m/>
    <m/>
    <m/>
    <m/>
    <m/>
    <m/>
    <m/>
    <m/>
    <n v="4.9800000000000004"/>
    <m/>
    <m/>
    <m/>
    <m/>
    <m/>
    <m/>
    <m/>
    <m/>
    <m/>
    <m/>
    <m/>
    <m/>
    <m/>
    <m/>
    <m/>
    <m/>
    <m/>
    <m/>
    <m/>
    <m/>
    <m/>
    <n v="3.64"/>
    <n v="1.82"/>
    <s v="стандартное"/>
    <s v="комната"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Ю-В"/>
  </r>
  <r>
    <x v="0"/>
    <x v="5"/>
    <n v="7"/>
    <n v="730"/>
    <n v="2"/>
    <n v="6"/>
    <n v="0"/>
    <x v="1"/>
    <n v="24.22"/>
    <n v="58.430000000000007"/>
    <n v="58.430000000000007"/>
    <n v="3"/>
    <n v="61.430000000000007"/>
    <n v="0.9"/>
    <n v="59.330000000000005"/>
    <m/>
    <m/>
    <m/>
    <n v="8.49"/>
    <s v="ниша"/>
    <m/>
    <m/>
    <m/>
    <m/>
    <m/>
    <m/>
    <m/>
    <m/>
    <m/>
    <m/>
    <s v="Кухня-столовая"/>
    <n v="17.79"/>
    <m/>
    <m/>
    <s v="Жилая комната"/>
    <s v="Мастер-спальня"/>
    <n v="14.01"/>
    <m/>
    <m/>
    <s v="Жилая комната"/>
    <s v="Комната стандарт"/>
    <n v="10.210000000000001"/>
    <m/>
    <m/>
    <m/>
    <m/>
    <m/>
    <m/>
    <m/>
    <m/>
    <m/>
    <m/>
    <m/>
    <m/>
    <m/>
    <m/>
    <m/>
    <m/>
    <m/>
    <n v="4.59"/>
    <n v="3.34"/>
    <m/>
    <m/>
    <m/>
    <m/>
    <m/>
    <n v="3"/>
    <n v="0.9"/>
    <s v="без остекления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Ю-В"/>
  </r>
  <r>
    <x v="0"/>
    <x v="5"/>
    <n v="7"/>
    <n v="731"/>
    <n v="3"/>
    <n v="6"/>
    <n v="0"/>
    <x v="1"/>
    <n v="22.299999999999997"/>
    <n v="55.61"/>
    <n v="55.61"/>
    <n v="0"/>
    <n v="55.61"/>
    <n v="0"/>
    <n v="55.61"/>
    <m/>
    <m/>
    <m/>
    <n v="3.16"/>
    <s v="ниша"/>
    <m/>
    <n v="5.58"/>
    <m/>
    <m/>
    <m/>
    <m/>
    <m/>
    <m/>
    <m/>
    <m/>
    <s v="Кухня-столовая"/>
    <n v="18.68"/>
    <m/>
    <m/>
    <s v="Жилая комната"/>
    <s v="Комната стандарт"/>
    <n v="11.62"/>
    <s v="ниша"/>
    <m/>
    <s v="Жилая комната"/>
    <s v="Комната стандарт"/>
    <n v="10.68"/>
    <m/>
    <m/>
    <m/>
    <m/>
    <m/>
    <m/>
    <m/>
    <m/>
    <m/>
    <m/>
    <m/>
    <m/>
    <m/>
    <m/>
    <m/>
    <m/>
    <m/>
    <n v="5.8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, Окна во внутр.углу"/>
    <s v="Ю-В"/>
  </r>
  <r>
    <x v="0"/>
    <x v="5"/>
    <n v="7"/>
    <n v="732"/>
    <n v="4"/>
    <n v="6"/>
    <n v="0"/>
    <x v="1"/>
    <n v="22.299999999999997"/>
    <n v="55.6"/>
    <n v="55.6"/>
    <n v="0"/>
    <n v="55.6"/>
    <n v="0"/>
    <n v="55.6"/>
    <m/>
    <m/>
    <m/>
    <n v="3.16"/>
    <s v="ниша"/>
    <m/>
    <n v="5.57"/>
    <m/>
    <m/>
    <m/>
    <m/>
    <m/>
    <m/>
    <m/>
    <m/>
    <s v="Кухня-столовая"/>
    <n v="18.68"/>
    <m/>
    <m/>
    <s v="Жилая комната"/>
    <s v="Комната стандарт"/>
    <n v="11.62"/>
    <s v="ниша"/>
    <m/>
    <s v="Жилая комната"/>
    <s v="Комната стандарт"/>
    <n v="10.68"/>
    <m/>
    <m/>
    <m/>
    <m/>
    <m/>
    <m/>
    <m/>
    <m/>
    <m/>
    <m/>
    <m/>
    <m/>
    <m/>
    <m/>
    <m/>
    <m/>
    <m/>
    <n v="5.8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С-З"/>
  </r>
  <r>
    <x v="0"/>
    <x v="5"/>
    <n v="7"/>
    <n v="733"/>
    <n v="5"/>
    <n v="6"/>
    <n v="0"/>
    <x v="1"/>
    <n v="24.28"/>
    <n v="58.38000000000001"/>
    <n v="58.38000000000001"/>
    <n v="0"/>
    <n v="58.38000000000001"/>
    <n v="0"/>
    <n v="58.38000000000001"/>
    <m/>
    <m/>
    <m/>
    <n v="8.4"/>
    <s v="ниша"/>
    <m/>
    <m/>
    <m/>
    <m/>
    <m/>
    <m/>
    <m/>
    <m/>
    <m/>
    <m/>
    <s v="Кухня-столовая"/>
    <n v="17.77"/>
    <m/>
    <m/>
    <s v="Жилая комната"/>
    <s v="Мастер-спальня"/>
    <n v="14.01"/>
    <m/>
    <m/>
    <s v="Жилая комната"/>
    <s v="Комната стандарт"/>
    <n v="10.27"/>
    <m/>
    <m/>
    <m/>
    <m/>
    <m/>
    <m/>
    <m/>
    <m/>
    <m/>
    <m/>
    <m/>
    <m/>
    <m/>
    <m/>
    <m/>
    <m/>
    <m/>
    <n v="4.59"/>
    <n v="3.3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С-З"/>
  </r>
  <r>
    <x v="0"/>
    <x v="5"/>
    <n v="7"/>
    <n v="734"/>
    <n v="6"/>
    <n v="6"/>
    <n v="0"/>
    <x v="0"/>
    <n v="11.51"/>
    <n v="28.66"/>
    <n v="28.66"/>
    <n v="3.85"/>
    <n v="32.51"/>
    <n v="1.93"/>
    <n v="30.59"/>
    <m/>
    <m/>
    <m/>
    <n v="7.29"/>
    <s v="ниша"/>
    <m/>
    <m/>
    <m/>
    <m/>
    <m/>
    <m/>
    <m/>
    <m/>
    <m/>
    <m/>
    <s v="Кухня в нише"/>
    <n v="5.0199999999999996"/>
    <m/>
    <m/>
    <s v="Студия"/>
    <s v="Студия"/>
    <n v="11.51"/>
    <m/>
    <m/>
    <m/>
    <m/>
    <m/>
    <m/>
    <m/>
    <m/>
    <m/>
    <m/>
    <m/>
    <m/>
    <m/>
    <m/>
    <m/>
    <m/>
    <m/>
    <m/>
    <m/>
    <m/>
    <m/>
    <m/>
    <n v="4.84"/>
    <m/>
    <m/>
    <m/>
    <m/>
    <m/>
    <m/>
    <m/>
    <m/>
    <m/>
    <m/>
    <m/>
    <m/>
    <m/>
    <m/>
    <m/>
    <m/>
    <m/>
    <m/>
    <m/>
    <m/>
    <m/>
    <n v="3.85"/>
    <n v="1.93"/>
    <s v="стандартное"/>
    <s v="комната"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С-З"/>
  </r>
  <r>
    <x v="0"/>
    <x v="5"/>
    <n v="8"/>
    <n v="735"/>
    <n v="1"/>
    <n v="6"/>
    <n v="0"/>
    <x v="0"/>
    <n v="11.59"/>
    <n v="28.81"/>
    <n v="28.81"/>
    <n v="3.64"/>
    <n v="32.449999999999996"/>
    <n v="1.82"/>
    <n v="30.63"/>
    <m/>
    <m/>
    <m/>
    <n v="7.13"/>
    <s v="ниша"/>
    <m/>
    <m/>
    <m/>
    <m/>
    <m/>
    <m/>
    <m/>
    <m/>
    <m/>
    <m/>
    <s v="Кухня в нише"/>
    <n v="5.1100000000000003"/>
    <m/>
    <m/>
    <s v="Студия"/>
    <s v="Студия"/>
    <n v="11.59"/>
    <m/>
    <m/>
    <m/>
    <m/>
    <m/>
    <m/>
    <m/>
    <m/>
    <m/>
    <m/>
    <m/>
    <m/>
    <m/>
    <m/>
    <m/>
    <m/>
    <m/>
    <m/>
    <m/>
    <m/>
    <m/>
    <m/>
    <n v="4.9800000000000004"/>
    <m/>
    <m/>
    <m/>
    <m/>
    <m/>
    <m/>
    <m/>
    <m/>
    <m/>
    <m/>
    <m/>
    <m/>
    <m/>
    <m/>
    <m/>
    <m/>
    <m/>
    <m/>
    <m/>
    <m/>
    <m/>
    <n v="3.64"/>
    <n v="1.82"/>
    <s v="стандартное"/>
    <s v="комната"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Ю-В"/>
  </r>
  <r>
    <x v="0"/>
    <x v="5"/>
    <n v="8"/>
    <n v="736"/>
    <n v="2"/>
    <n v="6"/>
    <n v="0"/>
    <x v="1"/>
    <n v="24.22"/>
    <n v="58.430000000000007"/>
    <n v="58.430000000000007"/>
    <n v="2.6"/>
    <n v="61.030000000000008"/>
    <n v="0.78"/>
    <n v="59.210000000000008"/>
    <m/>
    <m/>
    <m/>
    <n v="8.49"/>
    <s v="ниша"/>
    <m/>
    <m/>
    <m/>
    <m/>
    <m/>
    <m/>
    <m/>
    <m/>
    <m/>
    <m/>
    <s v="Кухня-столовая"/>
    <n v="17.79"/>
    <m/>
    <m/>
    <s v="Жилая комната"/>
    <s v="Мастер-спальня"/>
    <n v="14.01"/>
    <m/>
    <m/>
    <s v="Жилая комната"/>
    <s v="Комната стандарт"/>
    <n v="10.210000000000001"/>
    <m/>
    <m/>
    <m/>
    <m/>
    <m/>
    <m/>
    <m/>
    <m/>
    <m/>
    <m/>
    <m/>
    <m/>
    <m/>
    <m/>
    <m/>
    <m/>
    <m/>
    <n v="4.59"/>
    <n v="3.34"/>
    <m/>
    <m/>
    <m/>
    <m/>
    <m/>
    <n v="2.6"/>
    <n v="0.78"/>
    <s v="без остекления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Ю-В"/>
  </r>
  <r>
    <x v="0"/>
    <x v="5"/>
    <n v="8"/>
    <n v="737"/>
    <n v="3"/>
    <n v="6"/>
    <n v="0"/>
    <x v="1"/>
    <n v="22.299999999999997"/>
    <n v="55.61"/>
    <n v="55.61"/>
    <n v="2.6"/>
    <n v="58.21"/>
    <n v="0.78"/>
    <n v="56.39"/>
    <m/>
    <m/>
    <m/>
    <n v="3.16"/>
    <s v="ниша"/>
    <m/>
    <n v="5.58"/>
    <m/>
    <m/>
    <m/>
    <m/>
    <m/>
    <m/>
    <m/>
    <m/>
    <s v="Кухня-столовая"/>
    <n v="18.68"/>
    <m/>
    <m/>
    <s v="Жилая комната"/>
    <s v="Комната стандарт"/>
    <n v="11.62"/>
    <s v="ниша"/>
    <m/>
    <s v="Жилая комната"/>
    <s v="Комната стандарт"/>
    <n v="10.68"/>
    <m/>
    <m/>
    <m/>
    <m/>
    <m/>
    <m/>
    <m/>
    <m/>
    <m/>
    <m/>
    <m/>
    <m/>
    <m/>
    <m/>
    <m/>
    <m/>
    <m/>
    <n v="5.89"/>
    <m/>
    <m/>
    <m/>
    <m/>
    <m/>
    <m/>
    <n v="2.6"/>
    <n v="0.78"/>
    <s v="без остекления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, Окна во внутр.углу"/>
    <s v="Ю-В"/>
  </r>
  <r>
    <x v="0"/>
    <x v="5"/>
    <n v="8"/>
    <n v="738"/>
    <n v="4"/>
    <n v="6"/>
    <n v="0"/>
    <x v="1"/>
    <n v="22.299999999999997"/>
    <n v="55.6"/>
    <n v="55.6"/>
    <n v="0"/>
    <n v="55.6"/>
    <n v="0"/>
    <n v="55.6"/>
    <m/>
    <m/>
    <m/>
    <n v="3.16"/>
    <s v="ниша"/>
    <m/>
    <n v="5.57"/>
    <m/>
    <m/>
    <m/>
    <m/>
    <m/>
    <m/>
    <m/>
    <m/>
    <s v="Кухня-столовая"/>
    <n v="18.68"/>
    <m/>
    <m/>
    <s v="Жилая комната"/>
    <s v="Комната стандарт"/>
    <n v="11.62"/>
    <s v="ниша"/>
    <m/>
    <s v="Жилая комната"/>
    <s v="Комната стандарт"/>
    <n v="10.68"/>
    <m/>
    <m/>
    <m/>
    <m/>
    <m/>
    <m/>
    <m/>
    <m/>
    <m/>
    <m/>
    <m/>
    <m/>
    <m/>
    <m/>
    <m/>
    <m/>
    <m/>
    <n v="5.8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С-З"/>
  </r>
  <r>
    <x v="0"/>
    <x v="5"/>
    <n v="8"/>
    <n v="739"/>
    <n v="5"/>
    <n v="6"/>
    <n v="0"/>
    <x v="1"/>
    <n v="24.28"/>
    <n v="58.38000000000001"/>
    <n v="58.38000000000001"/>
    <n v="0"/>
    <n v="58.38000000000001"/>
    <n v="0"/>
    <n v="58.38000000000001"/>
    <m/>
    <m/>
    <m/>
    <n v="8.4"/>
    <s v="ниша"/>
    <m/>
    <m/>
    <m/>
    <m/>
    <m/>
    <m/>
    <m/>
    <m/>
    <m/>
    <m/>
    <s v="Кухня-столовая"/>
    <n v="17.77"/>
    <m/>
    <m/>
    <s v="Жилая комната"/>
    <s v="Мастер-спальня"/>
    <n v="14.01"/>
    <m/>
    <m/>
    <s v="Жилая комната"/>
    <s v="Комната стандарт"/>
    <n v="10.27"/>
    <m/>
    <m/>
    <m/>
    <m/>
    <m/>
    <m/>
    <m/>
    <m/>
    <m/>
    <m/>
    <m/>
    <m/>
    <m/>
    <m/>
    <m/>
    <m/>
    <m/>
    <n v="4.59"/>
    <n v="3.3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С-З"/>
  </r>
  <r>
    <x v="0"/>
    <x v="5"/>
    <n v="8"/>
    <n v="740"/>
    <n v="6"/>
    <n v="6"/>
    <n v="0"/>
    <x v="0"/>
    <n v="11.51"/>
    <n v="28.66"/>
    <n v="28.66"/>
    <n v="3.84"/>
    <n v="32.5"/>
    <n v="1.92"/>
    <n v="30.58"/>
    <m/>
    <m/>
    <m/>
    <n v="7.29"/>
    <s v="ниша"/>
    <m/>
    <m/>
    <m/>
    <m/>
    <m/>
    <m/>
    <m/>
    <m/>
    <m/>
    <m/>
    <s v="Кухня в нише"/>
    <n v="5.0199999999999996"/>
    <m/>
    <m/>
    <s v="Студия"/>
    <s v="Студия"/>
    <n v="11.51"/>
    <m/>
    <m/>
    <m/>
    <m/>
    <m/>
    <m/>
    <m/>
    <m/>
    <m/>
    <m/>
    <m/>
    <m/>
    <m/>
    <m/>
    <m/>
    <m/>
    <m/>
    <m/>
    <m/>
    <m/>
    <m/>
    <m/>
    <n v="4.84"/>
    <m/>
    <m/>
    <m/>
    <m/>
    <m/>
    <m/>
    <m/>
    <m/>
    <m/>
    <m/>
    <m/>
    <m/>
    <m/>
    <m/>
    <m/>
    <m/>
    <m/>
    <m/>
    <m/>
    <m/>
    <m/>
    <n v="3.84"/>
    <n v="1.92"/>
    <s v="стандартное"/>
    <s v="комната"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С-З"/>
  </r>
  <r>
    <x v="0"/>
    <x v="5"/>
    <n v="9"/>
    <n v="741"/>
    <n v="1"/>
    <n v="6"/>
    <n v="0"/>
    <x v="0"/>
    <n v="11.59"/>
    <n v="28.81"/>
    <n v="28.81"/>
    <n v="3.64"/>
    <n v="32.449999999999996"/>
    <n v="1.82"/>
    <n v="30.63"/>
    <m/>
    <m/>
    <m/>
    <n v="7.13"/>
    <s v="ниша"/>
    <m/>
    <m/>
    <m/>
    <m/>
    <m/>
    <m/>
    <m/>
    <m/>
    <m/>
    <m/>
    <s v="Кухня в нише"/>
    <n v="5.1100000000000003"/>
    <m/>
    <m/>
    <s v="Студия"/>
    <s v="Студия"/>
    <n v="11.59"/>
    <m/>
    <m/>
    <m/>
    <m/>
    <m/>
    <m/>
    <m/>
    <m/>
    <m/>
    <m/>
    <m/>
    <m/>
    <m/>
    <m/>
    <m/>
    <m/>
    <m/>
    <m/>
    <m/>
    <m/>
    <m/>
    <m/>
    <n v="4.9800000000000004"/>
    <m/>
    <m/>
    <m/>
    <m/>
    <m/>
    <m/>
    <m/>
    <m/>
    <m/>
    <m/>
    <m/>
    <m/>
    <m/>
    <m/>
    <m/>
    <m/>
    <m/>
    <m/>
    <m/>
    <m/>
    <m/>
    <n v="3.64"/>
    <n v="1.82"/>
    <s v="стандартное"/>
    <s v="комната"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Ю-В"/>
  </r>
  <r>
    <x v="0"/>
    <x v="5"/>
    <n v="9"/>
    <n v="742"/>
    <n v="2"/>
    <n v="6"/>
    <n v="0"/>
    <x v="1"/>
    <n v="24.22"/>
    <n v="58.430000000000007"/>
    <n v="58.430000000000007"/>
    <n v="3"/>
    <n v="61.430000000000007"/>
    <n v="0.9"/>
    <n v="59.330000000000005"/>
    <m/>
    <m/>
    <m/>
    <n v="8.49"/>
    <s v="ниша"/>
    <m/>
    <m/>
    <m/>
    <m/>
    <m/>
    <m/>
    <m/>
    <m/>
    <m/>
    <m/>
    <s v="Кухня-столовая"/>
    <n v="17.79"/>
    <m/>
    <m/>
    <s v="Жилая комната"/>
    <s v="Мастер-спальня"/>
    <n v="14.01"/>
    <m/>
    <m/>
    <s v="Жилая комната"/>
    <s v="Комната стандарт"/>
    <n v="10.210000000000001"/>
    <m/>
    <m/>
    <m/>
    <m/>
    <m/>
    <m/>
    <m/>
    <m/>
    <m/>
    <m/>
    <m/>
    <m/>
    <m/>
    <m/>
    <m/>
    <m/>
    <m/>
    <n v="4.59"/>
    <n v="3.34"/>
    <m/>
    <m/>
    <m/>
    <m/>
    <m/>
    <n v="3"/>
    <n v="0.9"/>
    <s v="без остекления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Ю-В"/>
  </r>
  <r>
    <x v="0"/>
    <x v="5"/>
    <n v="9"/>
    <n v="743"/>
    <n v="3"/>
    <n v="6"/>
    <n v="0"/>
    <x v="1"/>
    <n v="22.299999999999997"/>
    <n v="55.61"/>
    <n v="55.61"/>
    <n v="0"/>
    <n v="55.61"/>
    <n v="0"/>
    <n v="55.61"/>
    <m/>
    <m/>
    <m/>
    <n v="3.16"/>
    <s v="ниша"/>
    <m/>
    <n v="5.58"/>
    <m/>
    <m/>
    <m/>
    <m/>
    <m/>
    <m/>
    <m/>
    <m/>
    <s v="Кухня-столовая"/>
    <n v="18.68"/>
    <m/>
    <m/>
    <s v="Жилая комната"/>
    <s v="Комната стандарт"/>
    <n v="11.62"/>
    <s v="ниша"/>
    <m/>
    <s v="Жилая комната"/>
    <s v="Комната стандарт"/>
    <n v="10.68"/>
    <m/>
    <m/>
    <m/>
    <m/>
    <m/>
    <m/>
    <m/>
    <m/>
    <m/>
    <m/>
    <m/>
    <m/>
    <m/>
    <m/>
    <m/>
    <m/>
    <m/>
    <n v="5.8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, Окна во внутр.углу"/>
    <s v="Ю-В"/>
  </r>
  <r>
    <x v="0"/>
    <x v="5"/>
    <n v="9"/>
    <n v="744"/>
    <n v="4"/>
    <n v="6"/>
    <n v="0"/>
    <x v="1"/>
    <n v="22.299999999999997"/>
    <n v="55.6"/>
    <n v="55.6"/>
    <n v="0"/>
    <n v="55.6"/>
    <n v="0"/>
    <n v="55.6"/>
    <m/>
    <m/>
    <m/>
    <n v="3.16"/>
    <s v="ниша"/>
    <m/>
    <n v="5.57"/>
    <m/>
    <m/>
    <m/>
    <m/>
    <m/>
    <m/>
    <m/>
    <m/>
    <s v="Кухня-столовая"/>
    <n v="18.68"/>
    <m/>
    <m/>
    <s v="Жилая комната"/>
    <s v="Комната стандарт"/>
    <n v="11.62"/>
    <s v="ниша"/>
    <m/>
    <s v="Жилая комната"/>
    <s v="Комната стандарт"/>
    <n v="10.68"/>
    <m/>
    <m/>
    <m/>
    <m/>
    <m/>
    <m/>
    <m/>
    <m/>
    <m/>
    <m/>
    <m/>
    <m/>
    <m/>
    <m/>
    <m/>
    <m/>
    <m/>
    <n v="5.8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С-З"/>
  </r>
  <r>
    <x v="0"/>
    <x v="5"/>
    <n v="9"/>
    <n v="745"/>
    <n v="5"/>
    <n v="6"/>
    <n v="0"/>
    <x v="1"/>
    <n v="24.28"/>
    <n v="58.38000000000001"/>
    <n v="58.38000000000001"/>
    <n v="0"/>
    <n v="58.38000000000001"/>
    <n v="0"/>
    <n v="58.38000000000001"/>
    <m/>
    <m/>
    <m/>
    <n v="8.4"/>
    <s v="ниша"/>
    <m/>
    <m/>
    <m/>
    <m/>
    <m/>
    <m/>
    <m/>
    <m/>
    <m/>
    <m/>
    <s v="Кухня-столовая"/>
    <n v="17.77"/>
    <m/>
    <m/>
    <s v="Жилая комната"/>
    <s v="Мастер-спальня"/>
    <n v="14.01"/>
    <m/>
    <m/>
    <s v="Жилая комната"/>
    <s v="Комната стандарт"/>
    <n v="10.27"/>
    <m/>
    <m/>
    <m/>
    <m/>
    <m/>
    <m/>
    <m/>
    <m/>
    <m/>
    <m/>
    <m/>
    <m/>
    <m/>
    <m/>
    <m/>
    <m/>
    <m/>
    <n v="4.59"/>
    <n v="3.3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С-З"/>
  </r>
  <r>
    <x v="0"/>
    <x v="5"/>
    <n v="9"/>
    <n v="746"/>
    <n v="6"/>
    <n v="6"/>
    <n v="0"/>
    <x v="0"/>
    <n v="11.51"/>
    <n v="28.66"/>
    <n v="28.66"/>
    <n v="3.85"/>
    <n v="32.51"/>
    <n v="1.93"/>
    <n v="30.59"/>
    <m/>
    <m/>
    <m/>
    <n v="7.29"/>
    <s v="ниша"/>
    <m/>
    <m/>
    <m/>
    <m/>
    <m/>
    <m/>
    <m/>
    <m/>
    <m/>
    <m/>
    <s v="Кухня в нише"/>
    <n v="5.0199999999999996"/>
    <m/>
    <m/>
    <s v="Студия"/>
    <s v="Студия"/>
    <n v="11.51"/>
    <m/>
    <m/>
    <m/>
    <m/>
    <m/>
    <m/>
    <m/>
    <m/>
    <m/>
    <m/>
    <m/>
    <m/>
    <m/>
    <m/>
    <m/>
    <m/>
    <m/>
    <m/>
    <m/>
    <m/>
    <m/>
    <m/>
    <n v="4.84"/>
    <m/>
    <m/>
    <m/>
    <m/>
    <m/>
    <m/>
    <m/>
    <m/>
    <m/>
    <m/>
    <m/>
    <m/>
    <m/>
    <m/>
    <m/>
    <m/>
    <m/>
    <m/>
    <m/>
    <m/>
    <m/>
    <n v="3.85"/>
    <n v="1.93"/>
    <s v="стандартное"/>
    <s v="комната"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С-З"/>
  </r>
  <r>
    <x v="0"/>
    <x v="5"/>
    <n v="10"/>
    <n v="747"/>
    <n v="1"/>
    <n v="6"/>
    <n v="0"/>
    <x v="1"/>
    <n v="30.35"/>
    <n v="101.67999999999999"/>
    <n v="101.67999999999999"/>
    <n v="54.81"/>
    <n v="156.49"/>
    <n v="16.440000000000001"/>
    <n v="118.11999999999999"/>
    <m/>
    <m/>
    <m/>
    <n v="7.84"/>
    <s v="гардероб"/>
    <n v="2.1"/>
    <n v="8.07"/>
    <s v="гардероб"/>
    <n v="6.11"/>
    <m/>
    <m/>
    <m/>
    <m/>
    <m/>
    <m/>
    <s v="Кухня-столовая"/>
    <n v="32.979999999999997"/>
    <m/>
    <m/>
    <s v="Жилая комната"/>
    <s v="Комната стандарт"/>
    <n v="15.84"/>
    <s v="гардероб"/>
    <n v="4.91"/>
    <s v="Жилая комната"/>
    <s v="Комната стандарт"/>
    <n v="14.51"/>
    <m/>
    <m/>
    <m/>
    <m/>
    <m/>
    <m/>
    <m/>
    <m/>
    <m/>
    <m/>
    <m/>
    <m/>
    <m/>
    <m/>
    <m/>
    <m/>
    <m/>
    <n v="3.72"/>
    <n v="3.11"/>
    <m/>
    <n v="2.4900000000000002"/>
    <m/>
    <m/>
    <m/>
    <m/>
    <m/>
    <m/>
    <m/>
    <m/>
    <m/>
    <m/>
    <m/>
    <m/>
    <m/>
    <m/>
    <m/>
    <m/>
    <m/>
    <m/>
    <m/>
    <m/>
    <m/>
    <m/>
    <m/>
    <m/>
    <m/>
    <m/>
    <n v="54.81"/>
    <n v="16.440000000000001"/>
    <s v="кухня"/>
    <m/>
    <m/>
    <m/>
    <m/>
    <m/>
    <m/>
    <s v="да"/>
    <n v="6.3"/>
    <s v="да"/>
    <m/>
    <m/>
    <m/>
    <m/>
    <m/>
    <n v="1"/>
    <m/>
    <m/>
    <m/>
    <m/>
    <m/>
    <m/>
    <m/>
    <m/>
    <m/>
    <m/>
    <s v="Свой ЖК, Двор"/>
    <s v="Ю-В"/>
  </r>
  <r>
    <x v="0"/>
    <x v="5"/>
    <n v="10"/>
    <n v="748"/>
    <n v="2"/>
    <n v="6"/>
    <n v="0"/>
    <x v="0"/>
    <n v="11.56"/>
    <n v="37.97"/>
    <n v="37.97"/>
    <n v="0"/>
    <n v="37.97"/>
    <n v="0"/>
    <n v="37.97"/>
    <m/>
    <m/>
    <m/>
    <n v="4.0199999999999996"/>
    <s v="ниша"/>
    <m/>
    <m/>
    <m/>
    <m/>
    <m/>
    <m/>
    <m/>
    <m/>
    <m/>
    <m/>
    <s v="Кухня-столовая"/>
    <n v="18.03"/>
    <m/>
    <m/>
    <s v="Жилая комната"/>
    <s v="Комната стандарт"/>
    <n v="11.56"/>
    <m/>
    <m/>
    <m/>
    <m/>
    <m/>
    <m/>
    <m/>
    <m/>
    <m/>
    <m/>
    <m/>
    <m/>
    <m/>
    <m/>
    <m/>
    <m/>
    <m/>
    <m/>
    <m/>
    <m/>
    <m/>
    <m/>
    <n v="4.36000000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Ю-В"/>
  </r>
  <r>
    <x v="0"/>
    <x v="5"/>
    <n v="10"/>
    <n v="749"/>
    <n v="3"/>
    <n v="6"/>
    <n v="0"/>
    <x v="1"/>
    <n v="22.299999999999997"/>
    <n v="55.61"/>
    <n v="55.61"/>
    <n v="2.1"/>
    <n v="57.71"/>
    <n v="0.63"/>
    <n v="56.24"/>
    <m/>
    <m/>
    <m/>
    <n v="3.16"/>
    <s v="ниша"/>
    <m/>
    <n v="5.58"/>
    <m/>
    <m/>
    <m/>
    <m/>
    <m/>
    <m/>
    <m/>
    <m/>
    <s v="Кухня-столовая"/>
    <n v="18.68"/>
    <m/>
    <m/>
    <s v="Жилая комната"/>
    <s v="Комната стандарт"/>
    <n v="11.62"/>
    <s v="ниша"/>
    <m/>
    <s v="Жилая комната"/>
    <s v="Комната стандарт"/>
    <n v="10.68"/>
    <m/>
    <m/>
    <m/>
    <m/>
    <m/>
    <m/>
    <m/>
    <m/>
    <m/>
    <m/>
    <m/>
    <m/>
    <m/>
    <m/>
    <m/>
    <m/>
    <m/>
    <n v="5.89"/>
    <m/>
    <m/>
    <m/>
    <m/>
    <m/>
    <m/>
    <n v="2.1"/>
    <n v="0.63"/>
    <s v="без остекления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, Окна во внутр.углу"/>
    <s v="Ю-В"/>
  </r>
  <r>
    <x v="0"/>
    <x v="5"/>
    <n v="10"/>
    <n v="750"/>
    <n v="4"/>
    <n v="6"/>
    <n v="0"/>
    <x v="1"/>
    <n v="22.299999999999997"/>
    <n v="55.6"/>
    <n v="55.6"/>
    <n v="0"/>
    <n v="55.6"/>
    <n v="0"/>
    <n v="55.6"/>
    <m/>
    <m/>
    <m/>
    <n v="3.16"/>
    <s v="ниша"/>
    <m/>
    <n v="5.57"/>
    <m/>
    <m/>
    <m/>
    <m/>
    <m/>
    <m/>
    <m/>
    <m/>
    <s v="Кухня-столовая"/>
    <n v="18.68"/>
    <m/>
    <m/>
    <s v="Жилая комната"/>
    <s v="Комната стандарт"/>
    <n v="11.62"/>
    <s v="ниша"/>
    <m/>
    <s v="Жилая комната"/>
    <s v="Комната стандарт"/>
    <n v="10.68"/>
    <m/>
    <m/>
    <m/>
    <m/>
    <m/>
    <m/>
    <m/>
    <m/>
    <m/>
    <m/>
    <m/>
    <m/>
    <m/>
    <m/>
    <m/>
    <m/>
    <m/>
    <n v="5.8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С-З"/>
  </r>
  <r>
    <x v="0"/>
    <x v="5"/>
    <n v="10"/>
    <n v="751"/>
    <n v="5"/>
    <n v="6"/>
    <n v="0"/>
    <x v="0"/>
    <n v="11.56"/>
    <n v="37.980000000000004"/>
    <n v="37.980000000000004"/>
    <n v="0"/>
    <n v="37.980000000000004"/>
    <n v="0"/>
    <n v="37.980000000000004"/>
    <m/>
    <m/>
    <m/>
    <n v="4.16"/>
    <s v="ниша"/>
    <m/>
    <m/>
    <m/>
    <m/>
    <m/>
    <m/>
    <m/>
    <m/>
    <m/>
    <m/>
    <s v="Кухня-столовая"/>
    <n v="17.920000000000002"/>
    <m/>
    <m/>
    <s v="Жилая комната"/>
    <s v="Комната стандарт"/>
    <n v="11.56"/>
    <m/>
    <m/>
    <m/>
    <m/>
    <m/>
    <m/>
    <m/>
    <m/>
    <m/>
    <m/>
    <m/>
    <m/>
    <m/>
    <m/>
    <m/>
    <m/>
    <m/>
    <m/>
    <m/>
    <m/>
    <m/>
    <m/>
    <n v="4.3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С-З"/>
  </r>
  <r>
    <x v="0"/>
    <x v="5"/>
    <n v="10"/>
    <n v="752"/>
    <n v="6"/>
    <n v="6"/>
    <n v="0"/>
    <x v="1"/>
    <n v="30.189999999999998"/>
    <n v="101.21"/>
    <n v="101.21"/>
    <n v="53.66"/>
    <n v="154.87"/>
    <n v="16.100000000000001"/>
    <n v="117.31"/>
    <m/>
    <m/>
    <m/>
    <n v="7.9"/>
    <s v="гардероб"/>
    <n v="2.1"/>
    <n v="7.99"/>
    <s v="гардероб"/>
    <n v="5.98"/>
    <m/>
    <m/>
    <m/>
    <m/>
    <m/>
    <m/>
    <s v="Кухня-столовая"/>
    <n v="32.82"/>
    <m/>
    <m/>
    <s v="Жилая комната"/>
    <s v="Комната стандарт"/>
    <n v="15.68"/>
    <s v="гардероб"/>
    <n v="4.91"/>
    <s v="Жилая комната"/>
    <s v="Комната стандарт"/>
    <n v="14.51"/>
    <m/>
    <m/>
    <m/>
    <m/>
    <m/>
    <m/>
    <m/>
    <m/>
    <m/>
    <m/>
    <m/>
    <m/>
    <m/>
    <m/>
    <m/>
    <m/>
    <m/>
    <n v="3.72"/>
    <n v="3.11"/>
    <m/>
    <n v="2.4900000000000002"/>
    <m/>
    <m/>
    <m/>
    <m/>
    <m/>
    <m/>
    <m/>
    <m/>
    <m/>
    <m/>
    <m/>
    <m/>
    <m/>
    <m/>
    <m/>
    <m/>
    <m/>
    <m/>
    <m/>
    <m/>
    <m/>
    <m/>
    <m/>
    <m/>
    <m/>
    <m/>
    <n v="53.66"/>
    <n v="16.100000000000001"/>
    <s v="кухня"/>
    <m/>
    <m/>
    <m/>
    <m/>
    <m/>
    <m/>
    <s v="да"/>
    <n v="6.3"/>
    <s v="да"/>
    <m/>
    <m/>
    <m/>
    <m/>
    <m/>
    <n v="1"/>
    <m/>
    <m/>
    <m/>
    <m/>
    <m/>
    <m/>
    <m/>
    <m/>
    <m/>
    <m/>
    <s v="Другой ЖК, Наземная парковка"/>
    <s v="С-З"/>
  </r>
  <r>
    <x v="0"/>
    <x v="5"/>
    <n v="11"/>
    <n v="753"/>
    <n v="1"/>
    <n v="4"/>
    <n v="0"/>
    <x v="0"/>
    <n v="11.56"/>
    <n v="37.979999999999997"/>
    <n v="37.979999999999997"/>
    <n v="2.1"/>
    <n v="40.08"/>
    <n v="0.63"/>
    <n v="38.61"/>
    <m/>
    <m/>
    <m/>
    <n v="4.0199999999999996"/>
    <s v="ниша"/>
    <m/>
    <m/>
    <m/>
    <m/>
    <m/>
    <m/>
    <m/>
    <m/>
    <m/>
    <m/>
    <s v="Кухня-столовая"/>
    <n v="18.04"/>
    <m/>
    <m/>
    <s v="Жилая комната"/>
    <s v="Комната стандарт"/>
    <n v="11.56"/>
    <m/>
    <m/>
    <m/>
    <m/>
    <m/>
    <m/>
    <m/>
    <m/>
    <m/>
    <m/>
    <m/>
    <m/>
    <m/>
    <m/>
    <m/>
    <m/>
    <m/>
    <m/>
    <m/>
    <m/>
    <m/>
    <m/>
    <n v="4.3600000000000003"/>
    <m/>
    <m/>
    <m/>
    <m/>
    <m/>
    <m/>
    <n v="2.1"/>
    <n v="0.63"/>
    <s v="без остекления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Ю-В"/>
  </r>
  <r>
    <x v="0"/>
    <x v="5"/>
    <n v="11"/>
    <n v="754"/>
    <n v="2"/>
    <n v="4"/>
    <n v="0"/>
    <x v="1"/>
    <n v="22.299999999999997"/>
    <n v="55.6"/>
    <n v="55.6"/>
    <n v="0"/>
    <n v="55.6"/>
    <n v="0"/>
    <n v="55.6"/>
    <m/>
    <m/>
    <m/>
    <n v="3.16"/>
    <s v="ниша"/>
    <m/>
    <n v="5.57"/>
    <m/>
    <m/>
    <m/>
    <m/>
    <m/>
    <m/>
    <m/>
    <m/>
    <s v="Кухня-столовая"/>
    <n v="18.68"/>
    <m/>
    <m/>
    <s v="Жилая комната"/>
    <s v="Комната стандарт"/>
    <n v="11.62"/>
    <s v="ниша"/>
    <m/>
    <s v="Жилая комната"/>
    <s v="Комната стандарт"/>
    <n v="10.68"/>
    <m/>
    <m/>
    <m/>
    <m/>
    <m/>
    <m/>
    <m/>
    <m/>
    <m/>
    <m/>
    <m/>
    <m/>
    <m/>
    <m/>
    <m/>
    <m/>
    <m/>
    <n v="5.8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, Окна во внутр.углу"/>
    <s v="Ю-В"/>
  </r>
  <r>
    <x v="0"/>
    <x v="5"/>
    <n v="11"/>
    <n v="755"/>
    <n v="3"/>
    <n v="4"/>
    <n v="0"/>
    <x v="1"/>
    <n v="22.299999999999997"/>
    <n v="55.6"/>
    <n v="55.6"/>
    <n v="0"/>
    <n v="55.6"/>
    <n v="0"/>
    <n v="55.6"/>
    <m/>
    <m/>
    <m/>
    <n v="3.16"/>
    <s v="ниша"/>
    <m/>
    <n v="5.57"/>
    <m/>
    <m/>
    <m/>
    <m/>
    <m/>
    <m/>
    <m/>
    <m/>
    <s v="Кухня-столовая"/>
    <n v="18.68"/>
    <m/>
    <m/>
    <s v="Жилая комната"/>
    <s v="Комната стандарт"/>
    <n v="11.62"/>
    <s v="ниша"/>
    <m/>
    <s v="Жилая комната"/>
    <s v="Комната стандарт"/>
    <n v="10.68"/>
    <m/>
    <m/>
    <m/>
    <m/>
    <m/>
    <m/>
    <m/>
    <m/>
    <m/>
    <m/>
    <m/>
    <m/>
    <m/>
    <m/>
    <m/>
    <m/>
    <m/>
    <n v="5.8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С-З"/>
  </r>
  <r>
    <x v="0"/>
    <x v="5"/>
    <n v="11"/>
    <n v="756"/>
    <n v="4"/>
    <n v="4"/>
    <n v="0"/>
    <x v="0"/>
    <n v="11.56"/>
    <n v="37.980000000000004"/>
    <n v="37.980000000000004"/>
    <n v="0"/>
    <n v="37.980000000000004"/>
    <n v="0"/>
    <n v="37.980000000000004"/>
    <m/>
    <m/>
    <m/>
    <n v="4.16"/>
    <s v="ниша"/>
    <m/>
    <m/>
    <m/>
    <m/>
    <m/>
    <m/>
    <m/>
    <m/>
    <m/>
    <m/>
    <s v="Кухня-столовая"/>
    <n v="17.920000000000002"/>
    <m/>
    <m/>
    <s v="Жилая комната"/>
    <s v="Комната стандарт"/>
    <n v="11.56"/>
    <m/>
    <m/>
    <m/>
    <m/>
    <m/>
    <m/>
    <m/>
    <m/>
    <m/>
    <m/>
    <m/>
    <m/>
    <m/>
    <m/>
    <m/>
    <m/>
    <m/>
    <m/>
    <m/>
    <m/>
    <m/>
    <m/>
    <n v="4.3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С-З"/>
  </r>
  <r>
    <x v="0"/>
    <x v="5"/>
    <n v="12"/>
    <n v="757"/>
    <n v="1"/>
    <n v="4"/>
    <n v="0"/>
    <x v="2"/>
    <n v="36.39"/>
    <n v="104.8"/>
    <n v="104.8"/>
    <n v="2.1"/>
    <n v="106.89999999999999"/>
    <n v="0.63"/>
    <n v="105.42999999999999"/>
    <m/>
    <m/>
    <m/>
    <n v="14.34"/>
    <s v="гардероб"/>
    <n v="4.57"/>
    <n v="1.61"/>
    <s v="ниша"/>
    <m/>
    <m/>
    <m/>
    <m/>
    <m/>
    <m/>
    <m/>
    <s v="Кухня-столовая"/>
    <n v="33.72"/>
    <m/>
    <m/>
    <s v="Жилая комната"/>
    <s v="Мастер-спальня"/>
    <n v="15.69"/>
    <s v="гардероб"/>
    <n v="3.58"/>
    <s v="Жилая комната"/>
    <s v="Комната стандарт"/>
    <n v="10.43"/>
    <m/>
    <m/>
    <s v="Жилая комната"/>
    <s v="Комната стандарт"/>
    <n v="10.27"/>
    <m/>
    <m/>
    <m/>
    <m/>
    <m/>
    <m/>
    <m/>
    <m/>
    <m/>
    <m/>
    <m/>
    <m/>
    <n v="3.82"/>
    <n v="3.65"/>
    <m/>
    <n v="3.12"/>
    <m/>
    <m/>
    <m/>
    <n v="2.1"/>
    <n v="0.63"/>
    <s v="без остекления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2"/>
    <m/>
    <m/>
    <m/>
    <m/>
    <m/>
    <m/>
    <m/>
    <m/>
    <m/>
    <m/>
    <s v="Свой ЖК, Двор"/>
    <s v="Ю-В, С-В"/>
  </r>
  <r>
    <x v="0"/>
    <x v="5"/>
    <n v="12"/>
    <n v="758"/>
    <n v="2"/>
    <n v="4"/>
    <n v="0"/>
    <x v="1"/>
    <n v="22.299999999999997"/>
    <n v="55.6"/>
    <n v="55.6"/>
    <n v="0"/>
    <n v="55.6"/>
    <n v="0"/>
    <n v="55.6"/>
    <m/>
    <m/>
    <m/>
    <n v="3.16"/>
    <s v="ниша"/>
    <m/>
    <n v="5.57"/>
    <m/>
    <m/>
    <m/>
    <m/>
    <m/>
    <m/>
    <m/>
    <m/>
    <s v="Кухня-столовая"/>
    <n v="18.68"/>
    <m/>
    <m/>
    <s v="Жилая комната"/>
    <s v="Комната стандарт"/>
    <n v="11.62"/>
    <s v="ниша"/>
    <m/>
    <s v="Жилая комната"/>
    <s v="Комната стандарт"/>
    <n v="10.68"/>
    <m/>
    <m/>
    <m/>
    <m/>
    <m/>
    <m/>
    <m/>
    <m/>
    <m/>
    <m/>
    <m/>
    <m/>
    <m/>
    <m/>
    <m/>
    <m/>
    <m/>
    <n v="5.8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, Окна во внутр.углу"/>
    <s v="Ю-В"/>
  </r>
  <r>
    <x v="0"/>
    <x v="5"/>
    <n v="12"/>
    <n v="759"/>
    <n v="3"/>
    <n v="4"/>
    <n v="0"/>
    <x v="1"/>
    <n v="22.299999999999997"/>
    <n v="55.6"/>
    <n v="55.6"/>
    <n v="2.1"/>
    <n v="57.7"/>
    <n v="0.63"/>
    <n v="56.230000000000004"/>
    <m/>
    <m/>
    <m/>
    <n v="3.16"/>
    <s v="ниша"/>
    <m/>
    <n v="5.57"/>
    <m/>
    <m/>
    <m/>
    <m/>
    <m/>
    <m/>
    <m/>
    <m/>
    <s v="Кухня-столовая"/>
    <n v="18.68"/>
    <m/>
    <m/>
    <s v="Жилая комната"/>
    <s v="Комната стандарт"/>
    <n v="11.62"/>
    <s v="ниша"/>
    <m/>
    <s v="Жилая комната"/>
    <s v="Комната стандарт"/>
    <n v="10.68"/>
    <m/>
    <m/>
    <m/>
    <m/>
    <m/>
    <m/>
    <m/>
    <m/>
    <m/>
    <m/>
    <m/>
    <m/>
    <m/>
    <m/>
    <m/>
    <m/>
    <m/>
    <n v="5.89"/>
    <m/>
    <m/>
    <m/>
    <m/>
    <m/>
    <m/>
    <n v="2.1"/>
    <n v="0.63"/>
    <s v="без остекления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С-З"/>
  </r>
  <r>
    <x v="0"/>
    <x v="5"/>
    <n v="12"/>
    <n v="760"/>
    <n v="4"/>
    <n v="4"/>
    <n v="0"/>
    <x v="2"/>
    <n v="36.049999999999997"/>
    <n v="104.75"/>
    <n v="104.75"/>
    <n v="0"/>
    <n v="104.75"/>
    <n v="0"/>
    <n v="104.75"/>
    <m/>
    <m/>
    <m/>
    <n v="15.35"/>
    <s v="гардероб"/>
    <n v="4.57"/>
    <n v="1.54"/>
    <s v="ниша"/>
    <m/>
    <m/>
    <m/>
    <m/>
    <m/>
    <m/>
    <m/>
    <s v="Кухня-столовая"/>
    <n v="32.99"/>
    <m/>
    <m/>
    <s v="Жилая комната"/>
    <s v="Мастер-спальня"/>
    <n v="15.67"/>
    <s v="гардероб"/>
    <n v="3.67"/>
    <s v="Жилая комната"/>
    <s v="Комната стандарт"/>
    <n v="10.27"/>
    <m/>
    <m/>
    <s v="Жилая комната"/>
    <s v="Комната стандарт"/>
    <n v="10.11"/>
    <m/>
    <m/>
    <m/>
    <m/>
    <m/>
    <m/>
    <m/>
    <m/>
    <m/>
    <m/>
    <m/>
    <m/>
    <n v="3.82"/>
    <n v="3.65"/>
    <m/>
    <n v="3.1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2"/>
    <m/>
    <m/>
    <m/>
    <m/>
    <m/>
    <m/>
    <m/>
    <m/>
    <m/>
    <m/>
    <s v="Другой ЖК, Наземная парковка, Свой ЖК, Двор"/>
    <s v="С-З, С-В"/>
  </r>
  <r>
    <x v="0"/>
    <x v="5"/>
    <n v="13"/>
    <n v="761"/>
    <n v="1"/>
    <n v="4"/>
    <n v="0"/>
    <x v="2"/>
    <n v="36.39"/>
    <n v="104.81"/>
    <n v="104.81"/>
    <n v="2.1"/>
    <n v="106.91"/>
    <n v="0.63"/>
    <n v="105.44"/>
    <m/>
    <m/>
    <m/>
    <n v="14.36"/>
    <s v="гардероб"/>
    <n v="4.57"/>
    <n v="1.61"/>
    <s v="ниша"/>
    <m/>
    <m/>
    <m/>
    <m/>
    <m/>
    <m/>
    <m/>
    <s v="Кухня-столовая"/>
    <n v="33.69"/>
    <m/>
    <m/>
    <s v="Жилая комната"/>
    <s v="Мастер-спальня"/>
    <n v="15.69"/>
    <s v="гардероб"/>
    <n v="3.58"/>
    <s v="Жилая комната"/>
    <s v="Комната стандарт"/>
    <n v="10.43"/>
    <m/>
    <m/>
    <s v="Жилая комната"/>
    <s v="Комната стандарт"/>
    <n v="10.27"/>
    <m/>
    <m/>
    <m/>
    <m/>
    <m/>
    <m/>
    <m/>
    <m/>
    <m/>
    <m/>
    <m/>
    <m/>
    <n v="3.82"/>
    <n v="3.65"/>
    <m/>
    <n v="3.14"/>
    <m/>
    <m/>
    <m/>
    <n v="2.1"/>
    <n v="0.63"/>
    <s v="без остекления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2"/>
    <m/>
    <m/>
    <m/>
    <m/>
    <m/>
    <m/>
    <m/>
    <m/>
    <m/>
    <m/>
    <s v="Свой ЖК, Двор"/>
    <s v="Ю-В, С-В"/>
  </r>
  <r>
    <x v="0"/>
    <x v="5"/>
    <n v="13"/>
    <n v="762"/>
    <n v="2"/>
    <n v="4"/>
    <n v="0"/>
    <x v="1"/>
    <n v="22.299999999999997"/>
    <n v="55.6"/>
    <n v="55.6"/>
    <n v="0"/>
    <n v="55.6"/>
    <n v="0"/>
    <n v="55.6"/>
    <m/>
    <m/>
    <m/>
    <n v="3.16"/>
    <s v="ниша"/>
    <m/>
    <n v="5.57"/>
    <m/>
    <m/>
    <m/>
    <m/>
    <m/>
    <m/>
    <m/>
    <m/>
    <s v="Кухня-столовая"/>
    <n v="18.68"/>
    <m/>
    <m/>
    <s v="Жилая комната"/>
    <s v="Комната стандарт"/>
    <n v="11.62"/>
    <s v="ниша"/>
    <m/>
    <s v="Жилая комната"/>
    <s v="Комната стандарт"/>
    <n v="10.68"/>
    <m/>
    <m/>
    <m/>
    <m/>
    <m/>
    <m/>
    <m/>
    <m/>
    <m/>
    <m/>
    <m/>
    <m/>
    <m/>
    <m/>
    <m/>
    <m/>
    <m/>
    <n v="5.8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, Окна во внутр.углу"/>
    <s v="Ю-В"/>
  </r>
  <r>
    <x v="0"/>
    <x v="5"/>
    <n v="13"/>
    <n v="763"/>
    <n v="3"/>
    <n v="4"/>
    <n v="0"/>
    <x v="1"/>
    <n v="22.299999999999997"/>
    <n v="55.6"/>
    <n v="55.6"/>
    <n v="0"/>
    <n v="55.6"/>
    <n v="0"/>
    <n v="55.6"/>
    <m/>
    <m/>
    <m/>
    <n v="3.16"/>
    <s v="ниша"/>
    <m/>
    <n v="5.57"/>
    <m/>
    <m/>
    <m/>
    <m/>
    <m/>
    <m/>
    <m/>
    <m/>
    <s v="Кухня-столовая"/>
    <n v="18.68"/>
    <m/>
    <m/>
    <s v="Жилая комната"/>
    <s v="Комната стандарт"/>
    <n v="11.62"/>
    <s v="ниша"/>
    <m/>
    <s v="Жилая комната"/>
    <s v="Комната стандарт"/>
    <n v="10.68"/>
    <m/>
    <m/>
    <m/>
    <m/>
    <m/>
    <m/>
    <m/>
    <m/>
    <m/>
    <m/>
    <m/>
    <m/>
    <m/>
    <m/>
    <m/>
    <m/>
    <m/>
    <n v="5.8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С-З"/>
  </r>
  <r>
    <x v="0"/>
    <x v="5"/>
    <n v="13"/>
    <n v="764"/>
    <n v="4"/>
    <n v="4"/>
    <n v="0"/>
    <x v="2"/>
    <n v="36.049999999999997"/>
    <n v="104.78"/>
    <n v="104.78"/>
    <n v="0"/>
    <n v="104.78"/>
    <n v="0"/>
    <n v="104.78"/>
    <m/>
    <m/>
    <m/>
    <n v="15.35"/>
    <s v="гардероб"/>
    <n v="4.57"/>
    <n v="1.54"/>
    <s v="ниша"/>
    <m/>
    <m/>
    <m/>
    <m/>
    <m/>
    <m/>
    <m/>
    <s v="Кухня-столовая"/>
    <n v="32.99"/>
    <m/>
    <m/>
    <s v="Жилая комната"/>
    <s v="Мастер-спальня"/>
    <n v="15.67"/>
    <s v="гардероб"/>
    <n v="3.67"/>
    <s v="Жилая комната"/>
    <s v="Комната стандарт"/>
    <n v="10.27"/>
    <m/>
    <m/>
    <s v="Жилая комната"/>
    <s v="Комната стандарт"/>
    <n v="10.11"/>
    <m/>
    <m/>
    <m/>
    <m/>
    <m/>
    <m/>
    <m/>
    <m/>
    <m/>
    <m/>
    <m/>
    <m/>
    <n v="3.82"/>
    <n v="3.65"/>
    <m/>
    <n v="3.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2"/>
    <m/>
    <m/>
    <m/>
    <m/>
    <m/>
    <m/>
    <m/>
    <m/>
    <m/>
    <m/>
    <s v="Другой ЖК, Наземная парковка, Свой ЖК, Двор"/>
    <s v="С-З, С-В"/>
  </r>
  <r>
    <x v="0"/>
    <x v="5"/>
    <n v="14"/>
    <n v="765"/>
    <n v="1"/>
    <n v="4"/>
    <n v="0"/>
    <x v="2"/>
    <n v="36.39"/>
    <n v="104.8"/>
    <n v="104.8"/>
    <n v="2.1"/>
    <n v="106.89999999999999"/>
    <n v="0.63"/>
    <n v="105.42999999999999"/>
    <m/>
    <m/>
    <m/>
    <n v="14.34"/>
    <s v="гардероб"/>
    <n v="4.57"/>
    <n v="1.61"/>
    <s v="ниша"/>
    <m/>
    <m/>
    <m/>
    <m/>
    <m/>
    <m/>
    <m/>
    <s v="Кухня-столовая"/>
    <n v="33.72"/>
    <m/>
    <m/>
    <s v="Жилая комната"/>
    <s v="Мастер-спальня"/>
    <n v="15.69"/>
    <s v="гардероб"/>
    <n v="3.58"/>
    <s v="Жилая комната"/>
    <s v="Комната стандарт"/>
    <n v="10.43"/>
    <m/>
    <m/>
    <s v="Жилая комната"/>
    <s v="Комната стандарт"/>
    <n v="10.27"/>
    <m/>
    <m/>
    <m/>
    <m/>
    <m/>
    <m/>
    <m/>
    <m/>
    <m/>
    <m/>
    <m/>
    <m/>
    <n v="3.82"/>
    <n v="3.65"/>
    <m/>
    <n v="3.12"/>
    <m/>
    <m/>
    <m/>
    <n v="2.1"/>
    <n v="0.63"/>
    <s v="без остекления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2"/>
    <m/>
    <m/>
    <m/>
    <m/>
    <m/>
    <m/>
    <m/>
    <m/>
    <m/>
    <m/>
    <s v="Свой ЖК, Двор"/>
    <s v="Ю-В, С-В"/>
  </r>
  <r>
    <x v="0"/>
    <x v="5"/>
    <n v="14"/>
    <n v="766"/>
    <n v="2"/>
    <n v="4"/>
    <n v="0"/>
    <x v="1"/>
    <n v="22.299999999999997"/>
    <n v="55.6"/>
    <n v="55.6"/>
    <n v="0"/>
    <n v="55.6"/>
    <n v="0"/>
    <n v="55.6"/>
    <m/>
    <m/>
    <m/>
    <n v="3.16"/>
    <s v="ниша"/>
    <m/>
    <n v="5.57"/>
    <m/>
    <m/>
    <m/>
    <m/>
    <m/>
    <m/>
    <m/>
    <m/>
    <s v="Кухня-столовая"/>
    <n v="18.68"/>
    <m/>
    <m/>
    <s v="Жилая комната"/>
    <s v="Комната стандарт"/>
    <n v="11.62"/>
    <s v="ниша"/>
    <m/>
    <s v="Жилая комната"/>
    <s v="Комната стандарт"/>
    <n v="10.68"/>
    <m/>
    <m/>
    <m/>
    <m/>
    <m/>
    <m/>
    <m/>
    <m/>
    <m/>
    <m/>
    <m/>
    <m/>
    <m/>
    <m/>
    <m/>
    <m/>
    <m/>
    <n v="5.8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, Окна во внутр.углу"/>
    <s v="Ю-В"/>
  </r>
  <r>
    <x v="0"/>
    <x v="5"/>
    <n v="14"/>
    <n v="767"/>
    <n v="3"/>
    <n v="4"/>
    <n v="0"/>
    <x v="1"/>
    <n v="22.299999999999997"/>
    <n v="55.6"/>
    <n v="55.6"/>
    <n v="2.1"/>
    <n v="57.7"/>
    <n v="0.63"/>
    <n v="56.230000000000004"/>
    <m/>
    <m/>
    <m/>
    <n v="3.16"/>
    <s v="ниша"/>
    <m/>
    <n v="5.57"/>
    <m/>
    <m/>
    <m/>
    <m/>
    <m/>
    <m/>
    <m/>
    <m/>
    <s v="Кухня-столовая"/>
    <n v="18.68"/>
    <m/>
    <m/>
    <s v="Жилая комната"/>
    <s v="Комната стандарт"/>
    <n v="11.62"/>
    <s v="ниша"/>
    <m/>
    <s v="Жилая комната"/>
    <s v="Комната стандарт"/>
    <n v="10.68"/>
    <m/>
    <m/>
    <m/>
    <m/>
    <m/>
    <m/>
    <m/>
    <m/>
    <m/>
    <m/>
    <m/>
    <m/>
    <m/>
    <m/>
    <m/>
    <m/>
    <m/>
    <n v="5.89"/>
    <m/>
    <m/>
    <m/>
    <m/>
    <m/>
    <m/>
    <n v="2.1"/>
    <n v="0.63"/>
    <s v="без остекления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С-З"/>
  </r>
  <r>
    <x v="0"/>
    <x v="5"/>
    <n v="14"/>
    <n v="768"/>
    <n v="4"/>
    <n v="4"/>
    <n v="0"/>
    <x v="2"/>
    <n v="36.049999999999997"/>
    <n v="104.75"/>
    <n v="104.75"/>
    <n v="0"/>
    <n v="104.75"/>
    <n v="0"/>
    <n v="104.75"/>
    <m/>
    <m/>
    <m/>
    <n v="15.35"/>
    <s v="гардероб"/>
    <n v="4.57"/>
    <n v="1.54"/>
    <s v="ниша"/>
    <m/>
    <m/>
    <m/>
    <m/>
    <m/>
    <m/>
    <m/>
    <s v="Кухня-столовая"/>
    <n v="32.99"/>
    <m/>
    <m/>
    <s v="Жилая комната"/>
    <s v="Мастер-спальня"/>
    <n v="15.67"/>
    <s v="гардероб"/>
    <n v="3.67"/>
    <s v="Жилая комната"/>
    <s v="Комната стандарт"/>
    <n v="10.27"/>
    <m/>
    <m/>
    <s v="Жилая комната"/>
    <s v="Комната стандарт"/>
    <n v="10.11"/>
    <m/>
    <m/>
    <m/>
    <m/>
    <m/>
    <m/>
    <m/>
    <m/>
    <m/>
    <m/>
    <m/>
    <m/>
    <n v="3.82"/>
    <n v="3.65"/>
    <m/>
    <n v="3.1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2"/>
    <m/>
    <m/>
    <m/>
    <m/>
    <m/>
    <m/>
    <m/>
    <m/>
    <m/>
    <m/>
    <s v="Другой ЖК, Наземная парковка, Свой ЖК, Двор"/>
    <s v="С-З, С-В"/>
  </r>
  <r>
    <x v="0"/>
    <x v="5"/>
    <n v="15"/>
    <n v="769"/>
    <n v="1"/>
    <n v="4"/>
    <n v="0"/>
    <x v="2"/>
    <n v="36.39"/>
    <n v="104.81"/>
    <n v="104.81"/>
    <n v="2.1"/>
    <n v="106.91"/>
    <n v="0.63"/>
    <n v="105.44"/>
    <m/>
    <m/>
    <m/>
    <n v="14.36"/>
    <s v="гардероб"/>
    <n v="4.57"/>
    <n v="1.61"/>
    <s v="ниша"/>
    <m/>
    <m/>
    <m/>
    <m/>
    <m/>
    <m/>
    <m/>
    <s v="Кухня-столовая"/>
    <n v="33.69"/>
    <m/>
    <m/>
    <s v="Жилая комната"/>
    <s v="Мастер-спальня"/>
    <n v="15.69"/>
    <s v="гардероб"/>
    <n v="3.58"/>
    <s v="Жилая комната"/>
    <s v="Комната стандарт"/>
    <n v="10.43"/>
    <m/>
    <m/>
    <s v="Жилая комната"/>
    <s v="Комната стандарт"/>
    <n v="10.27"/>
    <m/>
    <m/>
    <m/>
    <m/>
    <m/>
    <m/>
    <m/>
    <m/>
    <m/>
    <m/>
    <m/>
    <m/>
    <n v="3.82"/>
    <n v="3.65"/>
    <m/>
    <n v="3.14"/>
    <m/>
    <m/>
    <m/>
    <n v="2.1"/>
    <n v="0.63"/>
    <s v="без остекления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2"/>
    <m/>
    <m/>
    <m/>
    <m/>
    <m/>
    <m/>
    <m/>
    <m/>
    <m/>
    <m/>
    <s v="Свой ЖК, Двор"/>
    <s v="Ю-В, С-В"/>
  </r>
  <r>
    <x v="0"/>
    <x v="5"/>
    <n v="15"/>
    <n v="770"/>
    <n v="2"/>
    <n v="4"/>
    <n v="0"/>
    <x v="1"/>
    <n v="22.299999999999997"/>
    <n v="55.6"/>
    <n v="55.6"/>
    <n v="0"/>
    <n v="55.6"/>
    <n v="0"/>
    <n v="55.6"/>
    <m/>
    <m/>
    <m/>
    <n v="3.16"/>
    <s v="ниша"/>
    <m/>
    <n v="5.57"/>
    <m/>
    <m/>
    <m/>
    <m/>
    <m/>
    <m/>
    <m/>
    <m/>
    <s v="Кухня-столовая"/>
    <n v="18.68"/>
    <m/>
    <m/>
    <s v="Жилая комната"/>
    <s v="Комната стандарт"/>
    <n v="11.62"/>
    <s v="ниша"/>
    <m/>
    <s v="Жилая комната"/>
    <s v="Комната стандарт"/>
    <n v="10.68"/>
    <m/>
    <m/>
    <m/>
    <m/>
    <m/>
    <m/>
    <m/>
    <m/>
    <m/>
    <m/>
    <m/>
    <m/>
    <m/>
    <m/>
    <m/>
    <m/>
    <m/>
    <n v="5.8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, Окна во внутр.углу"/>
    <s v="Ю-В"/>
  </r>
  <r>
    <x v="0"/>
    <x v="5"/>
    <n v="15"/>
    <n v="771"/>
    <n v="3"/>
    <n v="4"/>
    <n v="0"/>
    <x v="1"/>
    <n v="22.299999999999997"/>
    <n v="55.6"/>
    <n v="55.6"/>
    <n v="0"/>
    <n v="55.6"/>
    <n v="0"/>
    <n v="55.6"/>
    <m/>
    <m/>
    <m/>
    <n v="3.16"/>
    <s v="ниша"/>
    <m/>
    <n v="5.57"/>
    <m/>
    <m/>
    <m/>
    <m/>
    <m/>
    <m/>
    <m/>
    <m/>
    <s v="Кухня-столовая"/>
    <n v="18.68"/>
    <m/>
    <m/>
    <s v="Жилая комната"/>
    <s v="Комната стандарт"/>
    <n v="11.62"/>
    <s v="ниша"/>
    <m/>
    <s v="Жилая комната"/>
    <s v="Комната стандарт"/>
    <n v="10.68"/>
    <m/>
    <m/>
    <m/>
    <m/>
    <m/>
    <m/>
    <m/>
    <m/>
    <m/>
    <m/>
    <m/>
    <m/>
    <m/>
    <m/>
    <m/>
    <m/>
    <m/>
    <n v="5.8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С-З"/>
  </r>
  <r>
    <x v="0"/>
    <x v="5"/>
    <n v="15"/>
    <n v="772"/>
    <n v="4"/>
    <n v="4"/>
    <n v="0"/>
    <x v="2"/>
    <n v="36.049999999999997"/>
    <n v="104.78"/>
    <n v="104.78"/>
    <n v="0"/>
    <n v="104.78"/>
    <n v="0"/>
    <n v="104.78"/>
    <m/>
    <m/>
    <m/>
    <n v="15.35"/>
    <s v="гардероб"/>
    <n v="4.57"/>
    <n v="1.54"/>
    <s v="ниша"/>
    <m/>
    <m/>
    <m/>
    <m/>
    <m/>
    <m/>
    <m/>
    <s v="Кухня-столовая"/>
    <n v="32.99"/>
    <m/>
    <m/>
    <s v="Жилая комната"/>
    <s v="Мастер-спальня"/>
    <n v="15.67"/>
    <s v="гардероб"/>
    <n v="3.67"/>
    <s v="Жилая комната"/>
    <s v="Комната стандарт"/>
    <n v="10.27"/>
    <m/>
    <m/>
    <s v="Жилая комната"/>
    <s v="Комната стандарт"/>
    <n v="10.11"/>
    <m/>
    <m/>
    <m/>
    <m/>
    <m/>
    <m/>
    <m/>
    <m/>
    <m/>
    <m/>
    <m/>
    <m/>
    <n v="3.82"/>
    <n v="3.65"/>
    <m/>
    <n v="3.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2"/>
    <m/>
    <m/>
    <m/>
    <m/>
    <m/>
    <m/>
    <m/>
    <m/>
    <m/>
    <m/>
    <s v="Другой ЖК, Наземная парковка, Свой ЖК, Двор"/>
    <s v="С-З, С-В"/>
  </r>
  <r>
    <x v="0"/>
    <x v="5"/>
    <n v="16"/>
    <n v="773"/>
    <n v="1"/>
    <n v="4"/>
    <n v="0"/>
    <x v="2"/>
    <n v="36.39"/>
    <n v="104.8"/>
    <n v="104.8"/>
    <n v="2.1"/>
    <n v="106.89999999999999"/>
    <n v="0.63"/>
    <n v="105.42999999999999"/>
    <m/>
    <m/>
    <m/>
    <n v="14.34"/>
    <s v="гардероб"/>
    <n v="4.57"/>
    <n v="1.61"/>
    <s v="ниша"/>
    <m/>
    <m/>
    <m/>
    <m/>
    <m/>
    <m/>
    <m/>
    <s v="Кухня-столовая"/>
    <n v="33.72"/>
    <m/>
    <m/>
    <s v="Жилая комната"/>
    <s v="Мастер-спальня"/>
    <n v="15.69"/>
    <s v="гардероб"/>
    <n v="3.58"/>
    <s v="Жилая комната"/>
    <s v="Комната стандарт"/>
    <n v="10.43"/>
    <m/>
    <m/>
    <s v="Жилая комната"/>
    <s v="Комната стандарт"/>
    <n v="10.27"/>
    <m/>
    <m/>
    <m/>
    <m/>
    <m/>
    <m/>
    <m/>
    <m/>
    <m/>
    <m/>
    <m/>
    <m/>
    <n v="3.82"/>
    <n v="3.65"/>
    <m/>
    <n v="3.12"/>
    <m/>
    <m/>
    <m/>
    <n v="2.1"/>
    <n v="0.63"/>
    <s v="без остекления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2"/>
    <m/>
    <m/>
    <m/>
    <m/>
    <m/>
    <m/>
    <m/>
    <m/>
    <m/>
    <m/>
    <s v="Свой ЖК, Двор"/>
    <s v="Ю-В, С-В"/>
  </r>
  <r>
    <x v="0"/>
    <x v="5"/>
    <n v="16"/>
    <n v="774"/>
    <n v="2"/>
    <n v="4"/>
    <n v="0"/>
    <x v="1"/>
    <n v="22.299999999999997"/>
    <n v="55.6"/>
    <n v="55.6"/>
    <n v="0"/>
    <n v="55.6"/>
    <n v="0"/>
    <n v="55.6"/>
    <m/>
    <m/>
    <m/>
    <n v="3.16"/>
    <s v="ниша"/>
    <m/>
    <n v="5.57"/>
    <m/>
    <m/>
    <m/>
    <m/>
    <m/>
    <m/>
    <m/>
    <m/>
    <s v="Кухня-столовая"/>
    <n v="18.68"/>
    <m/>
    <m/>
    <s v="Жилая комната"/>
    <s v="Комната стандарт"/>
    <n v="11.62"/>
    <s v="ниша"/>
    <m/>
    <s v="Жилая комната"/>
    <s v="Комната стандарт"/>
    <n v="10.68"/>
    <m/>
    <m/>
    <m/>
    <m/>
    <m/>
    <m/>
    <m/>
    <m/>
    <m/>
    <m/>
    <m/>
    <m/>
    <m/>
    <m/>
    <m/>
    <m/>
    <m/>
    <n v="5.8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, Окна во внутр.углу"/>
    <s v="Ю-В"/>
  </r>
  <r>
    <x v="0"/>
    <x v="5"/>
    <n v="16"/>
    <n v="775"/>
    <n v="3"/>
    <n v="4"/>
    <n v="0"/>
    <x v="1"/>
    <n v="22.299999999999997"/>
    <n v="55.6"/>
    <n v="55.6"/>
    <n v="2.1"/>
    <n v="57.7"/>
    <n v="0.63"/>
    <n v="56.230000000000004"/>
    <m/>
    <m/>
    <m/>
    <n v="3.16"/>
    <s v="ниша"/>
    <m/>
    <n v="5.57"/>
    <m/>
    <m/>
    <m/>
    <m/>
    <m/>
    <m/>
    <m/>
    <m/>
    <s v="Кухня-столовая"/>
    <n v="18.68"/>
    <m/>
    <m/>
    <s v="Жилая комната"/>
    <s v="Комната стандарт"/>
    <n v="11.62"/>
    <s v="ниша"/>
    <m/>
    <s v="Жилая комната"/>
    <s v="Комната стандарт"/>
    <n v="10.68"/>
    <m/>
    <m/>
    <m/>
    <m/>
    <m/>
    <m/>
    <m/>
    <m/>
    <m/>
    <m/>
    <m/>
    <m/>
    <m/>
    <m/>
    <m/>
    <m/>
    <m/>
    <n v="5.89"/>
    <m/>
    <m/>
    <m/>
    <m/>
    <m/>
    <m/>
    <n v="2.1"/>
    <n v="0.63"/>
    <s v="без остекления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С-З"/>
  </r>
  <r>
    <x v="0"/>
    <x v="5"/>
    <n v="16"/>
    <n v="776"/>
    <n v="4"/>
    <n v="4"/>
    <n v="0"/>
    <x v="2"/>
    <n v="36.049999999999997"/>
    <n v="104.75"/>
    <n v="104.75"/>
    <n v="0"/>
    <n v="104.75"/>
    <n v="0"/>
    <n v="104.75"/>
    <m/>
    <m/>
    <m/>
    <n v="15.35"/>
    <s v="гардероб"/>
    <n v="4.57"/>
    <n v="1.54"/>
    <s v="ниша"/>
    <m/>
    <m/>
    <m/>
    <m/>
    <m/>
    <m/>
    <m/>
    <s v="Кухня-столовая"/>
    <n v="32.99"/>
    <m/>
    <m/>
    <s v="Жилая комната"/>
    <s v="Мастер-спальня"/>
    <n v="15.67"/>
    <s v="гардероб"/>
    <n v="3.67"/>
    <s v="Жилая комната"/>
    <s v="Комната стандарт"/>
    <n v="10.27"/>
    <m/>
    <m/>
    <s v="Жилая комната"/>
    <s v="Комната стандарт"/>
    <n v="10.11"/>
    <m/>
    <m/>
    <m/>
    <m/>
    <m/>
    <m/>
    <m/>
    <m/>
    <m/>
    <m/>
    <m/>
    <m/>
    <n v="3.82"/>
    <n v="3.65"/>
    <m/>
    <n v="3.1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2"/>
    <m/>
    <m/>
    <m/>
    <m/>
    <m/>
    <m/>
    <m/>
    <m/>
    <m/>
    <m/>
    <s v="Другой ЖК, Наземная парковка, Свой ЖК, Двор"/>
    <s v="С-З, С-В"/>
  </r>
  <r>
    <x v="0"/>
    <x v="5"/>
    <n v="17"/>
    <n v="777"/>
    <n v="1"/>
    <n v="4"/>
    <n v="0"/>
    <x v="2"/>
    <n v="36.39"/>
    <n v="104.81"/>
    <n v="104.81"/>
    <n v="2.1"/>
    <n v="106.91"/>
    <n v="0.63"/>
    <n v="105.44"/>
    <m/>
    <m/>
    <m/>
    <n v="14.36"/>
    <s v="гардероб"/>
    <n v="4.57"/>
    <n v="1.61"/>
    <s v="ниша"/>
    <m/>
    <m/>
    <m/>
    <m/>
    <m/>
    <m/>
    <m/>
    <s v="Кухня-столовая"/>
    <n v="33.69"/>
    <m/>
    <m/>
    <s v="Жилая комната"/>
    <s v="Мастер-спальня"/>
    <n v="15.69"/>
    <s v="гардероб"/>
    <n v="3.58"/>
    <s v="Жилая комната"/>
    <s v="Комната стандарт"/>
    <n v="10.43"/>
    <m/>
    <m/>
    <s v="Жилая комната"/>
    <s v="Комната стандарт"/>
    <n v="10.27"/>
    <m/>
    <m/>
    <m/>
    <m/>
    <m/>
    <m/>
    <m/>
    <m/>
    <m/>
    <m/>
    <m/>
    <m/>
    <n v="3.82"/>
    <n v="3.65"/>
    <m/>
    <n v="3.14"/>
    <m/>
    <m/>
    <m/>
    <n v="2.1"/>
    <n v="0.63"/>
    <s v="без остекления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2"/>
    <m/>
    <m/>
    <m/>
    <m/>
    <m/>
    <m/>
    <m/>
    <m/>
    <m/>
    <m/>
    <s v="Свой ЖК, Двор"/>
    <s v="Ю-В, С-В"/>
  </r>
  <r>
    <x v="0"/>
    <x v="5"/>
    <n v="17"/>
    <n v="778"/>
    <n v="2"/>
    <n v="4"/>
    <n v="0"/>
    <x v="1"/>
    <n v="22.299999999999997"/>
    <n v="55.6"/>
    <n v="55.6"/>
    <n v="0"/>
    <n v="55.6"/>
    <n v="0"/>
    <n v="55.6"/>
    <m/>
    <m/>
    <m/>
    <n v="3.16"/>
    <s v="ниша"/>
    <m/>
    <n v="5.57"/>
    <m/>
    <m/>
    <m/>
    <m/>
    <m/>
    <m/>
    <m/>
    <m/>
    <s v="Кухня-столовая"/>
    <n v="18.68"/>
    <m/>
    <m/>
    <s v="Жилая комната"/>
    <s v="Комната стандарт"/>
    <n v="11.62"/>
    <s v="ниша"/>
    <m/>
    <s v="Жилая комната"/>
    <s v="Комната стандарт"/>
    <n v="10.68"/>
    <m/>
    <m/>
    <m/>
    <m/>
    <m/>
    <m/>
    <m/>
    <m/>
    <m/>
    <m/>
    <m/>
    <m/>
    <m/>
    <m/>
    <m/>
    <m/>
    <m/>
    <n v="5.8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, Окна во внутр.углу"/>
    <s v="Ю-В"/>
  </r>
  <r>
    <x v="0"/>
    <x v="5"/>
    <n v="17"/>
    <n v="779"/>
    <n v="3"/>
    <n v="4"/>
    <n v="0"/>
    <x v="1"/>
    <n v="22.299999999999997"/>
    <n v="55.6"/>
    <n v="55.6"/>
    <n v="0"/>
    <n v="55.6"/>
    <n v="0"/>
    <n v="55.6"/>
    <m/>
    <m/>
    <m/>
    <n v="3.16"/>
    <s v="ниша"/>
    <m/>
    <n v="5.57"/>
    <m/>
    <m/>
    <m/>
    <m/>
    <m/>
    <m/>
    <m/>
    <m/>
    <s v="Кухня-столовая"/>
    <n v="18.68"/>
    <m/>
    <m/>
    <s v="Жилая комната"/>
    <s v="Комната стандарт"/>
    <n v="11.62"/>
    <s v="ниша"/>
    <m/>
    <s v="Жилая комната"/>
    <s v="Комната стандарт"/>
    <n v="10.68"/>
    <m/>
    <m/>
    <m/>
    <m/>
    <m/>
    <m/>
    <m/>
    <m/>
    <m/>
    <m/>
    <m/>
    <m/>
    <m/>
    <m/>
    <m/>
    <m/>
    <m/>
    <n v="5.8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С-З"/>
  </r>
  <r>
    <x v="0"/>
    <x v="5"/>
    <n v="17"/>
    <n v="780"/>
    <n v="4"/>
    <n v="4"/>
    <n v="0"/>
    <x v="2"/>
    <n v="36.049999999999997"/>
    <n v="104.78"/>
    <n v="104.78"/>
    <n v="0"/>
    <n v="104.78"/>
    <n v="0"/>
    <n v="104.78"/>
    <m/>
    <m/>
    <m/>
    <n v="15.35"/>
    <s v="гардероб"/>
    <n v="4.57"/>
    <n v="1.54"/>
    <s v="ниша"/>
    <m/>
    <m/>
    <m/>
    <m/>
    <m/>
    <m/>
    <m/>
    <s v="Кухня-столовая"/>
    <n v="32.99"/>
    <m/>
    <m/>
    <s v="Жилая комната"/>
    <s v="Мастер-спальня"/>
    <n v="15.67"/>
    <s v="гардероб"/>
    <n v="3.67"/>
    <s v="Жилая комната"/>
    <s v="Комната стандарт"/>
    <n v="10.27"/>
    <m/>
    <m/>
    <s v="Жилая комната"/>
    <s v="Комната стандарт"/>
    <n v="10.11"/>
    <m/>
    <m/>
    <m/>
    <m/>
    <m/>
    <m/>
    <m/>
    <m/>
    <m/>
    <m/>
    <m/>
    <m/>
    <n v="3.82"/>
    <n v="3.65"/>
    <m/>
    <n v="3.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2"/>
    <m/>
    <m/>
    <m/>
    <m/>
    <m/>
    <m/>
    <m/>
    <m/>
    <m/>
    <m/>
    <s v="Другой ЖК, Наземная парковка, Свой ЖК, Двор"/>
    <s v="С-З, С-В"/>
  </r>
  <r>
    <x v="0"/>
    <x v="6"/>
    <n v="2"/>
    <n v="781"/>
    <n v="1"/>
    <n v="10"/>
    <n v="0"/>
    <x v="0"/>
    <n v="14.66"/>
    <n v="40.58"/>
    <n v="40.58"/>
    <n v="0"/>
    <n v="40.58"/>
    <n v="0"/>
    <n v="40.58"/>
    <m/>
    <m/>
    <m/>
    <n v="4.8"/>
    <s v="ниша"/>
    <m/>
    <m/>
    <m/>
    <m/>
    <m/>
    <m/>
    <m/>
    <m/>
    <m/>
    <m/>
    <s v="Кухня-столовая"/>
    <n v="15.51"/>
    <m/>
    <m/>
    <s v="Жилая комната"/>
    <s v="Комната стандарт"/>
    <n v="14.66"/>
    <m/>
    <m/>
    <m/>
    <m/>
    <m/>
    <m/>
    <m/>
    <m/>
    <m/>
    <m/>
    <m/>
    <m/>
    <m/>
    <m/>
    <m/>
    <m/>
    <m/>
    <m/>
    <m/>
    <m/>
    <m/>
    <m/>
    <n v="5.6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s v="сбоку"/>
    <s v="комната, с/у"/>
    <m/>
    <s v="Свой ЖК, Двор"/>
    <s v="С-В"/>
  </r>
  <r>
    <x v="0"/>
    <x v="6"/>
    <n v="2"/>
    <n v="782"/>
    <n v="2"/>
    <n v="10"/>
    <n v="0"/>
    <x v="1"/>
    <n v="28.89"/>
    <n v="75.44"/>
    <n v="75.44"/>
    <n v="0"/>
    <n v="75.44"/>
    <n v="0"/>
    <n v="75.44"/>
    <m/>
    <m/>
    <m/>
    <n v="5.03"/>
    <s v="гардероб"/>
    <n v="3.1"/>
    <m/>
    <m/>
    <m/>
    <m/>
    <m/>
    <m/>
    <m/>
    <m/>
    <m/>
    <s v="Кухня-столовая"/>
    <n v="29.73"/>
    <m/>
    <m/>
    <s v="Жилая комната"/>
    <s v="Комната стандарт"/>
    <n v="14.91"/>
    <m/>
    <m/>
    <s v="Жилая комната"/>
    <s v="Мастер-спальня"/>
    <n v="13.98"/>
    <m/>
    <m/>
    <m/>
    <m/>
    <m/>
    <m/>
    <m/>
    <m/>
    <m/>
    <m/>
    <m/>
    <m/>
    <m/>
    <m/>
    <m/>
    <m/>
    <m/>
    <n v="5.13"/>
    <n v="3.5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s v="комната, кухня"/>
    <n v="2"/>
    <s v="две комнаты"/>
    <m/>
    <m/>
    <m/>
    <m/>
    <m/>
    <m/>
    <m/>
    <m/>
    <m/>
    <s v="Свой ЖК, Двор"/>
    <s v="С-В, Ю-В"/>
  </r>
  <r>
    <x v="0"/>
    <x v="6"/>
    <n v="2"/>
    <n v="783"/>
    <n v="3"/>
    <n v="10"/>
    <n v="0"/>
    <x v="0"/>
    <n v="21.53"/>
    <n v="54.470000000000006"/>
    <n v="54.470000000000006"/>
    <n v="0"/>
    <n v="54.470000000000006"/>
    <n v="0"/>
    <n v="54.470000000000006"/>
    <m/>
    <m/>
    <m/>
    <n v="10.97"/>
    <s v="ниша"/>
    <m/>
    <m/>
    <m/>
    <m/>
    <m/>
    <m/>
    <m/>
    <m/>
    <m/>
    <m/>
    <s v="Кухня-столовая"/>
    <n v="16.010000000000002"/>
    <m/>
    <m/>
    <s v="Жилая комната"/>
    <s v="Комната стандарт"/>
    <n v="21.53"/>
    <m/>
    <m/>
    <m/>
    <m/>
    <m/>
    <m/>
    <m/>
    <m/>
    <m/>
    <m/>
    <m/>
    <m/>
    <m/>
    <m/>
    <m/>
    <m/>
    <m/>
    <m/>
    <m/>
    <m/>
    <m/>
    <m/>
    <n v="5.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s v="комната"/>
    <n v="1"/>
    <s v="комната, кухня"/>
    <m/>
    <m/>
    <s v="коридор, с/у"/>
    <m/>
    <s v="снизу"/>
    <s v="вся квартира"/>
    <m/>
    <m/>
    <m/>
    <s v="Свой ЖК, Двор"/>
    <s v="Ю-В"/>
  </r>
  <r>
    <x v="0"/>
    <x v="6"/>
    <n v="2"/>
    <n v="784"/>
    <n v="4"/>
    <n v="10"/>
    <n v="0"/>
    <x v="1"/>
    <n v="21.77"/>
    <n v="63.44"/>
    <n v="63.44"/>
    <n v="3.29"/>
    <n v="66.73"/>
    <n v="1.65"/>
    <n v="65.09"/>
    <m/>
    <m/>
    <m/>
    <n v="9.9700000000000006"/>
    <s v="ниша"/>
    <m/>
    <m/>
    <m/>
    <m/>
    <m/>
    <m/>
    <m/>
    <m/>
    <m/>
    <m/>
    <s v="Кухня-столовая"/>
    <n v="23.36"/>
    <m/>
    <m/>
    <s v="Жилая комната"/>
    <s v="Комната стандарт"/>
    <n v="11.25"/>
    <m/>
    <m/>
    <s v="Жилая комната"/>
    <s v="Мастер-спальня"/>
    <n v="10.52"/>
    <m/>
    <m/>
    <m/>
    <m/>
    <m/>
    <m/>
    <m/>
    <m/>
    <m/>
    <m/>
    <m/>
    <m/>
    <m/>
    <m/>
    <m/>
    <m/>
    <m/>
    <n v="4.38"/>
    <n v="3.96"/>
    <m/>
    <m/>
    <m/>
    <m/>
    <m/>
    <m/>
    <m/>
    <m/>
    <m/>
    <m/>
    <m/>
    <m/>
    <m/>
    <m/>
    <m/>
    <m/>
    <m/>
    <m/>
    <m/>
    <m/>
    <n v="3.29"/>
    <n v="1.65"/>
    <s v="стандартное"/>
    <s v="комната"/>
    <m/>
    <m/>
    <m/>
    <m/>
    <m/>
    <m/>
    <m/>
    <m/>
    <m/>
    <m/>
    <m/>
    <m/>
    <m/>
    <m/>
    <n v="3"/>
    <m/>
    <m/>
    <m/>
    <m/>
    <m/>
    <s v="кухня"/>
    <n v="2"/>
    <m/>
    <m/>
    <m/>
    <m/>
    <m/>
    <s v="снизу"/>
    <s v="вся квартира"/>
    <m/>
    <m/>
    <m/>
    <s v="Свой ЖК, Другой ЖК, Наземная парковка"/>
    <s v="Ю-В, Ю-З"/>
  </r>
  <r>
    <x v="0"/>
    <x v="6"/>
    <n v="2"/>
    <n v="785"/>
    <n v="5"/>
    <n v="10"/>
    <n v="0"/>
    <x v="0"/>
    <n v="13.28"/>
    <n v="38.880000000000003"/>
    <n v="38.880000000000003"/>
    <n v="0"/>
    <n v="38.880000000000003"/>
    <n v="0"/>
    <n v="38.880000000000003"/>
    <m/>
    <m/>
    <m/>
    <n v="5.17"/>
    <s v="ниша"/>
    <m/>
    <m/>
    <m/>
    <m/>
    <m/>
    <m/>
    <m/>
    <m/>
    <m/>
    <m/>
    <s v="Проходная кухня-гостиная"/>
    <n v="14.98"/>
    <m/>
    <m/>
    <s v="Жилая комната"/>
    <s v="Комната стандарт"/>
    <n v="13.28"/>
    <s v="ниша"/>
    <m/>
    <m/>
    <m/>
    <m/>
    <m/>
    <m/>
    <m/>
    <m/>
    <m/>
    <m/>
    <m/>
    <m/>
    <m/>
    <m/>
    <m/>
    <m/>
    <m/>
    <m/>
    <m/>
    <m/>
    <m/>
    <n v="5.4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s v="снизу"/>
    <s v="вся квартира"/>
    <m/>
    <s v="Другой ЖК, Наземная парковка"/>
    <s v="Ю-З"/>
  </r>
  <r>
    <x v="0"/>
    <x v="6"/>
    <n v="2"/>
    <n v="786"/>
    <n v="6"/>
    <n v="10"/>
    <n v="0"/>
    <x v="0"/>
    <n v="13.48"/>
    <n v="38.779999999999994"/>
    <n v="38.779999999999994"/>
    <n v="0"/>
    <n v="38.779999999999994"/>
    <n v="0"/>
    <n v="38.779999999999994"/>
    <m/>
    <m/>
    <m/>
    <n v="5.0599999999999996"/>
    <s v="ниша"/>
    <m/>
    <m/>
    <m/>
    <m/>
    <m/>
    <m/>
    <m/>
    <m/>
    <m/>
    <m/>
    <s v="Проходная кухня-гостиная"/>
    <n v="14.98"/>
    <m/>
    <m/>
    <s v="Жилая комната"/>
    <s v="Комната стандарт"/>
    <n v="13.48"/>
    <s v="ниша"/>
    <m/>
    <m/>
    <m/>
    <m/>
    <m/>
    <m/>
    <m/>
    <m/>
    <m/>
    <m/>
    <m/>
    <m/>
    <m/>
    <m/>
    <m/>
    <m/>
    <m/>
    <m/>
    <m/>
    <m/>
    <m/>
    <n v="5.2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s v="снизу"/>
    <s v="вся квартира"/>
    <m/>
    <m/>
    <m/>
    <s v="Другой ЖК, Наземная парковка"/>
    <s v="Ю-З"/>
  </r>
  <r>
    <x v="0"/>
    <x v="6"/>
    <n v="2"/>
    <n v="787"/>
    <n v="7"/>
    <n v="10"/>
    <n v="0"/>
    <x v="0"/>
    <n v="16.61"/>
    <n v="38.39"/>
    <n v="38.39"/>
    <n v="0"/>
    <n v="38.39"/>
    <n v="0"/>
    <n v="38.39"/>
    <m/>
    <m/>
    <m/>
    <n v="4.4000000000000004"/>
    <s v="ниша"/>
    <m/>
    <m/>
    <m/>
    <m/>
    <m/>
    <m/>
    <m/>
    <m/>
    <m/>
    <m/>
    <s v="Проходная кухня-гостиная"/>
    <n v="13.31"/>
    <m/>
    <m/>
    <s v="Жилая комната"/>
    <s v="Комната стандарт"/>
    <n v="16.61"/>
    <s v="ниша"/>
    <m/>
    <m/>
    <m/>
    <m/>
    <m/>
    <m/>
    <m/>
    <m/>
    <m/>
    <m/>
    <m/>
    <m/>
    <m/>
    <m/>
    <m/>
    <m/>
    <m/>
    <m/>
    <m/>
    <m/>
    <m/>
    <n v="4.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s v="снизу"/>
    <s v="вся квартира"/>
    <m/>
    <m/>
    <m/>
    <s v="Другой ЖК, Наземная парковка"/>
    <s v="Ю-З"/>
  </r>
  <r>
    <x v="0"/>
    <x v="6"/>
    <n v="2"/>
    <n v="788"/>
    <n v="8"/>
    <n v="10"/>
    <n v="0"/>
    <x v="0"/>
    <n v="12.95"/>
    <n v="36.31"/>
    <n v="36.31"/>
    <n v="0"/>
    <n v="36.31"/>
    <n v="0"/>
    <n v="36.31"/>
    <m/>
    <m/>
    <m/>
    <n v="4.59"/>
    <s v="ниша"/>
    <m/>
    <m/>
    <m/>
    <m/>
    <m/>
    <m/>
    <m/>
    <m/>
    <m/>
    <m/>
    <s v="Проходная кухня-гостиная"/>
    <n v="13.46"/>
    <m/>
    <m/>
    <s v="Жилая комната"/>
    <s v="Комната стандарт"/>
    <n v="12.95"/>
    <s v="ниша"/>
    <m/>
    <m/>
    <m/>
    <m/>
    <m/>
    <m/>
    <m/>
    <m/>
    <m/>
    <m/>
    <m/>
    <m/>
    <m/>
    <m/>
    <m/>
    <m/>
    <m/>
    <m/>
    <m/>
    <m/>
    <m/>
    <n v="5.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s v="снизу"/>
    <s v="вся квартира"/>
    <m/>
    <m/>
    <m/>
    <s v="Другой ЖК, Наземная парковка"/>
    <s v="Ю-З"/>
  </r>
  <r>
    <x v="0"/>
    <x v="6"/>
    <n v="2"/>
    <n v="789"/>
    <n v="9"/>
    <n v="10"/>
    <n v="0"/>
    <x v="1"/>
    <n v="24.85"/>
    <n v="60.95"/>
    <n v="60.95"/>
    <n v="4.5999999999999996"/>
    <n v="65.55"/>
    <n v="2.2999999999999998"/>
    <n v="63.25"/>
    <m/>
    <m/>
    <m/>
    <n v="10.44"/>
    <s v="ниша"/>
    <m/>
    <m/>
    <m/>
    <m/>
    <m/>
    <m/>
    <m/>
    <m/>
    <m/>
    <m/>
    <s v="Кухня-столовая"/>
    <n v="15.6"/>
    <m/>
    <m/>
    <s v="Жилая комната"/>
    <s v="Мастер-спальня"/>
    <n v="14.86"/>
    <s v="гардероб"/>
    <n v="2.4"/>
    <s v="Жилая комната"/>
    <s v="Комната стандарт"/>
    <n v="9.99"/>
    <m/>
    <m/>
    <m/>
    <m/>
    <m/>
    <m/>
    <m/>
    <m/>
    <m/>
    <m/>
    <m/>
    <m/>
    <m/>
    <m/>
    <m/>
    <m/>
    <m/>
    <n v="4"/>
    <n v="3.66"/>
    <m/>
    <m/>
    <m/>
    <m/>
    <m/>
    <m/>
    <m/>
    <m/>
    <m/>
    <m/>
    <m/>
    <m/>
    <m/>
    <m/>
    <m/>
    <m/>
    <m/>
    <m/>
    <m/>
    <m/>
    <n v="4.5999999999999996"/>
    <n v="2.2999999999999998"/>
    <s v="стандартное"/>
    <s v="кухня"/>
    <m/>
    <m/>
    <m/>
    <m/>
    <m/>
    <m/>
    <m/>
    <m/>
    <m/>
    <m/>
    <m/>
    <m/>
    <m/>
    <m/>
    <n v="3"/>
    <m/>
    <m/>
    <s v="да"/>
    <m/>
    <m/>
    <s v="комната"/>
    <n v="2"/>
    <m/>
    <m/>
    <m/>
    <m/>
    <m/>
    <s v="снизу"/>
    <s v="вся квартира"/>
    <m/>
    <m/>
    <m/>
    <s v="Другой ЖК, Наземная парковка"/>
    <s v="Ю-З, С-З"/>
  </r>
  <r>
    <x v="0"/>
    <x v="6"/>
    <n v="2"/>
    <n v="790"/>
    <n v="10"/>
    <n v="10"/>
    <n v="0"/>
    <x v="1"/>
    <n v="24.14"/>
    <n v="55.969999999999985"/>
    <n v="55.969999999999985"/>
    <n v="3.61"/>
    <n v="59.579999999999984"/>
    <n v="1.81"/>
    <n v="57.779999999999987"/>
    <m/>
    <m/>
    <m/>
    <n v="7.64"/>
    <s v="ниша"/>
    <m/>
    <m/>
    <m/>
    <m/>
    <m/>
    <m/>
    <m/>
    <m/>
    <m/>
    <m/>
    <s v="Кухня-столовая"/>
    <n v="14.11"/>
    <m/>
    <m/>
    <s v="Жилая комната"/>
    <s v="Мастер-спальня"/>
    <n v="14.27"/>
    <s v="гардероб"/>
    <n v="2.8"/>
    <s v="Жилая комната"/>
    <s v="Комната стандарт"/>
    <n v="9.8699999999999992"/>
    <m/>
    <m/>
    <m/>
    <m/>
    <m/>
    <m/>
    <m/>
    <m/>
    <m/>
    <m/>
    <m/>
    <m/>
    <m/>
    <m/>
    <m/>
    <m/>
    <m/>
    <n v="3.94"/>
    <n v="3.34"/>
    <m/>
    <m/>
    <m/>
    <m/>
    <m/>
    <m/>
    <m/>
    <m/>
    <m/>
    <m/>
    <m/>
    <m/>
    <m/>
    <m/>
    <m/>
    <m/>
    <m/>
    <m/>
    <m/>
    <m/>
    <n v="3.61"/>
    <n v="1.81"/>
    <s v="стандартное"/>
    <s v="кухня"/>
    <m/>
    <m/>
    <m/>
    <m/>
    <m/>
    <m/>
    <m/>
    <m/>
    <m/>
    <m/>
    <m/>
    <m/>
    <m/>
    <m/>
    <n v="3"/>
    <m/>
    <m/>
    <m/>
    <m/>
    <m/>
    <m/>
    <n v="1"/>
    <m/>
    <m/>
    <m/>
    <m/>
    <m/>
    <s v="снизу"/>
    <s v="вся квартира"/>
    <m/>
    <m/>
    <m/>
    <s v="Другой ЖК, Наземная парковка"/>
    <s v="С-З"/>
  </r>
  <r>
    <x v="0"/>
    <x v="6"/>
    <n v="3"/>
    <n v="791"/>
    <n v="1"/>
    <n v="11"/>
    <n v="0"/>
    <x v="0"/>
    <n v="14.68"/>
    <n v="44.41"/>
    <n v="44.41"/>
    <n v="0"/>
    <n v="44.41"/>
    <n v="0"/>
    <n v="44.41"/>
    <m/>
    <m/>
    <m/>
    <n v="4.41"/>
    <s v="гардероб"/>
    <n v="3.6"/>
    <m/>
    <m/>
    <m/>
    <m/>
    <m/>
    <m/>
    <m/>
    <m/>
    <m/>
    <s v="Кухня-столовая"/>
    <n v="17.43"/>
    <m/>
    <m/>
    <s v="Жилая комната"/>
    <s v="Комната стандарт"/>
    <n v="14.68"/>
    <m/>
    <m/>
    <m/>
    <m/>
    <m/>
    <m/>
    <m/>
    <m/>
    <m/>
    <m/>
    <m/>
    <m/>
    <m/>
    <m/>
    <m/>
    <m/>
    <m/>
    <m/>
    <m/>
    <m/>
    <m/>
    <m/>
    <n v="4.2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, Окна во внутр.углу"/>
    <s v="С-В"/>
  </r>
  <r>
    <x v="0"/>
    <x v="6"/>
    <n v="3"/>
    <n v="792"/>
    <n v="2"/>
    <n v="11"/>
    <n v="0"/>
    <x v="0"/>
    <n v="14.66"/>
    <n v="39.86"/>
    <n v="39.86"/>
    <n v="0"/>
    <n v="39.86"/>
    <n v="0"/>
    <n v="39.86"/>
    <m/>
    <m/>
    <m/>
    <n v="4.8"/>
    <s v="ниша"/>
    <m/>
    <m/>
    <m/>
    <m/>
    <m/>
    <m/>
    <m/>
    <m/>
    <m/>
    <m/>
    <s v="Кухня-столовая"/>
    <n v="15.51"/>
    <m/>
    <m/>
    <s v="Жилая комната"/>
    <s v="Комната стандарт"/>
    <n v="14.66"/>
    <m/>
    <m/>
    <m/>
    <m/>
    <m/>
    <m/>
    <m/>
    <m/>
    <m/>
    <m/>
    <m/>
    <m/>
    <m/>
    <m/>
    <m/>
    <m/>
    <m/>
    <m/>
    <m/>
    <m/>
    <m/>
    <m/>
    <n v="4.88999999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С-В"/>
  </r>
  <r>
    <x v="0"/>
    <x v="6"/>
    <n v="3"/>
    <n v="793"/>
    <n v="3"/>
    <n v="11"/>
    <n v="0"/>
    <x v="1"/>
    <n v="28.89"/>
    <n v="75.44"/>
    <n v="75.44"/>
    <n v="0"/>
    <n v="75.44"/>
    <n v="0"/>
    <n v="75.44"/>
    <m/>
    <m/>
    <m/>
    <n v="5.03"/>
    <s v="гардероб"/>
    <n v="3.1"/>
    <m/>
    <m/>
    <m/>
    <m/>
    <m/>
    <m/>
    <m/>
    <m/>
    <m/>
    <s v="Кухня-столовая"/>
    <n v="29.73"/>
    <m/>
    <m/>
    <s v="Жилая комната"/>
    <s v="Комната стандарт"/>
    <n v="14.91"/>
    <m/>
    <m/>
    <s v="Жилая комната"/>
    <s v="Мастер-спальня"/>
    <n v="13.98"/>
    <m/>
    <m/>
    <m/>
    <m/>
    <m/>
    <m/>
    <m/>
    <m/>
    <m/>
    <m/>
    <m/>
    <m/>
    <m/>
    <m/>
    <m/>
    <m/>
    <m/>
    <n v="5.13"/>
    <n v="3.5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s v="комната, кухня"/>
    <n v="2"/>
    <s v="две комнаты"/>
    <m/>
    <m/>
    <m/>
    <m/>
    <m/>
    <m/>
    <m/>
    <m/>
    <m/>
    <s v="Свой ЖК, Двор"/>
    <s v="С-В, Ю-В"/>
  </r>
  <r>
    <x v="0"/>
    <x v="6"/>
    <n v="3"/>
    <n v="794"/>
    <n v="4"/>
    <n v="11"/>
    <n v="0"/>
    <x v="0"/>
    <n v="21.53"/>
    <n v="54.470000000000006"/>
    <n v="54.470000000000006"/>
    <n v="0"/>
    <n v="54.470000000000006"/>
    <n v="0"/>
    <n v="54.470000000000006"/>
    <m/>
    <m/>
    <m/>
    <n v="10.97"/>
    <s v="ниша"/>
    <m/>
    <m/>
    <m/>
    <m/>
    <m/>
    <m/>
    <m/>
    <m/>
    <m/>
    <m/>
    <s v="Кухня-столовая"/>
    <n v="16.010000000000002"/>
    <m/>
    <m/>
    <s v="Жилая комната"/>
    <s v="Комната стандарт"/>
    <n v="21.53"/>
    <m/>
    <m/>
    <m/>
    <m/>
    <m/>
    <m/>
    <m/>
    <m/>
    <m/>
    <m/>
    <m/>
    <m/>
    <m/>
    <m/>
    <m/>
    <m/>
    <m/>
    <m/>
    <m/>
    <m/>
    <m/>
    <m/>
    <n v="5.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s v="комната"/>
    <n v="1"/>
    <s v="комната, кухня"/>
    <m/>
    <m/>
    <s v="коридор, с/у"/>
    <m/>
    <m/>
    <m/>
    <m/>
    <m/>
    <m/>
    <s v="Свой ЖК, Двор"/>
    <s v="Ю-В"/>
  </r>
  <r>
    <x v="0"/>
    <x v="6"/>
    <n v="3"/>
    <n v="795"/>
    <n v="5"/>
    <n v="11"/>
    <n v="0"/>
    <x v="1"/>
    <n v="21.77"/>
    <n v="63.31"/>
    <n v="63.31"/>
    <n v="3.43"/>
    <n v="66.740000000000009"/>
    <n v="1.72"/>
    <n v="65.03"/>
    <m/>
    <m/>
    <m/>
    <n v="9.9700000000000006"/>
    <s v="ниша"/>
    <m/>
    <m/>
    <m/>
    <m/>
    <m/>
    <m/>
    <m/>
    <m/>
    <m/>
    <m/>
    <s v="Кухня-столовая"/>
    <n v="23.23"/>
    <m/>
    <m/>
    <s v="Жилая комната"/>
    <s v="Комната стандарт"/>
    <n v="11.25"/>
    <m/>
    <m/>
    <s v="Жилая комната"/>
    <s v="Мастер-спальня"/>
    <n v="10.52"/>
    <m/>
    <m/>
    <m/>
    <m/>
    <m/>
    <m/>
    <m/>
    <m/>
    <m/>
    <m/>
    <m/>
    <m/>
    <m/>
    <m/>
    <m/>
    <m/>
    <m/>
    <n v="4.38"/>
    <n v="3.96"/>
    <m/>
    <m/>
    <m/>
    <m/>
    <m/>
    <m/>
    <m/>
    <m/>
    <m/>
    <m/>
    <m/>
    <m/>
    <m/>
    <m/>
    <m/>
    <m/>
    <m/>
    <m/>
    <m/>
    <m/>
    <n v="3.43"/>
    <n v="1.72"/>
    <s v="стандартное"/>
    <s v="комната"/>
    <m/>
    <m/>
    <m/>
    <m/>
    <m/>
    <m/>
    <m/>
    <m/>
    <m/>
    <m/>
    <m/>
    <m/>
    <m/>
    <m/>
    <n v="3"/>
    <m/>
    <m/>
    <m/>
    <m/>
    <m/>
    <s v="кухня"/>
    <n v="2"/>
    <m/>
    <m/>
    <m/>
    <m/>
    <m/>
    <m/>
    <m/>
    <m/>
    <m/>
    <m/>
    <s v="Свой ЖК, Другой ЖК, Наземная парковка"/>
    <s v="Ю-В, Ю-З"/>
  </r>
  <r>
    <x v="0"/>
    <x v="6"/>
    <n v="3"/>
    <n v="796"/>
    <n v="6"/>
    <n v="11"/>
    <n v="0"/>
    <x v="0"/>
    <n v="13.28"/>
    <n v="38.880000000000003"/>
    <n v="38.880000000000003"/>
    <n v="0"/>
    <n v="38.880000000000003"/>
    <n v="0"/>
    <n v="38.880000000000003"/>
    <m/>
    <m/>
    <m/>
    <n v="5.17"/>
    <s v="ниша"/>
    <m/>
    <m/>
    <m/>
    <m/>
    <m/>
    <m/>
    <m/>
    <m/>
    <m/>
    <m/>
    <s v="Проходная кухня-гостиная"/>
    <n v="14.98"/>
    <m/>
    <m/>
    <s v="Жилая комната"/>
    <s v="Комната стандарт"/>
    <n v="13.28"/>
    <s v="ниша"/>
    <m/>
    <m/>
    <m/>
    <m/>
    <m/>
    <m/>
    <m/>
    <m/>
    <m/>
    <m/>
    <m/>
    <m/>
    <m/>
    <m/>
    <m/>
    <m/>
    <m/>
    <m/>
    <m/>
    <m/>
    <m/>
    <n v="5.4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Ю-З"/>
  </r>
  <r>
    <x v="0"/>
    <x v="6"/>
    <n v="3"/>
    <n v="797"/>
    <n v="7"/>
    <n v="11"/>
    <n v="0"/>
    <x v="0"/>
    <n v="13.48"/>
    <n v="38.779999999999994"/>
    <n v="38.779999999999994"/>
    <n v="0"/>
    <n v="38.779999999999994"/>
    <n v="0"/>
    <n v="38.779999999999994"/>
    <m/>
    <m/>
    <m/>
    <n v="5.0599999999999996"/>
    <s v="ниша"/>
    <m/>
    <m/>
    <m/>
    <m/>
    <m/>
    <m/>
    <m/>
    <m/>
    <m/>
    <m/>
    <s v="Проходная кухня-гостиная"/>
    <n v="14.98"/>
    <m/>
    <m/>
    <s v="Жилая комната"/>
    <s v="Комната стандарт"/>
    <n v="13.48"/>
    <s v="ниша"/>
    <m/>
    <m/>
    <m/>
    <m/>
    <m/>
    <m/>
    <m/>
    <m/>
    <m/>
    <m/>
    <m/>
    <m/>
    <m/>
    <m/>
    <m/>
    <m/>
    <m/>
    <m/>
    <m/>
    <m/>
    <m/>
    <n v="5.2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Ю-З"/>
  </r>
  <r>
    <x v="0"/>
    <x v="6"/>
    <n v="3"/>
    <n v="798"/>
    <n v="8"/>
    <n v="11"/>
    <n v="0"/>
    <x v="0"/>
    <n v="16.61"/>
    <n v="38.43"/>
    <n v="38.43"/>
    <n v="0"/>
    <n v="38.43"/>
    <n v="0"/>
    <n v="38.43"/>
    <m/>
    <m/>
    <m/>
    <n v="4.4000000000000004"/>
    <s v="ниша"/>
    <m/>
    <m/>
    <m/>
    <m/>
    <m/>
    <m/>
    <m/>
    <m/>
    <m/>
    <m/>
    <s v="Проходная кухня-гостиная"/>
    <n v="13.31"/>
    <m/>
    <m/>
    <s v="Жилая комната"/>
    <s v="Комната стандарт"/>
    <n v="16.61"/>
    <s v="ниша"/>
    <m/>
    <m/>
    <m/>
    <m/>
    <m/>
    <m/>
    <m/>
    <m/>
    <m/>
    <m/>
    <m/>
    <m/>
    <m/>
    <m/>
    <m/>
    <m/>
    <m/>
    <m/>
    <m/>
    <m/>
    <m/>
    <n v="4.11000000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Ю-З"/>
  </r>
  <r>
    <x v="0"/>
    <x v="6"/>
    <n v="3"/>
    <n v="799"/>
    <n v="9"/>
    <n v="11"/>
    <n v="0"/>
    <x v="0"/>
    <n v="13.05"/>
    <n v="36.65"/>
    <n v="36.65"/>
    <n v="0"/>
    <n v="36.65"/>
    <n v="0"/>
    <n v="36.65"/>
    <m/>
    <m/>
    <m/>
    <n v="4.67"/>
    <s v="ниша"/>
    <m/>
    <m/>
    <m/>
    <m/>
    <m/>
    <m/>
    <m/>
    <m/>
    <m/>
    <m/>
    <s v="Проходная кухня-гостиная"/>
    <n v="13.56"/>
    <m/>
    <m/>
    <s v="Жилая комната"/>
    <s v="Комната стандарт"/>
    <n v="13.05"/>
    <s v="ниша"/>
    <m/>
    <m/>
    <m/>
    <m/>
    <m/>
    <m/>
    <m/>
    <m/>
    <m/>
    <m/>
    <m/>
    <m/>
    <m/>
    <m/>
    <m/>
    <m/>
    <m/>
    <m/>
    <m/>
    <m/>
    <m/>
    <n v="5.3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Ю-З"/>
  </r>
  <r>
    <x v="0"/>
    <x v="6"/>
    <n v="3"/>
    <n v="800"/>
    <n v="10"/>
    <n v="11"/>
    <n v="0"/>
    <x v="1"/>
    <n v="25.25"/>
    <n v="61.769999999999996"/>
    <n v="61.769999999999996"/>
    <n v="4.53"/>
    <n v="66.3"/>
    <n v="2.27"/>
    <n v="64.039999999999992"/>
    <m/>
    <m/>
    <m/>
    <n v="10.44"/>
    <s v="ниша"/>
    <m/>
    <m/>
    <m/>
    <m/>
    <m/>
    <m/>
    <m/>
    <m/>
    <m/>
    <m/>
    <s v="Кухня-столовая"/>
    <n v="15.67"/>
    <m/>
    <m/>
    <s v="Жилая комната"/>
    <s v="Мастер-спальня"/>
    <n v="15.26"/>
    <s v="гардероб"/>
    <n v="2.75"/>
    <s v="Жилая комната"/>
    <s v="Комната стандарт"/>
    <n v="9.99"/>
    <m/>
    <m/>
    <m/>
    <m/>
    <m/>
    <m/>
    <m/>
    <m/>
    <m/>
    <m/>
    <m/>
    <m/>
    <m/>
    <m/>
    <m/>
    <m/>
    <m/>
    <n v="4"/>
    <n v="3.66"/>
    <m/>
    <m/>
    <m/>
    <m/>
    <m/>
    <m/>
    <m/>
    <m/>
    <m/>
    <m/>
    <m/>
    <m/>
    <m/>
    <m/>
    <m/>
    <m/>
    <m/>
    <m/>
    <m/>
    <m/>
    <n v="4.53"/>
    <n v="2.27"/>
    <s v="стандартное"/>
    <s v="кухня"/>
    <m/>
    <m/>
    <m/>
    <m/>
    <m/>
    <m/>
    <m/>
    <m/>
    <m/>
    <m/>
    <m/>
    <m/>
    <m/>
    <m/>
    <n v="3"/>
    <m/>
    <m/>
    <s v="да"/>
    <m/>
    <m/>
    <s v="комната"/>
    <n v="2"/>
    <m/>
    <m/>
    <m/>
    <m/>
    <m/>
    <m/>
    <m/>
    <m/>
    <m/>
    <m/>
    <s v="Другой ЖК, Наземная парковка"/>
    <s v="Ю-З, С-З"/>
  </r>
  <r>
    <x v="0"/>
    <x v="6"/>
    <n v="3"/>
    <n v="801"/>
    <n v="11"/>
    <n v="11"/>
    <n v="0"/>
    <x v="1"/>
    <n v="24.54"/>
    <n v="56.36999999999999"/>
    <n v="56.36999999999999"/>
    <n v="3.55"/>
    <n v="59.919999999999987"/>
    <n v="1.78"/>
    <n v="58.149999999999991"/>
    <m/>
    <m/>
    <m/>
    <n v="7.64"/>
    <s v="ниша"/>
    <m/>
    <m/>
    <m/>
    <m/>
    <m/>
    <m/>
    <m/>
    <m/>
    <m/>
    <m/>
    <s v="Кухня-столовая"/>
    <n v="14.11"/>
    <m/>
    <m/>
    <s v="Жилая комната"/>
    <s v="Мастер-спальня"/>
    <n v="14.47"/>
    <s v="гардероб"/>
    <n v="2.8"/>
    <s v="Жилая комната"/>
    <s v="Комната стандарт"/>
    <n v="10.07"/>
    <m/>
    <m/>
    <m/>
    <m/>
    <m/>
    <m/>
    <m/>
    <m/>
    <m/>
    <m/>
    <m/>
    <m/>
    <m/>
    <m/>
    <m/>
    <m/>
    <m/>
    <n v="3.94"/>
    <n v="3.34"/>
    <m/>
    <m/>
    <m/>
    <m/>
    <m/>
    <m/>
    <m/>
    <m/>
    <m/>
    <m/>
    <m/>
    <m/>
    <m/>
    <m/>
    <m/>
    <m/>
    <m/>
    <m/>
    <m/>
    <m/>
    <n v="3.55"/>
    <n v="1.78"/>
    <s v="стандартное"/>
    <s v="кухня"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С-З"/>
  </r>
  <r>
    <x v="0"/>
    <x v="6"/>
    <n v="4"/>
    <n v="802"/>
    <n v="1"/>
    <n v="11"/>
    <n v="0"/>
    <x v="0"/>
    <n v="14.68"/>
    <n v="44.41"/>
    <n v="44.41"/>
    <n v="3"/>
    <n v="47.41"/>
    <n v="0.9"/>
    <n v="45.309999999999995"/>
    <m/>
    <m/>
    <m/>
    <n v="4.41"/>
    <s v="гардероб"/>
    <n v="3.6"/>
    <m/>
    <m/>
    <m/>
    <m/>
    <m/>
    <m/>
    <m/>
    <m/>
    <m/>
    <s v="Кухня-столовая"/>
    <n v="17.43"/>
    <m/>
    <m/>
    <s v="Жилая комната"/>
    <s v="Комната стандарт"/>
    <n v="14.68"/>
    <m/>
    <m/>
    <m/>
    <m/>
    <m/>
    <m/>
    <m/>
    <m/>
    <m/>
    <m/>
    <m/>
    <m/>
    <m/>
    <m/>
    <m/>
    <m/>
    <m/>
    <m/>
    <m/>
    <m/>
    <m/>
    <m/>
    <n v="4.29"/>
    <m/>
    <m/>
    <m/>
    <m/>
    <m/>
    <m/>
    <n v="3"/>
    <n v="0.9"/>
    <s v="без остекления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, Окна во внутр.углу"/>
    <s v="С-В"/>
  </r>
  <r>
    <x v="0"/>
    <x v="6"/>
    <n v="4"/>
    <n v="803"/>
    <n v="2"/>
    <n v="11"/>
    <n v="0"/>
    <x v="0"/>
    <n v="14.66"/>
    <n v="39.86"/>
    <n v="39.86"/>
    <n v="3"/>
    <n v="42.86"/>
    <n v="0.9"/>
    <n v="40.76"/>
    <m/>
    <m/>
    <m/>
    <n v="4.8"/>
    <s v="ниша"/>
    <m/>
    <m/>
    <m/>
    <m/>
    <m/>
    <m/>
    <m/>
    <m/>
    <m/>
    <m/>
    <s v="Кухня-столовая"/>
    <n v="15.51"/>
    <m/>
    <m/>
    <s v="Жилая комната"/>
    <s v="Комната стандарт"/>
    <n v="14.66"/>
    <m/>
    <m/>
    <m/>
    <m/>
    <m/>
    <m/>
    <m/>
    <m/>
    <m/>
    <m/>
    <m/>
    <m/>
    <m/>
    <m/>
    <m/>
    <m/>
    <m/>
    <m/>
    <m/>
    <m/>
    <m/>
    <m/>
    <n v="4.8899999999999997"/>
    <m/>
    <m/>
    <m/>
    <m/>
    <m/>
    <m/>
    <n v="3"/>
    <n v="0.9"/>
    <s v="без остекления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С-В"/>
  </r>
  <r>
    <x v="0"/>
    <x v="6"/>
    <n v="4"/>
    <n v="804"/>
    <n v="3"/>
    <n v="11"/>
    <n v="0"/>
    <x v="1"/>
    <n v="28.89"/>
    <n v="75.44"/>
    <n v="75.44"/>
    <n v="3"/>
    <n v="78.44"/>
    <n v="0.9"/>
    <n v="76.34"/>
    <m/>
    <m/>
    <m/>
    <n v="5.03"/>
    <s v="гардероб"/>
    <n v="3.1"/>
    <m/>
    <m/>
    <m/>
    <m/>
    <m/>
    <m/>
    <m/>
    <m/>
    <m/>
    <s v="Кухня-столовая"/>
    <n v="29.73"/>
    <m/>
    <m/>
    <s v="Жилая комната"/>
    <s v="Комната стандарт"/>
    <n v="14.91"/>
    <m/>
    <m/>
    <s v="Жилая комната"/>
    <s v="Мастер-спальня"/>
    <n v="13.98"/>
    <m/>
    <m/>
    <m/>
    <m/>
    <m/>
    <m/>
    <m/>
    <m/>
    <m/>
    <m/>
    <m/>
    <m/>
    <m/>
    <m/>
    <m/>
    <m/>
    <m/>
    <n v="5.13"/>
    <n v="3.56"/>
    <m/>
    <m/>
    <m/>
    <m/>
    <m/>
    <n v="3"/>
    <n v="0.9"/>
    <s v="без остекления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s v="комната, кухня"/>
    <n v="2"/>
    <s v="две комнаты"/>
    <m/>
    <m/>
    <m/>
    <m/>
    <m/>
    <m/>
    <m/>
    <m/>
    <m/>
    <s v="Свой ЖК, Двор"/>
    <s v="С-В, Ю-В"/>
  </r>
  <r>
    <x v="0"/>
    <x v="6"/>
    <n v="4"/>
    <n v="805"/>
    <n v="4"/>
    <n v="11"/>
    <n v="0"/>
    <x v="0"/>
    <n v="21.53"/>
    <n v="54.470000000000006"/>
    <n v="54.470000000000006"/>
    <n v="0"/>
    <n v="54.470000000000006"/>
    <n v="0"/>
    <n v="54.470000000000006"/>
    <m/>
    <m/>
    <m/>
    <n v="10.97"/>
    <s v="ниша"/>
    <m/>
    <m/>
    <m/>
    <m/>
    <m/>
    <m/>
    <m/>
    <m/>
    <m/>
    <m/>
    <s v="Кухня-столовая"/>
    <n v="16.010000000000002"/>
    <m/>
    <m/>
    <s v="Жилая комната"/>
    <s v="Комната стандарт"/>
    <n v="21.53"/>
    <m/>
    <m/>
    <m/>
    <m/>
    <m/>
    <m/>
    <m/>
    <m/>
    <m/>
    <m/>
    <m/>
    <m/>
    <m/>
    <m/>
    <m/>
    <m/>
    <m/>
    <m/>
    <m/>
    <m/>
    <m/>
    <m/>
    <n v="5.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s v="комната"/>
    <n v="1"/>
    <s v="комната, кухня"/>
    <m/>
    <m/>
    <s v="коридор, с/у"/>
    <m/>
    <m/>
    <m/>
    <m/>
    <m/>
    <m/>
    <s v="Свой ЖК, Двор"/>
    <s v="Ю-В"/>
  </r>
  <r>
    <x v="0"/>
    <x v="6"/>
    <n v="4"/>
    <n v="806"/>
    <n v="5"/>
    <n v="11"/>
    <n v="0"/>
    <x v="1"/>
    <n v="21.77"/>
    <n v="63.31"/>
    <n v="63.31"/>
    <n v="3.43"/>
    <n v="66.740000000000009"/>
    <n v="1.72"/>
    <n v="65.03"/>
    <m/>
    <m/>
    <m/>
    <n v="9.9700000000000006"/>
    <s v="ниша"/>
    <m/>
    <m/>
    <m/>
    <m/>
    <m/>
    <m/>
    <m/>
    <m/>
    <m/>
    <m/>
    <s v="Кухня-столовая"/>
    <n v="23.23"/>
    <m/>
    <m/>
    <s v="Жилая комната"/>
    <s v="Комната стандарт"/>
    <n v="11.25"/>
    <m/>
    <m/>
    <s v="Жилая комната"/>
    <s v="Мастер-спальня"/>
    <n v="10.52"/>
    <m/>
    <m/>
    <m/>
    <m/>
    <m/>
    <m/>
    <m/>
    <m/>
    <m/>
    <m/>
    <m/>
    <m/>
    <m/>
    <m/>
    <m/>
    <m/>
    <m/>
    <n v="4.38"/>
    <n v="3.96"/>
    <m/>
    <m/>
    <m/>
    <m/>
    <m/>
    <m/>
    <m/>
    <m/>
    <m/>
    <m/>
    <m/>
    <m/>
    <m/>
    <m/>
    <m/>
    <m/>
    <m/>
    <m/>
    <m/>
    <m/>
    <n v="3.43"/>
    <n v="1.72"/>
    <s v="стандартное"/>
    <s v="комната"/>
    <m/>
    <m/>
    <m/>
    <m/>
    <m/>
    <m/>
    <m/>
    <m/>
    <m/>
    <m/>
    <m/>
    <m/>
    <m/>
    <m/>
    <n v="3"/>
    <m/>
    <m/>
    <m/>
    <m/>
    <m/>
    <s v="кухня"/>
    <n v="2"/>
    <m/>
    <m/>
    <m/>
    <m/>
    <m/>
    <m/>
    <m/>
    <m/>
    <m/>
    <m/>
    <s v="Свой ЖК, Другой ЖК, Наземная парковка"/>
    <s v="Ю-В, Ю-З"/>
  </r>
  <r>
    <x v="0"/>
    <x v="6"/>
    <n v="4"/>
    <n v="807"/>
    <n v="6"/>
    <n v="11"/>
    <n v="0"/>
    <x v="0"/>
    <n v="13.28"/>
    <n v="38.880000000000003"/>
    <n v="38.880000000000003"/>
    <n v="0"/>
    <n v="38.880000000000003"/>
    <n v="0"/>
    <n v="38.880000000000003"/>
    <m/>
    <m/>
    <m/>
    <n v="5.17"/>
    <s v="ниша"/>
    <m/>
    <m/>
    <m/>
    <m/>
    <m/>
    <m/>
    <m/>
    <m/>
    <m/>
    <m/>
    <s v="Проходная кухня-гостиная"/>
    <n v="14.98"/>
    <m/>
    <m/>
    <s v="Жилая комната"/>
    <s v="Комната стандарт"/>
    <n v="13.28"/>
    <s v="ниша"/>
    <m/>
    <m/>
    <m/>
    <m/>
    <m/>
    <m/>
    <m/>
    <m/>
    <m/>
    <m/>
    <m/>
    <m/>
    <m/>
    <m/>
    <m/>
    <m/>
    <m/>
    <m/>
    <m/>
    <m/>
    <m/>
    <n v="5.4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Ю-З"/>
  </r>
  <r>
    <x v="0"/>
    <x v="6"/>
    <n v="4"/>
    <n v="808"/>
    <n v="7"/>
    <n v="11"/>
    <n v="0"/>
    <x v="0"/>
    <n v="13.48"/>
    <n v="38.779999999999994"/>
    <n v="38.779999999999994"/>
    <n v="0"/>
    <n v="38.779999999999994"/>
    <n v="0"/>
    <n v="38.779999999999994"/>
    <m/>
    <m/>
    <m/>
    <n v="5.0599999999999996"/>
    <s v="ниша"/>
    <m/>
    <m/>
    <m/>
    <m/>
    <m/>
    <m/>
    <m/>
    <m/>
    <m/>
    <m/>
    <s v="Проходная кухня-гостиная"/>
    <n v="14.98"/>
    <m/>
    <m/>
    <s v="Жилая комната"/>
    <s v="Комната стандарт"/>
    <n v="13.48"/>
    <s v="ниша"/>
    <m/>
    <m/>
    <m/>
    <m/>
    <m/>
    <m/>
    <m/>
    <m/>
    <m/>
    <m/>
    <m/>
    <m/>
    <m/>
    <m/>
    <m/>
    <m/>
    <m/>
    <m/>
    <m/>
    <m/>
    <m/>
    <n v="5.2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Ю-З"/>
  </r>
  <r>
    <x v="0"/>
    <x v="6"/>
    <n v="4"/>
    <n v="809"/>
    <n v="8"/>
    <n v="11"/>
    <n v="0"/>
    <x v="0"/>
    <n v="16.61"/>
    <n v="38.43"/>
    <n v="38.43"/>
    <n v="0"/>
    <n v="38.43"/>
    <n v="0"/>
    <n v="38.43"/>
    <m/>
    <m/>
    <m/>
    <n v="4.4000000000000004"/>
    <s v="ниша"/>
    <m/>
    <m/>
    <m/>
    <m/>
    <m/>
    <m/>
    <m/>
    <m/>
    <m/>
    <m/>
    <s v="Проходная кухня-гостиная"/>
    <n v="13.31"/>
    <m/>
    <m/>
    <s v="Жилая комната"/>
    <s v="Комната стандарт"/>
    <n v="16.61"/>
    <s v="ниша"/>
    <m/>
    <m/>
    <m/>
    <m/>
    <m/>
    <m/>
    <m/>
    <m/>
    <m/>
    <m/>
    <m/>
    <m/>
    <m/>
    <m/>
    <m/>
    <m/>
    <m/>
    <m/>
    <m/>
    <m/>
    <m/>
    <n v="4.11000000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Ю-З"/>
  </r>
  <r>
    <x v="0"/>
    <x v="6"/>
    <n v="4"/>
    <n v="810"/>
    <n v="9"/>
    <n v="11"/>
    <n v="0"/>
    <x v="0"/>
    <n v="13.05"/>
    <n v="36.65"/>
    <n v="36.65"/>
    <n v="0"/>
    <n v="36.65"/>
    <n v="0"/>
    <n v="36.65"/>
    <m/>
    <m/>
    <m/>
    <n v="4.67"/>
    <s v="ниша"/>
    <m/>
    <m/>
    <m/>
    <m/>
    <m/>
    <m/>
    <m/>
    <m/>
    <m/>
    <m/>
    <s v="Проходная кухня-гостиная"/>
    <n v="13.56"/>
    <m/>
    <m/>
    <s v="Жилая комната"/>
    <s v="Комната стандарт"/>
    <n v="13.05"/>
    <s v="ниша"/>
    <m/>
    <m/>
    <m/>
    <m/>
    <m/>
    <m/>
    <m/>
    <m/>
    <m/>
    <m/>
    <m/>
    <m/>
    <m/>
    <m/>
    <m/>
    <m/>
    <m/>
    <m/>
    <m/>
    <m/>
    <m/>
    <n v="5.3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Ю-З"/>
  </r>
  <r>
    <x v="0"/>
    <x v="6"/>
    <n v="4"/>
    <n v="811"/>
    <n v="10"/>
    <n v="11"/>
    <n v="0"/>
    <x v="1"/>
    <n v="25.25"/>
    <n v="61.769999999999996"/>
    <n v="61.769999999999996"/>
    <n v="4.5999999999999996"/>
    <n v="66.36999999999999"/>
    <n v="2.2999999999999998"/>
    <n v="64.069999999999993"/>
    <m/>
    <m/>
    <m/>
    <n v="3.06"/>
    <s v="ниша"/>
    <m/>
    <n v="7.38"/>
    <m/>
    <m/>
    <m/>
    <m/>
    <m/>
    <m/>
    <m/>
    <m/>
    <s v="Кухня-столовая"/>
    <n v="15.67"/>
    <m/>
    <m/>
    <s v="Жилая комната"/>
    <s v="Мастер-спальня"/>
    <n v="15.26"/>
    <s v="гардероб"/>
    <n v="2.75"/>
    <s v="Жилая комната"/>
    <s v="Комната стандарт"/>
    <n v="9.99"/>
    <m/>
    <m/>
    <m/>
    <m/>
    <m/>
    <m/>
    <m/>
    <m/>
    <m/>
    <m/>
    <m/>
    <m/>
    <m/>
    <m/>
    <m/>
    <m/>
    <m/>
    <n v="4"/>
    <n v="3.66"/>
    <m/>
    <m/>
    <m/>
    <m/>
    <m/>
    <m/>
    <m/>
    <m/>
    <m/>
    <m/>
    <m/>
    <m/>
    <m/>
    <m/>
    <m/>
    <m/>
    <m/>
    <m/>
    <m/>
    <m/>
    <n v="4.5999999999999996"/>
    <n v="2.2999999999999998"/>
    <s v="стандартное"/>
    <s v="кухня"/>
    <m/>
    <m/>
    <m/>
    <m/>
    <m/>
    <m/>
    <m/>
    <m/>
    <m/>
    <m/>
    <m/>
    <m/>
    <m/>
    <m/>
    <n v="3"/>
    <m/>
    <m/>
    <s v="да"/>
    <m/>
    <m/>
    <s v="комната"/>
    <n v="2"/>
    <m/>
    <m/>
    <m/>
    <m/>
    <m/>
    <m/>
    <m/>
    <m/>
    <m/>
    <m/>
    <s v="Другой ЖК, Наземная парковка"/>
    <s v="Ю-З, С-З"/>
  </r>
  <r>
    <x v="0"/>
    <x v="6"/>
    <n v="4"/>
    <n v="812"/>
    <n v="11"/>
    <n v="11"/>
    <n v="0"/>
    <x v="1"/>
    <n v="24.54"/>
    <n v="56.36999999999999"/>
    <n v="56.36999999999999"/>
    <n v="3.61"/>
    <n v="59.97999999999999"/>
    <n v="1.81"/>
    <n v="58.179999999999993"/>
    <m/>
    <m/>
    <m/>
    <n v="7.64"/>
    <s v="ниша"/>
    <m/>
    <m/>
    <m/>
    <m/>
    <m/>
    <m/>
    <m/>
    <m/>
    <m/>
    <m/>
    <s v="Кухня-столовая"/>
    <n v="14.11"/>
    <m/>
    <m/>
    <s v="Жилая комната"/>
    <s v="Мастер-спальня"/>
    <n v="14.47"/>
    <s v="гардероб"/>
    <n v="2.8"/>
    <s v="Жилая комната"/>
    <s v="Комната стандарт"/>
    <n v="10.07"/>
    <m/>
    <m/>
    <m/>
    <m/>
    <m/>
    <m/>
    <m/>
    <m/>
    <m/>
    <m/>
    <m/>
    <m/>
    <m/>
    <m/>
    <m/>
    <m/>
    <m/>
    <n v="3.94"/>
    <n v="3.34"/>
    <m/>
    <m/>
    <m/>
    <m/>
    <m/>
    <m/>
    <m/>
    <m/>
    <m/>
    <m/>
    <m/>
    <m/>
    <m/>
    <m/>
    <m/>
    <m/>
    <m/>
    <m/>
    <m/>
    <m/>
    <n v="3.61"/>
    <n v="1.81"/>
    <s v="стандартное"/>
    <s v="кухня"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С-З"/>
  </r>
  <r>
    <x v="0"/>
    <x v="6"/>
    <n v="5"/>
    <n v="813"/>
    <n v="1"/>
    <n v="11"/>
    <n v="0"/>
    <x v="0"/>
    <n v="14.68"/>
    <n v="44.41"/>
    <n v="44.41"/>
    <n v="0"/>
    <n v="44.41"/>
    <n v="0"/>
    <n v="44.41"/>
    <m/>
    <m/>
    <m/>
    <n v="4.41"/>
    <s v="гардероб"/>
    <n v="3.6"/>
    <m/>
    <m/>
    <m/>
    <m/>
    <m/>
    <m/>
    <m/>
    <m/>
    <m/>
    <s v="Кухня-столовая"/>
    <n v="17.43"/>
    <m/>
    <m/>
    <s v="Жилая комната"/>
    <s v="Комната стандарт"/>
    <n v="14.68"/>
    <m/>
    <m/>
    <m/>
    <m/>
    <m/>
    <m/>
    <m/>
    <m/>
    <m/>
    <m/>
    <m/>
    <m/>
    <m/>
    <m/>
    <m/>
    <m/>
    <m/>
    <m/>
    <m/>
    <m/>
    <m/>
    <m/>
    <n v="4.2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, Окна во внутр.углу"/>
    <s v="С-В"/>
  </r>
  <r>
    <x v="0"/>
    <x v="6"/>
    <n v="5"/>
    <n v="814"/>
    <n v="2"/>
    <n v="11"/>
    <n v="0"/>
    <x v="0"/>
    <n v="14.66"/>
    <n v="39.86"/>
    <n v="39.86"/>
    <n v="3"/>
    <n v="42.86"/>
    <n v="0.9"/>
    <n v="40.76"/>
    <m/>
    <m/>
    <m/>
    <n v="4.8"/>
    <s v="ниша"/>
    <m/>
    <m/>
    <m/>
    <m/>
    <m/>
    <m/>
    <m/>
    <m/>
    <m/>
    <m/>
    <s v="Кухня-столовая"/>
    <n v="15.51"/>
    <m/>
    <m/>
    <s v="Жилая комната"/>
    <s v="Комната стандарт"/>
    <n v="14.66"/>
    <m/>
    <m/>
    <m/>
    <m/>
    <m/>
    <m/>
    <m/>
    <m/>
    <m/>
    <m/>
    <m/>
    <m/>
    <m/>
    <m/>
    <m/>
    <m/>
    <m/>
    <m/>
    <m/>
    <m/>
    <m/>
    <m/>
    <n v="4.8899999999999997"/>
    <m/>
    <m/>
    <m/>
    <m/>
    <m/>
    <m/>
    <n v="3"/>
    <n v="0.9"/>
    <s v="без остекления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С-В"/>
  </r>
  <r>
    <x v="0"/>
    <x v="6"/>
    <n v="5"/>
    <n v="815"/>
    <n v="3"/>
    <n v="11"/>
    <n v="0"/>
    <x v="1"/>
    <n v="28.89"/>
    <n v="75.44"/>
    <n v="75.44"/>
    <n v="3"/>
    <n v="78.44"/>
    <n v="0.9"/>
    <n v="76.34"/>
    <m/>
    <m/>
    <m/>
    <n v="5.03"/>
    <s v="гардероб"/>
    <n v="3.1"/>
    <m/>
    <m/>
    <m/>
    <m/>
    <m/>
    <m/>
    <m/>
    <m/>
    <m/>
    <s v="Кухня-столовая"/>
    <n v="29.73"/>
    <m/>
    <m/>
    <s v="Жилая комната"/>
    <s v="Комната стандарт"/>
    <n v="14.91"/>
    <m/>
    <m/>
    <s v="Жилая комната"/>
    <s v="Мастер-спальня"/>
    <n v="13.98"/>
    <m/>
    <m/>
    <m/>
    <m/>
    <m/>
    <m/>
    <m/>
    <m/>
    <m/>
    <m/>
    <m/>
    <m/>
    <m/>
    <m/>
    <m/>
    <m/>
    <m/>
    <n v="5.13"/>
    <n v="3.56"/>
    <m/>
    <m/>
    <m/>
    <m/>
    <m/>
    <n v="3"/>
    <n v="0.9"/>
    <s v="без остекления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s v="комната, кухня"/>
    <n v="2"/>
    <s v="две комнаты"/>
    <m/>
    <m/>
    <m/>
    <m/>
    <m/>
    <m/>
    <m/>
    <m/>
    <m/>
    <s v="Свой ЖК, Двор"/>
    <s v="С-В, Ю-В"/>
  </r>
  <r>
    <x v="0"/>
    <x v="6"/>
    <n v="5"/>
    <n v="816"/>
    <n v="4"/>
    <n v="11"/>
    <n v="0"/>
    <x v="0"/>
    <n v="21.53"/>
    <n v="54.470000000000006"/>
    <n v="54.470000000000006"/>
    <n v="0"/>
    <n v="54.470000000000006"/>
    <n v="0"/>
    <n v="54.470000000000006"/>
    <m/>
    <m/>
    <m/>
    <n v="10.97"/>
    <s v="ниша"/>
    <m/>
    <m/>
    <m/>
    <m/>
    <m/>
    <m/>
    <m/>
    <m/>
    <m/>
    <m/>
    <s v="Кухня-столовая"/>
    <n v="16.010000000000002"/>
    <m/>
    <m/>
    <s v="Жилая комната"/>
    <s v="Комната стандарт"/>
    <n v="21.53"/>
    <m/>
    <m/>
    <m/>
    <m/>
    <m/>
    <m/>
    <m/>
    <m/>
    <m/>
    <m/>
    <m/>
    <m/>
    <m/>
    <m/>
    <m/>
    <m/>
    <m/>
    <m/>
    <m/>
    <m/>
    <m/>
    <m/>
    <n v="5.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s v="комната"/>
    <n v="1"/>
    <s v="комната, кухня"/>
    <m/>
    <m/>
    <s v="коридор, с/у"/>
    <m/>
    <m/>
    <m/>
    <m/>
    <m/>
    <m/>
    <s v="Свой ЖК, Двор"/>
    <s v="Ю-В"/>
  </r>
  <r>
    <x v="0"/>
    <x v="6"/>
    <n v="5"/>
    <n v="817"/>
    <n v="5"/>
    <n v="11"/>
    <n v="0"/>
    <x v="1"/>
    <n v="21.77"/>
    <n v="63.31"/>
    <n v="63.31"/>
    <n v="3.43"/>
    <n v="66.740000000000009"/>
    <n v="1.72"/>
    <n v="65.03"/>
    <m/>
    <m/>
    <m/>
    <n v="9.9700000000000006"/>
    <s v="ниша"/>
    <m/>
    <m/>
    <m/>
    <m/>
    <m/>
    <m/>
    <m/>
    <m/>
    <m/>
    <m/>
    <s v="Кухня-столовая"/>
    <n v="23.23"/>
    <m/>
    <m/>
    <s v="Жилая комната"/>
    <s v="Комната стандарт"/>
    <n v="11.25"/>
    <m/>
    <m/>
    <s v="Жилая комната"/>
    <s v="Мастер-спальня"/>
    <n v="10.52"/>
    <m/>
    <m/>
    <m/>
    <m/>
    <m/>
    <m/>
    <m/>
    <m/>
    <m/>
    <m/>
    <m/>
    <m/>
    <m/>
    <m/>
    <m/>
    <m/>
    <m/>
    <n v="4.38"/>
    <n v="3.96"/>
    <m/>
    <m/>
    <m/>
    <m/>
    <m/>
    <m/>
    <m/>
    <m/>
    <m/>
    <m/>
    <m/>
    <m/>
    <m/>
    <m/>
    <m/>
    <m/>
    <m/>
    <m/>
    <m/>
    <m/>
    <n v="3.43"/>
    <n v="1.72"/>
    <s v="стандартное"/>
    <s v="комната"/>
    <m/>
    <m/>
    <m/>
    <m/>
    <m/>
    <m/>
    <m/>
    <m/>
    <m/>
    <m/>
    <m/>
    <m/>
    <m/>
    <m/>
    <n v="3"/>
    <m/>
    <m/>
    <m/>
    <m/>
    <m/>
    <s v="кухня"/>
    <n v="2"/>
    <m/>
    <m/>
    <m/>
    <m/>
    <m/>
    <m/>
    <m/>
    <m/>
    <m/>
    <m/>
    <s v="Свой ЖК, Другой ЖК, Наземная парковка"/>
    <s v="Ю-В, Ю-З"/>
  </r>
  <r>
    <x v="0"/>
    <x v="6"/>
    <n v="5"/>
    <n v="818"/>
    <n v="6"/>
    <n v="11"/>
    <n v="0"/>
    <x v="0"/>
    <n v="13.28"/>
    <n v="38.880000000000003"/>
    <n v="38.880000000000003"/>
    <n v="0"/>
    <n v="38.880000000000003"/>
    <n v="0"/>
    <n v="38.880000000000003"/>
    <m/>
    <m/>
    <m/>
    <n v="5.17"/>
    <s v="ниша"/>
    <m/>
    <m/>
    <m/>
    <m/>
    <m/>
    <m/>
    <m/>
    <m/>
    <m/>
    <m/>
    <s v="Проходная кухня-гостиная"/>
    <n v="14.98"/>
    <m/>
    <m/>
    <s v="Жилая комната"/>
    <s v="Комната стандарт"/>
    <n v="13.28"/>
    <s v="ниша"/>
    <m/>
    <m/>
    <m/>
    <m/>
    <m/>
    <m/>
    <m/>
    <m/>
    <m/>
    <m/>
    <m/>
    <m/>
    <m/>
    <m/>
    <m/>
    <m/>
    <m/>
    <m/>
    <m/>
    <m/>
    <m/>
    <n v="5.4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Ю-З"/>
  </r>
  <r>
    <x v="0"/>
    <x v="6"/>
    <n v="5"/>
    <n v="819"/>
    <n v="7"/>
    <n v="11"/>
    <n v="0"/>
    <x v="0"/>
    <n v="13.48"/>
    <n v="38.779999999999994"/>
    <n v="38.779999999999994"/>
    <n v="0"/>
    <n v="38.779999999999994"/>
    <n v="0"/>
    <n v="38.779999999999994"/>
    <m/>
    <m/>
    <m/>
    <n v="5.0599999999999996"/>
    <s v="ниша"/>
    <m/>
    <m/>
    <m/>
    <m/>
    <m/>
    <m/>
    <m/>
    <m/>
    <m/>
    <m/>
    <s v="Проходная кухня-гостиная"/>
    <n v="14.98"/>
    <m/>
    <m/>
    <s v="Жилая комната"/>
    <s v="Комната стандарт"/>
    <n v="13.48"/>
    <s v="ниша"/>
    <m/>
    <m/>
    <m/>
    <m/>
    <m/>
    <m/>
    <m/>
    <m/>
    <m/>
    <m/>
    <m/>
    <m/>
    <m/>
    <m/>
    <m/>
    <m/>
    <m/>
    <m/>
    <m/>
    <m/>
    <m/>
    <n v="5.2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Ю-З"/>
  </r>
  <r>
    <x v="0"/>
    <x v="6"/>
    <n v="5"/>
    <n v="820"/>
    <n v="8"/>
    <n v="11"/>
    <n v="0"/>
    <x v="0"/>
    <n v="16.61"/>
    <n v="38.43"/>
    <n v="38.43"/>
    <n v="0"/>
    <n v="38.43"/>
    <n v="0"/>
    <n v="38.43"/>
    <m/>
    <m/>
    <m/>
    <n v="4.4000000000000004"/>
    <s v="ниша"/>
    <m/>
    <m/>
    <m/>
    <m/>
    <m/>
    <m/>
    <m/>
    <m/>
    <m/>
    <m/>
    <s v="Проходная кухня-гостиная"/>
    <n v="13.31"/>
    <m/>
    <m/>
    <s v="Жилая комната"/>
    <s v="Комната стандарт"/>
    <n v="16.61"/>
    <s v="ниша"/>
    <m/>
    <m/>
    <m/>
    <m/>
    <m/>
    <m/>
    <m/>
    <m/>
    <m/>
    <m/>
    <m/>
    <m/>
    <m/>
    <m/>
    <m/>
    <m/>
    <m/>
    <m/>
    <m/>
    <m/>
    <m/>
    <n v="4.11000000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Ю-З"/>
  </r>
  <r>
    <x v="0"/>
    <x v="6"/>
    <n v="5"/>
    <n v="821"/>
    <n v="9"/>
    <n v="11"/>
    <n v="0"/>
    <x v="0"/>
    <n v="13.05"/>
    <n v="36.65"/>
    <n v="36.65"/>
    <n v="0"/>
    <n v="36.65"/>
    <n v="0"/>
    <n v="36.65"/>
    <m/>
    <m/>
    <m/>
    <n v="4.67"/>
    <s v="ниша"/>
    <m/>
    <m/>
    <m/>
    <m/>
    <m/>
    <m/>
    <m/>
    <m/>
    <m/>
    <m/>
    <s v="Проходная кухня-гостиная"/>
    <n v="13.56"/>
    <m/>
    <m/>
    <s v="Жилая комната"/>
    <s v="Комната стандарт"/>
    <n v="13.05"/>
    <s v="ниша"/>
    <m/>
    <m/>
    <m/>
    <m/>
    <m/>
    <m/>
    <m/>
    <m/>
    <m/>
    <m/>
    <m/>
    <m/>
    <m/>
    <m/>
    <m/>
    <m/>
    <m/>
    <m/>
    <m/>
    <m/>
    <m/>
    <n v="5.3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Ю-З"/>
  </r>
  <r>
    <x v="0"/>
    <x v="6"/>
    <n v="5"/>
    <n v="822"/>
    <n v="10"/>
    <n v="11"/>
    <n v="0"/>
    <x v="1"/>
    <n v="25.25"/>
    <n v="61.769999999999996"/>
    <n v="61.769999999999996"/>
    <n v="4.5999999999999996"/>
    <n v="66.36999999999999"/>
    <n v="2.2999999999999998"/>
    <n v="64.069999999999993"/>
    <m/>
    <m/>
    <m/>
    <n v="3.06"/>
    <s v="ниша"/>
    <m/>
    <n v="7.38"/>
    <m/>
    <m/>
    <m/>
    <m/>
    <m/>
    <m/>
    <m/>
    <m/>
    <s v="Кухня-столовая"/>
    <n v="15.67"/>
    <m/>
    <m/>
    <s v="Жилая комната"/>
    <s v="Мастер-спальня"/>
    <n v="15.26"/>
    <s v="гардероб"/>
    <n v="2.75"/>
    <s v="Жилая комната"/>
    <s v="Комната стандарт"/>
    <n v="9.99"/>
    <m/>
    <m/>
    <m/>
    <m/>
    <m/>
    <m/>
    <m/>
    <m/>
    <m/>
    <m/>
    <m/>
    <m/>
    <m/>
    <m/>
    <m/>
    <m/>
    <m/>
    <n v="4"/>
    <n v="3.66"/>
    <m/>
    <m/>
    <m/>
    <m/>
    <m/>
    <m/>
    <m/>
    <m/>
    <m/>
    <m/>
    <m/>
    <m/>
    <m/>
    <m/>
    <m/>
    <m/>
    <m/>
    <m/>
    <m/>
    <m/>
    <n v="4.5999999999999996"/>
    <n v="2.2999999999999998"/>
    <s v="стандартное"/>
    <s v="кухня"/>
    <m/>
    <m/>
    <m/>
    <m/>
    <m/>
    <m/>
    <m/>
    <m/>
    <m/>
    <m/>
    <m/>
    <m/>
    <m/>
    <m/>
    <n v="3"/>
    <m/>
    <m/>
    <s v="да"/>
    <m/>
    <m/>
    <s v="комната"/>
    <n v="2"/>
    <m/>
    <m/>
    <m/>
    <m/>
    <m/>
    <m/>
    <m/>
    <m/>
    <m/>
    <m/>
    <s v="Другой ЖК, Наземная парковка"/>
    <s v="Ю-З, С-З"/>
  </r>
  <r>
    <x v="0"/>
    <x v="6"/>
    <n v="5"/>
    <n v="823"/>
    <n v="11"/>
    <n v="11"/>
    <n v="0"/>
    <x v="1"/>
    <n v="24.54"/>
    <n v="56.36999999999999"/>
    <n v="56.36999999999999"/>
    <n v="3.61"/>
    <n v="59.97999999999999"/>
    <n v="1.81"/>
    <n v="58.179999999999993"/>
    <m/>
    <m/>
    <m/>
    <n v="7.64"/>
    <s v="ниша"/>
    <m/>
    <m/>
    <m/>
    <m/>
    <m/>
    <m/>
    <m/>
    <m/>
    <m/>
    <m/>
    <s v="Кухня-столовая"/>
    <n v="14.11"/>
    <m/>
    <m/>
    <s v="Жилая комната"/>
    <s v="Мастер-спальня"/>
    <n v="14.47"/>
    <s v="гардероб"/>
    <n v="2.8"/>
    <s v="Жилая комната"/>
    <s v="Комната стандарт"/>
    <n v="10.07"/>
    <m/>
    <m/>
    <m/>
    <m/>
    <m/>
    <m/>
    <m/>
    <m/>
    <m/>
    <m/>
    <m/>
    <m/>
    <m/>
    <m/>
    <m/>
    <m/>
    <m/>
    <n v="3.94"/>
    <n v="3.34"/>
    <m/>
    <m/>
    <m/>
    <m/>
    <m/>
    <m/>
    <m/>
    <m/>
    <m/>
    <m/>
    <m/>
    <m/>
    <m/>
    <m/>
    <m/>
    <m/>
    <m/>
    <m/>
    <m/>
    <m/>
    <n v="3.61"/>
    <n v="1.81"/>
    <s v="стандартное"/>
    <s v="кухня"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С-З"/>
  </r>
  <r>
    <x v="0"/>
    <x v="6"/>
    <n v="6"/>
    <n v="824"/>
    <n v="1"/>
    <n v="11"/>
    <n v="0"/>
    <x v="0"/>
    <n v="14.68"/>
    <n v="44.41"/>
    <n v="44.41"/>
    <n v="3"/>
    <n v="47.41"/>
    <n v="0.9"/>
    <n v="45.309999999999995"/>
    <m/>
    <m/>
    <m/>
    <n v="4.41"/>
    <s v="гардероб"/>
    <n v="3.6"/>
    <m/>
    <m/>
    <m/>
    <m/>
    <m/>
    <m/>
    <m/>
    <m/>
    <m/>
    <s v="Кухня-столовая"/>
    <n v="17.43"/>
    <m/>
    <m/>
    <s v="Жилая комната"/>
    <s v="Комната стандарт"/>
    <n v="14.68"/>
    <m/>
    <m/>
    <m/>
    <m/>
    <m/>
    <m/>
    <m/>
    <m/>
    <m/>
    <m/>
    <m/>
    <m/>
    <m/>
    <m/>
    <m/>
    <m/>
    <m/>
    <m/>
    <m/>
    <m/>
    <m/>
    <m/>
    <n v="4.29"/>
    <m/>
    <m/>
    <m/>
    <m/>
    <m/>
    <m/>
    <n v="3"/>
    <n v="0.9"/>
    <s v="без остекления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, Окна во внутр.углу"/>
    <s v="С-В"/>
  </r>
  <r>
    <x v="0"/>
    <x v="6"/>
    <n v="6"/>
    <n v="825"/>
    <n v="2"/>
    <n v="11"/>
    <n v="0"/>
    <x v="0"/>
    <n v="14.66"/>
    <n v="39.86"/>
    <n v="39.86"/>
    <n v="3"/>
    <n v="42.86"/>
    <n v="0.9"/>
    <n v="40.76"/>
    <m/>
    <m/>
    <m/>
    <n v="4.8"/>
    <s v="ниша"/>
    <m/>
    <m/>
    <m/>
    <m/>
    <m/>
    <m/>
    <m/>
    <m/>
    <m/>
    <m/>
    <s v="Кухня-столовая"/>
    <n v="15.51"/>
    <m/>
    <m/>
    <s v="Жилая комната"/>
    <s v="Комната стандарт"/>
    <n v="14.66"/>
    <m/>
    <m/>
    <m/>
    <m/>
    <m/>
    <m/>
    <m/>
    <m/>
    <m/>
    <m/>
    <m/>
    <m/>
    <m/>
    <m/>
    <m/>
    <m/>
    <m/>
    <m/>
    <m/>
    <m/>
    <m/>
    <m/>
    <n v="4.8899999999999997"/>
    <m/>
    <m/>
    <m/>
    <m/>
    <m/>
    <m/>
    <n v="3"/>
    <n v="0.9"/>
    <s v="без остекления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С-В"/>
  </r>
  <r>
    <x v="0"/>
    <x v="6"/>
    <n v="6"/>
    <n v="826"/>
    <n v="3"/>
    <n v="11"/>
    <n v="0"/>
    <x v="1"/>
    <n v="28.89"/>
    <n v="75.44"/>
    <n v="75.44"/>
    <n v="3"/>
    <n v="78.44"/>
    <n v="0.9"/>
    <n v="76.34"/>
    <m/>
    <m/>
    <m/>
    <n v="5.03"/>
    <s v="гардероб"/>
    <n v="3.1"/>
    <m/>
    <m/>
    <m/>
    <m/>
    <m/>
    <m/>
    <m/>
    <m/>
    <m/>
    <s v="Кухня-столовая"/>
    <n v="29.73"/>
    <m/>
    <m/>
    <s v="Жилая комната"/>
    <s v="Комната стандарт"/>
    <n v="14.91"/>
    <m/>
    <m/>
    <s v="Жилая комната"/>
    <s v="Мастер-спальня"/>
    <n v="13.98"/>
    <m/>
    <m/>
    <m/>
    <m/>
    <m/>
    <m/>
    <m/>
    <m/>
    <m/>
    <m/>
    <m/>
    <m/>
    <m/>
    <m/>
    <m/>
    <m/>
    <m/>
    <n v="5.13"/>
    <n v="3.56"/>
    <m/>
    <m/>
    <m/>
    <m/>
    <m/>
    <n v="3"/>
    <n v="0.9"/>
    <s v="без остекления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s v="комната, кухня"/>
    <n v="2"/>
    <s v="две комнаты"/>
    <m/>
    <m/>
    <m/>
    <m/>
    <m/>
    <m/>
    <m/>
    <m/>
    <m/>
    <s v="Свой ЖК, Двор"/>
    <s v="С-В, Ю-В"/>
  </r>
  <r>
    <x v="0"/>
    <x v="6"/>
    <n v="6"/>
    <n v="827"/>
    <n v="4"/>
    <n v="11"/>
    <n v="0"/>
    <x v="0"/>
    <n v="21.53"/>
    <n v="54.470000000000006"/>
    <n v="54.470000000000006"/>
    <n v="0"/>
    <n v="54.470000000000006"/>
    <n v="0"/>
    <n v="54.470000000000006"/>
    <m/>
    <m/>
    <m/>
    <n v="10.97"/>
    <s v="ниша"/>
    <m/>
    <m/>
    <m/>
    <m/>
    <m/>
    <m/>
    <m/>
    <m/>
    <m/>
    <m/>
    <s v="Кухня-столовая"/>
    <n v="16.010000000000002"/>
    <m/>
    <m/>
    <s v="Жилая комната"/>
    <s v="Комната стандарт"/>
    <n v="21.53"/>
    <m/>
    <m/>
    <m/>
    <m/>
    <m/>
    <m/>
    <m/>
    <m/>
    <m/>
    <m/>
    <m/>
    <m/>
    <m/>
    <m/>
    <m/>
    <m/>
    <m/>
    <m/>
    <m/>
    <m/>
    <m/>
    <m/>
    <n v="5.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s v="комната"/>
    <n v="1"/>
    <s v="комната, кухня"/>
    <m/>
    <m/>
    <s v="коридор, с/у"/>
    <m/>
    <m/>
    <m/>
    <m/>
    <m/>
    <m/>
    <s v="Свой ЖК, Двор"/>
    <s v="Ю-В"/>
  </r>
  <r>
    <x v="0"/>
    <x v="6"/>
    <n v="6"/>
    <n v="828"/>
    <n v="5"/>
    <n v="11"/>
    <n v="0"/>
    <x v="1"/>
    <n v="21.77"/>
    <n v="63.31"/>
    <n v="63.31"/>
    <n v="3.43"/>
    <n v="66.740000000000009"/>
    <n v="1.72"/>
    <n v="65.03"/>
    <m/>
    <m/>
    <m/>
    <n v="9.9700000000000006"/>
    <s v="ниша"/>
    <m/>
    <m/>
    <m/>
    <m/>
    <m/>
    <m/>
    <m/>
    <m/>
    <m/>
    <m/>
    <s v="Кухня-столовая"/>
    <n v="23.23"/>
    <m/>
    <m/>
    <s v="Жилая комната"/>
    <s v="Комната стандарт"/>
    <n v="11.25"/>
    <m/>
    <m/>
    <s v="Жилая комната"/>
    <s v="Мастер-спальня"/>
    <n v="10.52"/>
    <m/>
    <m/>
    <m/>
    <m/>
    <m/>
    <m/>
    <m/>
    <m/>
    <m/>
    <m/>
    <m/>
    <m/>
    <m/>
    <m/>
    <m/>
    <m/>
    <m/>
    <n v="4.38"/>
    <n v="3.96"/>
    <m/>
    <m/>
    <m/>
    <m/>
    <m/>
    <m/>
    <m/>
    <m/>
    <m/>
    <m/>
    <m/>
    <m/>
    <m/>
    <m/>
    <m/>
    <m/>
    <m/>
    <m/>
    <m/>
    <m/>
    <n v="3.43"/>
    <n v="1.72"/>
    <s v="стандартное"/>
    <s v="комната"/>
    <m/>
    <m/>
    <m/>
    <m/>
    <m/>
    <m/>
    <m/>
    <m/>
    <m/>
    <m/>
    <m/>
    <m/>
    <m/>
    <m/>
    <n v="3"/>
    <m/>
    <m/>
    <m/>
    <m/>
    <m/>
    <s v="кухня"/>
    <n v="2"/>
    <m/>
    <m/>
    <m/>
    <m/>
    <m/>
    <m/>
    <m/>
    <m/>
    <m/>
    <m/>
    <s v="Свой ЖК, Другой ЖК, Наземная парковка"/>
    <s v="Ю-В, Ю-З"/>
  </r>
  <r>
    <x v="0"/>
    <x v="6"/>
    <n v="6"/>
    <n v="829"/>
    <n v="6"/>
    <n v="11"/>
    <n v="0"/>
    <x v="0"/>
    <n v="13.28"/>
    <n v="38.880000000000003"/>
    <n v="38.880000000000003"/>
    <n v="0"/>
    <n v="38.880000000000003"/>
    <n v="0"/>
    <n v="38.880000000000003"/>
    <m/>
    <m/>
    <m/>
    <n v="5.17"/>
    <s v="ниша"/>
    <m/>
    <m/>
    <m/>
    <m/>
    <m/>
    <m/>
    <m/>
    <m/>
    <m/>
    <m/>
    <s v="Проходная кухня-гостиная"/>
    <n v="14.98"/>
    <m/>
    <m/>
    <s v="Жилая комната"/>
    <s v="Комната стандарт"/>
    <n v="13.28"/>
    <s v="ниша"/>
    <m/>
    <m/>
    <m/>
    <m/>
    <m/>
    <m/>
    <m/>
    <m/>
    <m/>
    <m/>
    <m/>
    <m/>
    <m/>
    <m/>
    <m/>
    <m/>
    <m/>
    <m/>
    <m/>
    <m/>
    <m/>
    <n v="5.4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Ю-З"/>
  </r>
  <r>
    <x v="0"/>
    <x v="6"/>
    <n v="6"/>
    <n v="830"/>
    <n v="7"/>
    <n v="11"/>
    <n v="0"/>
    <x v="0"/>
    <n v="13.48"/>
    <n v="38.779999999999994"/>
    <n v="38.779999999999994"/>
    <n v="0"/>
    <n v="38.779999999999994"/>
    <n v="0"/>
    <n v="38.779999999999994"/>
    <m/>
    <m/>
    <m/>
    <n v="5.0599999999999996"/>
    <s v="ниша"/>
    <m/>
    <m/>
    <m/>
    <m/>
    <m/>
    <m/>
    <m/>
    <m/>
    <m/>
    <m/>
    <s v="Проходная кухня-гостиная"/>
    <n v="14.98"/>
    <m/>
    <m/>
    <s v="Жилая комната"/>
    <s v="Комната стандарт"/>
    <n v="13.48"/>
    <s v="ниша"/>
    <m/>
    <m/>
    <m/>
    <m/>
    <m/>
    <m/>
    <m/>
    <m/>
    <m/>
    <m/>
    <m/>
    <m/>
    <m/>
    <m/>
    <m/>
    <m/>
    <m/>
    <m/>
    <m/>
    <m/>
    <m/>
    <n v="5.2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Ю-З"/>
  </r>
  <r>
    <x v="0"/>
    <x v="6"/>
    <n v="6"/>
    <n v="831"/>
    <n v="8"/>
    <n v="11"/>
    <n v="0"/>
    <x v="0"/>
    <n v="16.61"/>
    <n v="38.43"/>
    <n v="38.43"/>
    <n v="0"/>
    <n v="38.43"/>
    <n v="0"/>
    <n v="38.43"/>
    <m/>
    <m/>
    <m/>
    <n v="4.4000000000000004"/>
    <s v="ниша"/>
    <m/>
    <m/>
    <m/>
    <m/>
    <m/>
    <m/>
    <m/>
    <m/>
    <m/>
    <m/>
    <s v="Проходная кухня-гостиная"/>
    <n v="13.31"/>
    <m/>
    <m/>
    <s v="Жилая комната"/>
    <s v="Комната стандарт"/>
    <n v="16.61"/>
    <s v="ниша"/>
    <m/>
    <m/>
    <m/>
    <m/>
    <m/>
    <m/>
    <m/>
    <m/>
    <m/>
    <m/>
    <m/>
    <m/>
    <m/>
    <m/>
    <m/>
    <m/>
    <m/>
    <m/>
    <m/>
    <m/>
    <m/>
    <n v="4.11000000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Ю-З"/>
  </r>
  <r>
    <x v="0"/>
    <x v="6"/>
    <n v="6"/>
    <n v="832"/>
    <n v="9"/>
    <n v="11"/>
    <n v="0"/>
    <x v="0"/>
    <n v="13.05"/>
    <n v="36.65"/>
    <n v="36.65"/>
    <n v="0"/>
    <n v="36.65"/>
    <n v="0"/>
    <n v="36.65"/>
    <m/>
    <m/>
    <m/>
    <n v="4.67"/>
    <s v="ниша"/>
    <m/>
    <m/>
    <m/>
    <m/>
    <m/>
    <m/>
    <m/>
    <m/>
    <m/>
    <m/>
    <s v="Проходная кухня-гостиная"/>
    <n v="13.56"/>
    <m/>
    <m/>
    <s v="Жилая комната"/>
    <s v="Комната стандарт"/>
    <n v="13.05"/>
    <s v="ниша"/>
    <m/>
    <m/>
    <m/>
    <m/>
    <m/>
    <m/>
    <m/>
    <m/>
    <m/>
    <m/>
    <m/>
    <m/>
    <m/>
    <m/>
    <m/>
    <m/>
    <m/>
    <m/>
    <m/>
    <m/>
    <m/>
    <n v="5.3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Ю-З"/>
  </r>
  <r>
    <x v="0"/>
    <x v="6"/>
    <n v="6"/>
    <n v="833"/>
    <n v="10"/>
    <n v="11"/>
    <n v="0"/>
    <x v="1"/>
    <n v="25.25"/>
    <n v="61.769999999999996"/>
    <n v="61.769999999999996"/>
    <n v="4.5999999999999996"/>
    <n v="66.36999999999999"/>
    <n v="2.2999999999999998"/>
    <n v="64.069999999999993"/>
    <m/>
    <m/>
    <m/>
    <n v="3.06"/>
    <s v="ниша"/>
    <m/>
    <n v="7.38"/>
    <m/>
    <m/>
    <m/>
    <m/>
    <m/>
    <m/>
    <m/>
    <m/>
    <s v="Кухня-столовая"/>
    <n v="15.67"/>
    <m/>
    <m/>
    <s v="Жилая комната"/>
    <s v="Мастер-спальня"/>
    <n v="15.26"/>
    <s v="гардероб"/>
    <n v="2.75"/>
    <s v="Жилая комната"/>
    <s v="Комната стандарт"/>
    <n v="9.99"/>
    <m/>
    <m/>
    <m/>
    <m/>
    <m/>
    <m/>
    <m/>
    <m/>
    <m/>
    <m/>
    <m/>
    <m/>
    <m/>
    <m/>
    <m/>
    <m/>
    <m/>
    <n v="4"/>
    <n v="3.66"/>
    <m/>
    <m/>
    <m/>
    <m/>
    <m/>
    <m/>
    <m/>
    <m/>
    <m/>
    <m/>
    <m/>
    <m/>
    <m/>
    <m/>
    <m/>
    <m/>
    <m/>
    <m/>
    <m/>
    <m/>
    <n v="4.5999999999999996"/>
    <n v="2.2999999999999998"/>
    <s v="стандартное"/>
    <s v="кухня"/>
    <m/>
    <m/>
    <m/>
    <m/>
    <m/>
    <m/>
    <m/>
    <m/>
    <m/>
    <m/>
    <m/>
    <m/>
    <m/>
    <m/>
    <n v="3"/>
    <m/>
    <m/>
    <s v="да"/>
    <m/>
    <m/>
    <s v="комната"/>
    <n v="2"/>
    <m/>
    <m/>
    <m/>
    <m/>
    <m/>
    <m/>
    <m/>
    <m/>
    <m/>
    <m/>
    <s v="Другой ЖК, Наземная парковка"/>
    <s v="Ю-З, С-З"/>
  </r>
  <r>
    <x v="0"/>
    <x v="6"/>
    <n v="6"/>
    <n v="834"/>
    <n v="11"/>
    <n v="11"/>
    <n v="0"/>
    <x v="1"/>
    <n v="24.54"/>
    <n v="56.36999999999999"/>
    <n v="56.36999999999999"/>
    <n v="3.61"/>
    <n v="59.97999999999999"/>
    <n v="1.81"/>
    <n v="58.179999999999993"/>
    <m/>
    <m/>
    <m/>
    <n v="7.64"/>
    <s v="ниша"/>
    <m/>
    <m/>
    <m/>
    <m/>
    <m/>
    <m/>
    <m/>
    <m/>
    <m/>
    <m/>
    <s v="Кухня-столовая"/>
    <n v="14.11"/>
    <m/>
    <m/>
    <s v="Жилая комната"/>
    <s v="Мастер-спальня"/>
    <n v="14.47"/>
    <s v="гардероб"/>
    <n v="2.8"/>
    <s v="Жилая комната"/>
    <s v="Комната стандарт"/>
    <n v="10.07"/>
    <m/>
    <m/>
    <m/>
    <m/>
    <m/>
    <m/>
    <m/>
    <m/>
    <m/>
    <m/>
    <m/>
    <m/>
    <m/>
    <m/>
    <m/>
    <m/>
    <m/>
    <n v="3.94"/>
    <n v="3.34"/>
    <m/>
    <m/>
    <m/>
    <m/>
    <m/>
    <m/>
    <m/>
    <m/>
    <m/>
    <m/>
    <m/>
    <m/>
    <m/>
    <m/>
    <m/>
    <m/>
    <m/>
    <m/>
    <m/>
    <m/>
    <n v="3.61"/>
    <n v="1.81"/>
    <s v="стандартное"/>
    <s v="кухня"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С-З"/>
  </r>
  <r>
    <x v="0"/>
    <x v="6"/>
    <n v="7"/>
    <n v="835"/>
    <n v="1"/>
    <n v="11"/>
    <n v="0"/>
    <x v="0"/>
    <n v="14.68"/>
    <n v="44.41"/>
    <n v="44.41"/>
    <n v="0"/>
    <n v="44.41"/>
    <n v="0"/>
    <n v="44.41"/>
    <m/>
    <m/>
    <m/>
    <n v="4.41"/>
    <s v="гардероб"/>
    <n v="3.6"/>
    <m/>
    <m/>
    <m/>
    <m/>
    <m/>
    <m/>
    <m/>
    <m/>
    <m/>
    <s v="Кухня-столовая"/>
    <n v="17.43"/>
    <m/>
    <m/>
    <s v="Жилая комната"/>
    <s v="Комната стандарт"/>
    <n v="14.68"/>
    <m/>
    <m/>
    <m/>
    <m/>
    <m/>
    <m/>
    <m/>
    <m/>
    <m/>
    <m/>
    <m/>
    <m/>
    <m/>
    <m/>
    <m/>
    <m/>
    <m/>
    <m/>
    <m/>
    <m/>
    <m/>
    <m/>
    <n v="4.2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, Окна во внутр.углу"/>
    <s v="С-В"/>
  </r>
  <r>
    <x v="0"/>
    <x v="6"/>
    <n v="7"/>
    <n v="836"/>
    <n v="2"/>
    <n v="11"/>
    <n v="0"/>
    <x v="0"/>
    <n v="14.66"/>
    <n v="39.86"/>
    <n v="39.86"/>
    <n v="3"/>
    <n v="42.86"/>
    <n v="0.9"/>
    <n v="40.76"/>
    <m/>
    <m/>
    <m/>
    <n v="4.8"/>
    <s v="ниша"/>
    <m/>
    <m/>
    <m/>
    <m/>
    <m/>
    <m/>
    <m/>
    <m/>
    <m/>
    <m/>
    <s v="Кухня-столовая"/>
    <n v="15.51"/>
    <m/>
    <m/>
    <s v="Жилая комната"/>
    <s v="Комната стандарт"/>
    <n v="14.66"/>
    <m/>
    <m/>
    <m/>
    <m/>
    <m/>
    <m/>
    <m/>
    <m/>
    <m/>
    <m/>
    <m/>
    <m/>
    <m/>
    <m/>
    <m/>
    <m/>
    <m/>
    <m/>
    <m/>
    <m/>
    <m/>
    <m/>
    <n v="4.8899999999999997"/>
    <m/>
    <m/>
    <m/>
    <m/>
    <m/>
    <m/>
    <n v="3"/>
    <n v="0.9"/>
    <s v="без остекления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С-В"/>
  </r>
  <r>
    <x v="0"/>
    <x v="6"/>
    <n v="7"/>
    <n v="837"/>
    <n v="3"/>
    <n v="11"/>
    <n v="0"/>
    <x v="1"/>
    <n v="28.89"/>
    <n v="75.44"/>
    <n v="75.44"/>
    <n v="3"/>
    <n v="78.44"/>
    <n v="0.9"/>
    <n v="76.34"/>
    <m/>
    <m/>
    <m/>
    <n v="5.03"/>
    <s v="гардероб"/>
    <n v="3.1"/>
    <m/>
    <m/>
    <m/>
    <m/>
    <m/>
    <m/>
    <m/>
    <m/>
    <m/>
    <s v="Кухня-столовая"/>
    <n v="29.73"/>
    <m/>
    <m/>
    <s v="Жилая комната"/>
    <s v="Комната стандарт"/>
    <n v="14.91"/>
    <m/>
    <m/>
    <s v="Жилая комната"/>
    <s v="Мастер-спальня"/>
    <n v="13.98"/>
    <m/>
    <m/>
    <m/>
    <m/>
    <m/>
    <m/>
    <m/>
    <m/>
    <m/>
    <m/>
    <m/>
    <m/>
    <m/>
    <m/>
    <m/>
    <m/>
    <m/>
    <n v="5.13"/>
    <n v="3.56"/>
    <m/>
    <m/>
    <m/>
    <m/>
    <m/>
    <n v="3"/>
    <n v="0.9"/>
    <s v="без остекления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s v="комната, кухня"/>
    <n v="2"/>
    <s v="две комнаты"/>
    <m/>
    <m/>
    <m/>
    <m/>
    <m/>
    <m/>
    <m/>
    <m/>
    <m/>
    <s v="Свой ЖК, Двор"/>
    <s v="С-В, Ю-В"/>
  </r>
  <r>
    <x v="0"/>
    <x v="6"/>
    <n v="7"/>
    <n v="838"/>
    <n v="4"/>
    <n v="11"/>
    <n v="0"/>
    <x v="0"/>
    <n v="21.53"/>
    <n v="54.470000000000006"/>
    <n v="54.470000000000006"/>
    <n v="0"/>
    <n v="54.470000000000006"/>
    <n v="0"/>
    <n v="54.470000000000006"/>
    <m/>
    <m/>
    <m/>
    <n v="10.97"/>
    <s v="ниша"/>
    <m/>
    <m/>
    <m/>
    <m/>
    <m/>
    <m/>
    <m/>
    <m/>
    <m/>
    <m/>
    <s v="Кухня-столовая"/>
    <n v="16.010000000000002"/>
    <m/>
    <m/>
    <s v="Жилая комната"/>
    <s v="Комната стандарт"/>
    <n v="21.53"/>
    <m/>
    <m/>
    <m/>
    <m/>
    <m/>
    <m/>
    <m/>
    <m/>
    <m/>
    <m/>
    <m/>
    <m/>
    <m/>
    <m/>
    <m/>
    <m/>
    <m/>
    <m/>
    <m/>
    <m/>
    <m/>
    <m/>
    <n v="5.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s v="комната"/>
    <n v="1"/>
    <s v="комната, кухня"/>
    <m/>
    <m/>
    <s v="коридор, с/у"/>
    <m/>
    <m/>
    <m/>
    <m/>
    <m/>
    <m/>
    <s v="Свой ЖК, Двор"/>
    <s v="Ю-В"/>
  </r>
  <r>
    <x v="0"/>
    <x v="6"/>
    <n v="7"/>
    <n v="839"/>
    <n v="5"/>
    <n v="11"/>
    <n v="0"/>
    <x v="1"/>
    <n v="21.77"/>
    <n v="63.31"/>
    <n v="63.31"/>
    <n v="3.43"/>
    <n v="66.740000000000009"/>
    <n v="1.72"/>
    <n v="65.03"/>
    <m/>
    <m/>
    <m/>
    <n v="9.9700000000000006"/>
    <s v="ниша"/>
    <m/>
    <m/>
    <m/>
    <m/>
    <m/>
    <m/>
    <m/>
    <m/>
    <m/>
    <m/>
    <s v="Кухня-столовая"/>
    <n v="23.23"/>
    <m/>
    <m/>
    <s v="Жилая комната"/>
    <s v="Комната стандарт"/>
    <n v="11.25"/>
    <m/>
    <m/>
    <s v="Жилая комната"/>
    <s v="Мастер-спальня"/>
    <n v="10.52"/>
    <m/>
    <m/>
    <m/>
    <m/>
    <m/>
    <m/>
    <m/>
    <m/>
    <m/>
    <m/>
    <m/>
    <m/>
    <m/>
    <m/>
    <m/>
    <m/>
    <m/>
    <n v="4.38"/>
    <n v="3.96"/>
    <m/>
    <m/>
    <m/>
    <m/>
    <m/>
    <m/>
    <m/>
    <m/>
    <m/>
    <m/>
    <m/>
    <m/>
    <m/>
    <m/>
    <m/>
    <m/>
    <m/>
    <m/>
    <m/>
    <m/>
    <n v="3.43"/>
    <n v="1.72"/>
    <s v="стандартное"/>
    <s v="комната"/>
    <m/>
    <m/>
    <m/>
    <m/>
    <m/>
    <m/>
    <m/>
    <m/>
    <m/>
    <m/>
    <m/>
    <m/>
    <m/>
    <m/>
    <n v="3"/>
    <m/>
    <m/>
    <m/>
    <m/>
    <m/>
    <s v="кухня"/>
    <n v="2"/>
    <m/>
    <m/>
    <m/>
    <m/>
    <m/>
    <m/>
    <m/>
    <m/>
    <m/>
    <m/>
    <s v="Свой ЖК, Другой ЖК, Наземная парковка"/>
    <s v="Ю-В, Ю-З"/>
  </r>
  <r>
    <x v="0"/>
    <x v="6"/>
    <n v="7"/>
    <n v="840"/>
    <n v="6"/>
    <n v="11"/>
    <n v="0"/>
    <x v="0"/>
    <n v="13.28"/>
    <n v="38.880000000000003"/>
    <n v="38.880000000000003"/>
    <n v="0"/>
    <n v="38.880000000000003"/>
    <n v="0"/>
    <n v="38.880000000000003"/>
    <m/>
    <m/>
    <m/>
    <n v="5.17"/>
    <s v="ниша"/>
    <m/>
    <m/>
    <m/>
    <m/>
    <m/>
    <m/>
    <m/>
    <m/>
    <m/>
    <m/>
    <s v="Проходная кухня-гостиная"/>
    <n v="14.98"/>
    <m/>
    <m/>
    <s v="Жилая комната"/>
    <s v="Комната стандарт"/>
    <n v="13.28"/>
    <s v="ниша"/>
    <m/>
    <m/>
    <m/>
    <m/>
    <m/>
    <m/>
    <m/>
    <m/>
    <m/>
    <m/>
    <m/>
    <m/>
    <m/>
    <m/>
    <m/>
    <m/>
    <m/>
    <m/>
    <m/>
    <m/>
    <m/>
    <n v="5.4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Ю-З"/>
  </r>
  <r>
    <x v="0"/>
    <x v="6"/>
    <n v="7"/>
    <n v="841"/>
    <n v="7"/>
    <n v="11"/>
    <n v="0"/>
    <x v="0"/>
    <n v="13.48"/>
    <n v="38.779999999999994"/>
    <n v="38.779999999999994"/>
    <n v="0"/>
    <n v="38.779999999999994"/>
    <n v="0"/>
    <n v="38.779999999999994"/>
    <m/>
    <m/>
    <m/>
    <n v="5.0599999999999996"/>
    <s v="ниша"/>
    <m/>
    <m/>
    <m/>
    <m/>
    <m/>
    <m/>
    <m/>
    <m/>
    <m/>
    <m/>
    <s v="Проходная кухня-гостиная"/>
    <n v="14.98"/>
    <m/>
    <m/>
    <s v="Жилая комната"/>
    <s v="Комната стандарт"/>
    <n v="13.48"/>
    <s v="ниша"/>
    <m/>
    <m/>
    <m/>
    <m/>
    <m/>
    <m/>
    <m/>
    <m/>
    <m/>
    <m/>
    <m/>
    <m/>
    <m/>
    <m/>
    <m/>
    <m/>
    <m/>
    <m/>
    <m/>
    <m/>
    <m/>
    <n v="5.2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Ю-З"/>
  </r>
  <r>
    <x v="0"/>
    <x v="6"/>
    <n v="7"/>
    <n v="842"/>
    <n v="8"/>
    <n v="11"/>
    <n v="0"/>
    <x v="0"/>
    <n v="16.61"/>
    <n v="38.43"/>
    <n v="38.43"/>
    <n v="0"/>
    <n v="38.43"/>
    <n v="0"/>
    <n v="38.43"/>
    <m/>
    <m/>
    <m/>
    <n v="4.4000000000000004"/>
    <s v="ниша"/>
    <m/>
    <m/>
    <m/>
    <m/>
    <m/>
    <m/>
    <m/>
    <m/>
    <m/>
    <m/>
    <s v="Проходная кухня-гостиная"/>
    <n v="13.31"/>
    <m/>
    <m/>
    <s v="Жилая комната"/>
    <s v="Комната стандарт"/>
    <n v="16.61"/>
    <s v="ниша"/>
    <m/>
    <m/>
    <m/>
    <m/>
    <m/>
    <m/>
    <m/>
    <m/>
    <m/>
    <m/>
    <m/>
    <m/>
    <m/>
    <m/>
    <m/>
    <m/>
    <m/>
    <m/>
    <m/>
    <m/>
    <m/>
    <n v="4.11000000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Ю-З"/>
  </r>
  <r>
    <x v="0"/>
    <x v="6"/>
    <n v="7"/>
    <n v="843"/>
    <n v="9"/>
    <n v="11"/>
    <n v="0"/>
    <x v="0"/>
    <n v="13.05"/>
    <n v="36.65"/>
    <n v="36.65"/>
    <n v="0"/>
    <n v="36.65"/>
    <n v="0"/>
    <n v="36.65"/>
    <m/>
    <m/>
    <m/>
    <n v="4.67"/>
    <s v="ниша"/>
    <m/>
    <m/>
    <m/>
    <m/>
    <m/>
    <m/>
    <m/>
    <m/>
    <m/>
    <m/>
    <s v="Проходная кухня-гостиная"/>
    <n v="13.56"/>
    <m/>
    <m/>
    <s v="Жилая комната"/>
    <s v="Комната стандарт"/>
    <n v="13.05"/>
    <s v="ниша"/>
    <m/>
    <m/>
    <m/>
    <m/>
    <m/>
    <m/>
    <m/>
    <m/>
    <m/>
    <m/>
    <m/>
    <m/>
    <m/>
    <m/>
    <m/>
    <m/>
    <m/>
    <m/>
    <m/>
    <m/>
    <m/>
    <n v="5.3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Ю-З"/>
  </r>
  <r>
    <x v="0"/>
    <x v="6"/>
    <n v="7"/>
    <n v="844"/>
    <n v="10"/>
    <n v="11"/>
    <n v="0"/>
    <x v="1"/>
    <n v="25.25"/>
    <n v="61.769999999999996"/>
    <n v="61.769999999999996"/>
    <n v="4.5999999999999996"/>
    <n v="66.36999999999999"/>
    <n v="2.2999999999999998"/>
    <n v="64.069999999999993"/>
    <m/>
    <m/>
    <m/>
    <n v="3.06"/>
    <s v="ниша"/>
    <m/>
    <n v="7.38"/>
    <m/>
    <m/>
    <m/>
    <m/>
    <m/>
    <m/>
    <m/>
    <m/>
    <s v="Кухня-столовая"/>
    <n v="15.67"/>
    <m/>
    <m/>
    <s v="Жилая комната"/>
    <s v="Мастер-спальня"/>
    <n v="15.26"/>
    <s v="гардероб"/>
    <n v="2.75"/>
    <s v="Жилая комната"/>
    <s v="Комната стандарт"/>
    <n v="9.99"/>
    <m/>
    <m/>
    <m/>
    <m/>
    <m/>
    <m/>
    <m/>
    <m/>
    <m/>
    <m/>
    <m/>
    <m/>
    <m/>
    <m/>
    <m/>
    <m/>
    <m/>
    <n v="4"/>
    <n v="3.66"/>
    <m/>
    <m/>
    <m/>
    <m/>
    <m/>
    <m/>
    <m/>
    <m/>
    <m/>
    <m/>
    <m/>
    <m/>
    <m/>
    <m/>
    <m/>
    <m/>
    <m/>
    <m/>
    <m/>
    <m/>
    <n v="4.5999999999999996"/>
    <n v="2.2999999999999998"/>
    <s v="стандартное"/>
    <s v="кухня"/>
    <m/>
    <m/>
    <m/>
    <m/>
    <m/>
    <m/>
    <m/>
    <m/>
    <m/>
    <m/>
    <m/>
    <m/>
    <m/>
    <m/>
    <n v="3"/>
    <m/>
    <m/>
    <s v="да"/>
    <m/>
    <m/>
    <s v="комната"/>
    <n v="2"/>
    <m/>
    <m/>
    <m/>
    <m/>
    <m/>
    <m/>
    <m/>
    <m/>
    <m/>
    <m/>
    <s v="Другой ЖК, Наземная парковка"/>
    <s v="Ю-З, С-З"/>
  </r>
  <r>
    <x v="0"/>
    <x v="6"/>
    <n v="7"/>
    <n v="845"/>
    <n v="11"/>
    <n v="11"/>
    <n v="0"/>
    <x v="1"/>
    <n v="24.54"/>
    <n v="56.36999999999999"/>
    <n v="56.36999999999999"/>
    <n v="3.61"/>
    <n v="59.97999999999999"/>
    <n v="1.81"/>
    <n v="58.179999999999993"/>
    <m/>
    <m/>
    <m/>
    <n v="7.64"/>
    <s v="ниша"/>
    <m/>
    <m/>
    <m/>
    <m/>
    <m/>
    <m/>
    <m/>
    <m/>
    <m/>
    <m/>
    <s v="Кухня-столовая"/>
    <n v="14.11"/>
    <m/>
    <m/>
    <s v="Жилая комната"/>
    <s v="Мастер-спальня"/>
    <n v="14.47"/>
    <s v="гардероб"/>
    <n v="2.8"/>
    <s v="Жилая комната"/>
    <s v="Комната стандарт"/>
    <n v="10.07"/>
    <m/>
    <m/>
    <m/>
    <m/>
    <m/>
    <m/>
    <m/>
    <m/>
    <m/>
    <m/>
    <m/>
    <m/>
    <m/>
    <m/>
    <m/>
    <m/>
    <m/>
    <n v="3.94"/>
    <n v="3.34"/>
    <m/>
    <m/>
    <m/>
    <m/>
    <m/>
    <m/>
    <m/>
    <m/>
    <m/>
    <m/>
    <m/>
    <m/>
    <m/>
    <m/>
    <m/>
    <m/>
    <m/>
    <m/>
    <m/>
    <m/>
    <n v="3.61"/>
    <n v="1.81"/>
    <s v="стандартное"/>
    <s v="кухня"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С-З"/>
  </r>
  <r>
    <x v="0"/>
    <x v="6"/>
    <n v="8"/>
    <n v="846"/>
    <n v="1"/>
    <n v="11"/>
    <n v="0"/>
    <x v="0"/>
    <n v="14.68"/>
    <n v="44.41"/>
    <n v="44.41"/>
    <n v="3"/>
    <n v="47.41"/>
    <n v="0.9"/>
    <n v="45.309999999999995"/>
    <m/>
    <m/>
    <m/>
    <n v="4.41"/>
    <s v="гардероб"/>
    <n v="3.6"/>
    <m/>
    <m/>
    <m/>
    <m/>
    <m/>
    <m/>
    <m/>
    <m/>
    <m/>
    <s v="Кухня-столовая"/>
    <n v="17.43"/>
    <m/>
    <m/>
    <s v="Жилая комната"/>
    <s v="Комната стандарт"/>
    <n v="14.68"/>
    <m/>
    <m/>
    <m/>
    <m/>
    <m/>
    <m/>
    <m/>
    <m/>
    <m/>
    <m/>
    <m/>
    <m/>
    <m/>
    <m/>
    <m/>
    <m/>
    <m/>
    <m/>
    <m/>
    <m/>
    <m/>
    <m/>
    <n v="4.29"/>
    <m/>
    <m/>
    <m/>
    <m/>
    <m/>
    <m/>
    <n v="3"/>
    <n v="0.9"/>
    <s v="без остекления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, Окна во внутр.углу"/>
    <s v="С-В"/>
  </r>
  <r>
    <x v="0"/>
    <x v="6"/>
    <n v="8"/>
    <n v="847"/>
    <n v="2"/>
    <n v="11"/>
    <n v="0"/>
    <x v="0"/>
    <n v="14.66"/>
    <n v="39.86"/>
    <n v="39.86"/>
    <n v="3"/>
    <n v="42.86"/>
    <n v="0.9"/>
    <n v="40.76"/>
    <m/>
    <m/>
    <m/>
    <n v="4.8"/>
    <s v="ниша"/>
    <m/>
    <m/>
    <m/>
    <m/>
    <m/>
    <m/>
    <m/>
    <m/>
    <m/>
    <m/>
    <s v="Кухня-столовая"/>
    <n v="15.51"/>
    <m/>
    <m/>
    <s v="Жилая комната"/>
    <s v="Комната стандарт"/>
    <n v="14.66"/>
    <m/>
    <m/>
    <m/>
    <m/>
    <m/>
    <m/>
    <m/>
    <m/>
    <m/>
    <m/>
    <m/>
    <m/>
    <m/>
    <m/>
    <m/>
    <m/>
    <m/>
    <m/>
    <m/>
    <m/>
    <m/>
    <m/>
    <n v="4.8899999999999997"/>
    <m/>
    <m/>
    <m/>
    <m/>
    <m/>
    <m/>
    <n v="3"/>
    <n v="0.9"/>
    <s v="без остекления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С-В"/>
  </r>
  <r>
    <x v="0"/>
    <x v="6"/>
    <n v="8"/>
    <n v="848"/>
    <n v="3"/>
    <n v="11"/>
    <n v="0"/>
    <x v="1"/>
    <n v="28.89"/>
    <n v="75.44"/>
    <n v="75.44"/>
    <n v="3"/>
    <n v="78.44"/>
    <n v="0.9"/>
    <n v="76.34"/>
    <m/>
    <m/>
    <m/>
    <n v="5.03"/>
    <s v="гардероб"/>
    <n v="3.1"/>
    <m/>
    <m/>
    <m/>
    <m/>
    <m/>
    <m/>
    <m/>
    <m/>
    <m/>
    <s v="Кухня-столовая"/>
    <n v="29.73"/>
    <m/>
    <m/>
    <s v="Жилая комната"/>
    <s v="Комната стандарт"/>
    <n v="14.91"/>
    <m/>
    <m/>
    <s v="Жилая комната"/>
    <s v="Мастер-спальня"/>
    <n v="13.98"/>
    <m/>
    <m/>
    <m/>
    <m/>
    <m/>
    <m/>
    <m/>
    <m/>
    <m/>
    <m/>
    <m/>
    <m/>
    <m/>
    <m/>
    <m/>
    <m/>
    <m/>
    <n v="5.13"/>
    <n v="3.56"/>
    <m/>
    <m/>
    <m/>
    <m/>
    <m/>
    <n v="3"/>
    <n v="0.9"/>
    <s v="без остекления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s v="комната, кухня"/>
    <n v="2"/>
    <s v="две комнаты"/>
    <m/>
    <m/>
    <m/>
    <m/>
    <m/>
    <m/>
    <m/>
    <m/>
    <m/>
    <s v="Свой ЖК, Двор"/>
    <s v="С-В, Ю-В"/>
  </r>
  <r>
    <x v="0"/>
    <x v="6"/>
    <n v="8"/>
    <n v="849"/>
    <n v="4"/>
    <n v="11"/>
    <n v="0"/>
    <x v="0"/>
    <n v="21.53"/>
    <n v="54.470000000000006"/>
    <n v="54.470000000000006"/>
    <n v="0"/>
    <n v="54.470000000000006"/>
    <n v="0"/>
    <n v="54.470000000000006"/>
    <m/>
    <m/>
    <m/>
    <n v="10.97"/>
    <s v="ниша"/>
    <m/>
    <m/>
    <m/>
    <m/>
    <m/>
    <m/>
    <m/>
    <m/>
    <m/>
    <m/>
    <s v="Кухня-столовая"/>
    <n v="16.010000000000002"/>
    <m/>
    <m/>
    <s v="Жилая комната"/>
    <s v="Комната стандарт"/>
    <n v="21.53"/>
    <m/>
    <m/>
    <m/>
    <m/>
    <m/>
    <m/>
    <m/>
    <m/>
    <m/>
    <m/>
    <m/>
    <m/>
    <m/>
    <m/>
    <m/>
    <m/>
    <m/>
    <m/>
    <m/>
    <m/>
    <m/>
    <m/>
    <n v="5.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s v="комната"/>
    <n v="1"/>
    <s v="комната, кухня"/>
    <m/>
    <m/>
    <s v="коридор, с/у"/>
    <m/>
    <m/>
    <m/>
    <m/>
    <m/>
    <m/>
    <s v="Свой ЖК, Двор"/>
    <s v="Ю-В"/>
  </r>
  <r>
    <x v="0"/>
    <x v="6"/>
    <n v="8"/>
    <n v="850"/>
    <n v="5"/>
    <n v="11"/>
    <n v="0"/>
    <x v="1"/>
    <n v="21.77"/>
    <n v="63.31"/>
    <n v="63.31"/>
    <n v="3.43"/>
    <n v="66.740000000000009"/>
    <n v="1.72"/>
    <n v="65.03"/>
    <m/>
    <m/>
    <m/>
    <n v="9.9700000000000006"/>
    <s v="ниша"/>
    <m/>
    <m/>
    <m/>
    <m/>
    <m/>
    <m/>
    <m/>
    <m/>
    <m/>
    <m/>
    <s v="Кухня-столовая"/>
    <n v="23.23"/>
    <m/>
    <m/>
    <s v="Жилая комната"/>
    <s v="Комната стандарт"/>
    <n v="11.25"/>
    <m/>
    <m/>
    <s v="Жилая комната"/>
    <s v="Мастер-спальня"/>
    <n v="10.52"/>
    <m/>
    <m/>
    <m/>
    <m/>
    <m/>
    <m/>
    <m/>
    <m/>
    <m/>
    <m/>
    <m/>
    <m/>
    <m/>
    <m/>
    <m/>
    <m/>
    <m/>
    <n v="4.38"/>
    <n v="3.96"/>
    <m/>
    <m/>
    <m/>
    <m/>
    <m/>
    <m/>
    <m/>
    <m/>
    <m/>
    <m/>
    <m/>
    <m/>
    <m/>
    <m/>
    <m/>
    <m/>
    <m/>
    <m/>
    <m/>
    <m/>
    <n v="3.43"/>
    <n v="1.72"/>
    <s v="стандартное"/>
    <s v="комната"/>
    <m/>
    <m/>
    <m/>
    <m/>
    <m/>
    <m/>
    <m/>
    <m/>
    <m/>
    <m/>
    <m/>
    <m/>
    <m/>
    <m/>
    <n v="3"/>
    <m/>
    <m/>
    <m/>
    <m/>
    <m/>
    <s v="кухня"/>
    <n v="2"/>
    <m/>
    <m/>
    <m/>
    <m/>
    <m/>
    <m/>
    <m/>
    <m/>
    <m/>
    <m/>
    <s v="Свой ЖК, Другой ЖК, Наземная парковка"/>
    <s v="Ю-В, Ю-З"/>
  </r>
  <r>
    <x v="0"/>
    <x v="6"/>
    <n v="8"/>
    <n v="851"/>
    <n v="6"/>
    <n v="11"/>
    <n v="0"/>
    <x v="0"/>
    <n v="13.28"/>
    <n v="38.880000000000003"/>
    <n v="38.880000000000003"/>
    <n v="0"/>
    <n v="38.880000000000003"/>
    <n v="0"/>
    <n v="38.880000000000003"/>
    <m/>
    <m/>
    <m/>
    <n v="5.17"/>
    <s v="ниша"/>
    <m/>
    <m/>
    <m/>
    <m/>
    <m/>
    <m/>
    <m/>
    <m/>
    <m/>
    <m/>
    <s v="Проходная кухня-гостиная"/>
    <n v="14.98"/>
    <m/>
    <m/>
    <s v="Жилая комната"/>
    <s v="Комната стандарт"/>
    <n v="13.28"/>
    <s v="ниша"/>
    <m/>
    <m/>
    <m/>
    <m/>
    <m/>
    <m/>
    <m/>
    <m/>
    <m/>
    <m/>
    <m/>
    <m/>
    <m/>
    <m/>
    <m/>
    <m/>
    <m/>
    <m/>
    <m/>
    <m/>
    <m/>
    <n v="5.4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Ю-З"/>
  </r>
  <r>
    <x v="0"/>
    <x v="6"/>
    <n v="8"/>
    <n v="852"/>
    <n v="7"/>
    <n v="11"/>
    <n v="0"/>
    <x v="0"/>
    <n v="13.48"/>
    <n v="38.779999999999994"/>
    <n v="38.779999999999994"/>
    <n v="0"/>
    <n v="38.779999999999994"/>
    <n v="0"/>
    <n v="38.779999999999994"/>
    <m/>
    <m/>
    <m/>
    <n v="5.0599999999999996"/>
    <s v="ниша"/>
    <m/>
    <m/>
    <m/>
    <m/>
    <m/>
    <m/>
    <m/>
    <m/>
    <m/>
    <m/>
    <s v="Проходная кухня-гостиная"/>
    <n v="14.98"/>
    <m/>
    <m/>
    <s v="Жилая комната"/>
    <s v="Комната стандарт"/>
    <n v="13.48"/>
    <s v="ниша"/>
    <m/>
    <m/>
    <m/>
    <m/>
    <m/>
    <m/>
    <m/>
    <m/>
    <m/>
    <m/>
    <m/>
    <m/>
    <m/>
    <m/>
    <m/>
    <m/>
    <m/>
    <m/>
    <m/>
    <m/>
    <m/>
    <n v="5.2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Ю-З"/>
  </r>
  <r>
    <x v="0"/>
    <x v="6"/>
    <n v="8"/>
    <n v="853"/>
    <n v="8"/>
    <n v="11"/>
    <n v="0"/>
    <x v="0"/>
    <n v="16.61"/>
    <n v="38.43"/>
    <n v="38.43"/>
    <n v="0"/>
    <n v="38.43"/>
    <n v="0"/>
    <n v="38.43"/>
    <m/>
    <m/>
    <m/>
    <n v="4.4000000000000004"/>
    <s v="ниша"/>
    <m/>
    <m/>
    <m/>
    <m/>
    <m/>
    <m/>
    <m/>
    <m/>
    <m/>
    <m/>
    <s v="Проходная кухня-гостиная"/>
    <n v="13.31"/>
    <m/>
    <m/>
    <s v="Жилая комната"/>
    <s v="Комната стандарт"/>
    <n v="16.61"/>
    <s v="ниша"/>
    <m/>
    <m/>
    <m/>
    <m/>
    <m/>
    <m/>
    <m/>
    <m/>
    <m/>
    <m/>
    <m/>
    <m/>
    <m/>
    <m/>
    <m/>
    <m/>
    <m/>
    <m/>
    <m/>
    <m/>
    <m/>
    <n v="4.11000000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Ю-З"/>
  </r>
  <r>
    <x v="0"/>
    <x v="6"/>
    <n v="8"/>
    <n v="854"/>
    <n v="9"/>
    <n v="11"/>
    <n v="0"/>
    <x v="0"/>
    <n v="13.05"/>
    <n v="36.65"/>
    <n v="36.65"/>
    <n v="0"/>
    <n v="36.65"/>
    <n v="0"/>
    <n v="36.65"/>
    <m/>
    <m/>
    <m/>
    <n v="4.67"/>
    <s v="ниша"/>
    <m/>
    <m/>
    <m/>
    <m/>
    <m/>
    <m/>
    <m/>
    <m/>
    <m/>
    <m/>
    <s v="Проходная кухня-гостиная"/>
    <n v="13.56"/>
    <m/>
    <m/>
    <s v="Жилая комната"/>
    <s v="Комната стандарт"/>
    <n v="13.05"/>
    <s v="ниша"/>
    <m/>
    <m/>
    <m/>
    <m/>
    <m/>
    <m/>
    <m/>
    <m/>
    <m/>
    <m/>
    <m/>
    <m/>
    <m/>
    <m/>
    <m/>
    <m/>
    <m/>
    <m/>
    <m/>
    <m/>
    <m/>
    <n v="5.3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Ю-З"/>
  </r>
  <r>
    <x v="0"/>
    <x v="6"/>
    <n v="8"/>
    <n v="855"/>
    <n v="10"/>
    <n v="11"/>
    <n v="0"/>
    <x v="1"/>
    <n v="25.25"/>
    <n v="61.769999999999996"/>
    <n v="61.769999999999996"/>
    <n v="4.5999999999999996"/>
    <n v="66.36999999999999"/>
    <n v="2.2999999999999998"/>
    <n v="64.069999999999993"/>
    <m/>
    <m/>
    <m/>
    <n v="3.06"/>
    <s v="ниша"/>
    <m/>
    <n v="7.38"/>
    <m/>
    <m/>
    <m/>
    <m/>
    <m/>
    <m/>
    <m/>
    <m/>
    <s v="Кухня-столовая"/>
    <n v="15.67"/>
    <m/>
    <m/>
    <s v="Жилая комната"/>
    <s v="Мастер-спальня"/>
    <n v="15.26"/>
    <s v="гардероб"/>
    <n v="2.75"/>
    <s v="Жилая комната"/>
    <s v="Комната стандарт"/>
    <n v="9.99"/>
    <m/>
    <m/>
    <m/>
    <m/>
    <m/>
    <m/>
    <m/>
    <m/>
    <m/>
    <m/>
    <m/>
    <m/>
    <m/>
    <m/>
    <m/>
    <m/>
    <m/>
    <n v="4"/>
    <n v="3.66"/>
    <m/>
    <m/>
    <m/>
    <m/>
    <m/>
    <m/>
    <m/>
    <m/>
    <m/>
    <m/>
    <m/>
    <m/>
    <m/>
    <m/>
    <m/>
    <m/>
    <m/>
    <m/>
    <m/>
    <m/>
    <n v="4.5999999999999996"/>
    <n v="2.2999999999999998"/>
    <s v="стандартное"/>
    <s v="кухня"/>
    <m/>
    <m/>
    <m/>
    <m/>
    <m/>
    <m/>
    <m/>
    <m/>
    <m/>
    <m/>
    <m/>
    <m/>
    <m/>
    <m/>
    <n v="3"/>
    <m/>
    <m/>
    <s v="да"/>
    <m/>
    <m/>
    <s v="комната"/>
    <n v="2"/>
    <m/>
    <m/>
    <m/>
    <m/>
    <m/>
    <m/>
    <m/>
    <m/>
    <m/>
    <m/>
    <s v="Другой ЖК, Наземная парковка"/>
    <s v="Ю-З, С-З"/>
  </r>
  <r>
    <x v="0"/>
    <x v="6"/>
    <n v="8"/>
    <n v="856"/>
    <n v="11"/>
    <n v="11"/>
    <n v="0"/>
    <x v="1"/>
    <n v="24.54"/>
    <n v="56.36999999999999"/>
    <n v="56.36999999999999"/>
    <n v="3.61"/>
    <n v="59.97999999999999"/>
    <n v="1.81"/>
    <n v="58.179999999999993"/>
    <m/>
    <m/>
    <m/>
    <n v="7.64"/>
    <s v="ниша"/>
    <m/>
    <m/>
    <m/>
    <m/>
    <m/>
    <m/>
    <m/>
    <m/>
    <m/>
    <m/>
    <s v="Кухня-столовая"/>
    <n v="14.11"/>
    <m/>
    <m/>
    <s v="Жилая комната"/>
    <s v="Мастер-спальня"/>
    <n v="14.47"/>
    <s v="гардероб"/>
    <n v="2.8"/>
    <s v="Жилая комната"/>
    <s v="Комната стандарт"/>
    <n v="10.07"/>
    <m/>
    <m/>
    <m/>
    <m/>
    <m/>
    <m/>
    <m/>
    <m/>
    <m/>
    <m/>
    <m/>
    <m/>
    <m/>
    <m/>
    <m/>
    <m/>
    <m/>
    <n v="3.94"/>
    <n v="3.34"/>
    <m/>
    <m/>
    <m/>
    <m/>
    <m/>
    <m/>
    <m/>
    <m/>
    <m/>
    <m/>
    <m/>
    <m/>
    <m/>
    <m/>
    <m/>
    <m/>
    <m/>
    <m/>
    <m/>
    <m/>
    <n v="3.61"/>
    <n v="1.81"/>
    <s v="стандартное"/>
    <s v="кухня"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С-З"/>
  </r>
  <r>
    <x v="0"/>
    <x v="6"/>
    <n v="9"/>
    <n v="857"/>
    <n v="1"/>
    <n v="11"/>
    <n v="0"/>
    <x v="0"/>
    <n v="14.68"/>
    <n v="44.41"/>
    <n v="44.41"/>
    <n v="0"/>
    <n v="44.41"/>
    <n v="0"/>
    <n v="44.41"/>
    <m/>
    <m/>
    <m/>
    <n v="4.41"/>
    <s v="гардероб"/>
    <n v="3.6"/>
    <m/>
    <m/>
    <m/>
    <m/>
    <m/>
    <m/>
    <m/>
    <m/>
    <m/>
    <s v="Кухня-столовая"/>
    <n v="17.43"/>
    <m/>
    <m/>
    <s v="Жилая комната"/>
    <s v="Комната стандарт"/>
    <n v="14.68"/>
    <m/>
    <m/>
    <m/>
    <m/>
    <m/>
    <m/>
    <m/>
    <m/>
    <m/>
    <m/>
    <m/>
    <m/>
    <m/>
    <m/>
    <m/>
    <m/>
    <m/>
    <m/>
    <m/>
    <m/>
    <m/>
    <m/>
    <n v="4.2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, Окна во внутр.углу"/>
    <s v="С-В"/>
  </r>
  <r>
    <x v="0"/>
    <x v="6"/>
    <n v="9"/>
    <n v="858"/>
    <n v="2"/>
    <n v="11"/>
    <n v="0"/>
    <x v="0"/>
    <n v="14.66"/>
    <n v="39.86"/>
    <n v="39.86"/>
    <n v="3"/>
    <n v="42.86"/>
    <n v="0.9"/>
    <n v="40.76"/>
    <m/>
    <m/>
    <m/>
    <n v="4.8"/>
    <s v="ниша"/>
    <m/>
    <m/>
    <m/>
    <m/>
    <m/>
    <m/>
    <m/>
    <m/>
    <m/>
    <m/>
    <s v="Кухня-столовая"/>
    <n v="15.51"/>
    <m/>
    <m/>
    <s v="Жилая комната"/>
    <s v="Комната стандарт"/>
    <n v="14.66"/>
    <m/>
    <m/>
    <m/>
    <m/>
    <m/>
    <m/>
    <m/>
    <m/>
    <m/>
    <m/>
    <m/>
    <m/>
    <m/>
    <m/>
    <m/>
    <m/>
    <m/>
    <m/>
    <m/>
    <m/>
    <m/>
    <m/>
    <n v="4.8899999999999997"/>
    <m/>
    <m/>
    <m/>
    <m/>
    <m/>
    <m/>
    <n v="3"/>
    <n v="0.9"/>
    <s v="без остекления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С-В"/>
  </r>
  <r>
    <x v="0"/>
    <x v="6"/>
    <n v="9"/>
    <n v="859"/>
    <n v="3"/>
    <n v="11"/>
    <n v="0"/>
    <x v="1"/>
    <n v="28.89"/>
    <n v="75.44"/>
    <n v="75.44"/>
    <n v="3"/>
    <n v="78.44"/>
    <n v="0.9"/>
    <n v="76.34"/>
    <m/>
    <m/>
    <m/>
    <n v="5.03"/>
    <s v="гардероб"/>
    <n v="3.1"/>
    <m/>
    <m/>
    <m/>
    <m/>
    <m/>
    <m/>
    <m/>
    <m/>
    <m/>
    <s v="Кухня-столовая"/>
    <n v="29.73"/>
    <m/>
    <m/>
    <s v="Жилая комната"/>
    <s v="Комната стандарт"/>
    <n v="14.91"/>
    <m/>
    <m/>
    <s v="Жилая комната"/>
    <s v="Мастер-спальня"/>
    <n v="13.98"/>
    <m/>
    <m/>
    <m/>
    <m/>
    <m/>
    <m/>
    <m/>
    <m/>
    <m/>
    <m/>
    <m/>
    <m/>
    <m/>
    <m/>
    <m/>
    <m/>
    <m/>
    <n v="5.13"/>
    <n v="3.56"/>
    <m/>
    <m/>
    <m/>
    <m/>
    <m/>
    <n v="3"/>
    <n v="0.9"/>
    <s v="без остекления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s v="комната, кухня"/>
    <n v="2"/>
    <s v="две комнаты"/>
    <m/>
    <m/>
    <m/>
    <m/>
    <m/>
    <m/>
    <m/>
    <m/>
    <m/>
    <s v="Свой ЖК, Двор"/>
    <s v="С-В, Ю-В"/>
  </r>
  <r>
    <x v="0"/>
    <x v="6"/>
    <n v="9"/>
    <n v="860"/>
    <n v="4"/>
    <n v="11"/>
    <n v="0"/>
    <x v="0"/>
    <n v="21.53"/>
    <n v="54.470000000000006"/>
    <n v="54.470000000000006"/>
    <n v="0"/>
    <n v="54.470000000000006"/>
    <n v="0"/>
    <n v="54.470000000000006"/>
    <m/>
    <m/>
    <m/>
    <n v="10.97"/>
    <s v="ниша"/>
    <m/>
    <m/>
    <m/>
    <m/>
    <m/>
    <m/>
    <m/>
    <m/>
    <m/>
    <m/>
    <s v="Кухня-столовая"/>
    <n v="16.010000000000002"/>
    <m/>
    <m/>
    <s v="Жилая комната"/>
    <s v="Комната стандарт"/>
    <n v="21.53"/>
    <m/>
    <m/>
    <m/>
    <m/>
    <m/>
    <m/>
    <m/>
    <m/>
    <m/>
    <m/>
    <m/>
    <m/>
    <m/>
    <m/>
    <m/>
    <m/>
    <m/>
    <m/>
    <m/>
    <m/>
    <m/>
    <m/>
    <n v="5.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s v="комната"/>
    <n v="1"/>
    <s v="комната, кухня"/>
    <m/>
    <m/>
    <s v="коридор, с/у"/>
    <m/>
    <m/>
    <m/>
    <m/>
    <m/>
    <m/>
    <s v="Свой ЖК, Двор"/>
    <s v="Ю-В"/>
  </r>
  <r>
    <x v="0"/>
    <x v="6"/>
    <n v="9"/>
    <n v="861"/>
    <n v="5"/>
    <n v="11"/>
    <n v="0"/>
    <x v="1"/>
    <n v="21.77"/>
    <n v="63.31"/>
    <n v="63.31"/>
    <n v="3.43"/>
    <n v="66.740000000000009"/>
    <n v="1.72"/>
    <n v="65.03"/>
    <m/>
    <m/>
    <m/>
    <n v="9.9700000000000006"/>
    <s v="ниша"/>
    <m/>
    <m/>
    <m/>
    <m/>
    <m/>
    <m/>
    <m/>
    <m/>
    <m/>
    <m/>
    <s v="Кухня-столовая"/>
    <n v="23.23"/>
    <m/>
    <m/>
    <s v="Жилая комната"/>
    <s v="Комната стандарт"/>
    <n v="11.25"/>
    <m/>
    <m/>
    <s v="Жилая комната"/>
    <s v="Мастер-спальня"/>
    <n v="10.52"/>
    <m/>
    <m/>
    <m/>
    <m/>
    <m/>
    <m/>
    <m/>
    <m/>
    <m/>
    <m/>
    <m/>
    <m/>
    <m/>
    <m/>
    <m/>
    <m/>
    <m/>
    <n v="4.38"/>
    <n v="3.96"/>
    <m/>
    <m/>
    <m/>
    <m/>
    <m/>
    <m/>
    <m/>
    <m/>
    <m/>
    <m/>
    <m/>
    <m/>
    <m/>
    <m/>
    <m/>
    <m/>
    <m/>
    <m/>
    <m/>
    <m/>
    <n v="3.43"/>
    <n v="1.72"/>
    <s v="стандартное"/>
    <s v="комната"/>
    <m/>
    <m/>
    <m/>
    <m/>
    <m/>
    <m/>
    <m/>
    <m/>
    <m/>
    <m/>
    <m/>
    <m/>
    <m/>
    <m/>
    <n v="3"/>
    <m/>
    <m/>
    <m/>
    <m/>
    <m/>
    <s v="кухня"/>
    <n v="2"/>
    <m/>
    <m/>
    <m/>
    <m/>
    <m/>
    <m/>
    <m/>
    <m/>
    <m/>
    <m/>
    <s v="Свой ЖК, Другой ЖК, Наземная парковка"/>
    <s v="Ю-В, Ю-З"/>
  </r>
  <r>
    <x v="0"/>
    <x v="6"/>
    <n v="9"/>
    <n v="862"/>
    <n v="6"/>
    <n v="11"/>
    <n v="0"/>
    <x v="0"/>
    <n v="13.28"/>
    <n v="38.880000000000003"/>
    <n v="38.880000000000003"/>
    <n v="0"/>
    <n v="38.880000000000003"/>
    <n v="0"/>
    <n v="38.880000000000003"/>
    <m/>
    <m/>
    <m/>
    <n v="5.17"/>
    <s v="ниша"/>
    <m/>
    <m/>
    <m/>
    <m/>
    <m/>
    <m/>
    <m/>
    <m/>
    <m/>
    <m/>
    <s v="Проходная кухня-гостиная"/>
    <n v="14.98"/>
    <m/>
    <m/>
    <s v="Жилая комната"/>
    <s v="Комната стандарт"/>
    <n v="13.28"/>
    <s v="ниша"/>
    <m/>
    <m/>
    <m/>
    <m/>
    <m/>
    <m/>
    <m/>
    <m/>
    <m/>
    <m/>
    <m/>
    <m/>
    <m/>
    <m/>
    <m/>
    <m/>
    <m/>
    <m/>
    <m/>
    <m/>
    <m/>
    <n v="5.4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Ю-З"/>
  </r>
  <r>
    <x v="0"/>
    <x v="6"/>
    <n v="9"/>
    <n v="863"/>
    <n v="7"/>
    <n v="11"/>
    <n v="0"/>
    <x v="0"/>
    <n v="13.48"/>
    <n v="38.779999999999994"/>
    <n v="38.779999999999994"/>
    <n v="0"/>
    <n v="38.779999999999994"/>
    <n v="0"/>
    <n v="38.779999999999994"/>
    <m/>
    <m/>
    <m/>
    <n v="5.0599999999999996"/>
    <s v="ниша"/>
    <m/>
    <m/>
    <m/>
    <m/>
    <m/>
    <m/>
    <m/>
    <m/>
    <m/>
    <m/>
    <s v="Проходная кухня-гостиная"/>
    <n v="14.98"/>
    <m/>
    <m/>
    <s v="Жилая комната"/>
    <s v="Комната стандарт"/>
    <n v="13.48"/>
    <s v="ниша"/>
    <m/>
    <m/>
    <m/>
    <m/>
    <m/>
    <m/>
    <m/>
    <m/>
    <m/>
    <m/>
    <m/>
    <m/>
    <m/>
    <m/>
    <m/>
    <m/>
    <m/>
    <m/>
    <m/>
    <m/>
    <m/>
    <n v="5.2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Ю-З"/>
  </r>
  <r>
    <x v="0"/>
    <x v="6"/>
    <n v="9"/>
    <n v="864"/>
    <n v="8"/>
    <n v="11"/>
    <n v="0"/>
    <x v="0"/>
    <n v="16.61"/>
    <n v="38.43"/>
    <n v="38.43"/>
    <n v="0"/>
    <n v="38.43"/>
    <n v="0"/>
    <n v="38.43"/>
    <m/>
    <m/>
    <m/>
    <n v="4.4000000000000004"/>
    <s v="ниша"/>
    <m/>
    <m/>
    <m/>
    <m/>
    <m/>
    <m/>
    <m/>
    <m/>
    <m/>
    <m/>
    <s v="Проходная кухня-гостиная"/>
    <n v="13.31"/>
    <m/>
    <m/>
    <s v="Жилая комната"/>
    <s v="Комната стандарт"/>
    <n v="16.61"/>
    <s v="ниша"/>
    <m/>
    <m/>
    <m/>
    <m/>
    <m/>
    <m/>
    <m/>
    <m/>
    <m/>
    <m/>
    <m/>
    <m/>
    <m/>
    <m/>
    <m/>
    <m/>
    <m/>
    <m/>
    <m/>
    <m/>
    <m/>
    <n v="4.11000000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Ю-З"/>
  </r>
  <r>
    <x v="0"/>
    <x v="6"/>
    <n v="9"/>
    <n v="865"/>
    <n v="9"/>
    <n v="11"/>
    <n v="0"/>
    <x v="0"/>
    <n v="13.05"/>
    <n v="36.65"/>
    <n v="36.65"/>
    <n v="0"/>
    <n v="36.65"/>
    <n v="0"/>
    <n v="36.65"/>
    <m/>
    <m/>
    <m/>
    <n v="4.67"/>
    <s v="ниша"/>
    <m/>
    <m/>
    <m/>
    <m/>
    <m/>
    <m/>
    <m/>
    <m/>
    <m/>
    <m/>
    <s v="Проходная кухня-гостиная"/>
    <n v="13.56"/>
    <m/>
    <m/>
    <s v="Жилая комната"/>
    <s v="Комната стандарт"/>
    <n v="13.05"/>
    <s v="ниша"/>
    <m/>
    <m/>
    <m/>
    <m/>
    <m/>
    <m/>
    <m/>
    <m/>
    <m/>
    <m/>
    <m/>
    <m/>
    <m/>
    <m/>
    <m/>
    <m/>
    <m/>
    <m/>
    <m/>
    <m/>
    <m/>
    <n v="5.3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Ю-З"/>
  </r>
  <r>
    <x v="0"/>
    <x v="6"/>
    <n v="9"/>
    <n v="866"/>
    <n v="10"/>
    <n v="11"/>
    <n v="0"/>
    <x v="1"/>
    <n v="25.25"/>
    <n v="61.769999999999996"/>
    <n v="61.769999999999996"/>
    <n v="4.5999999999999996"/>
    <n v="66.36999999999999"/>
    <n v="2.2999999999999998"/>
    <n v="64.069999999999993"/>
    <m/>
    <m/>
    <m/>
    <n v="3.06"/>
    <s v="ниша"/>
    <m/>
    <n v="7.38"/>
    <m/>
    <m/>
    <m/>
    <m/>
    <m/>
    <m/>
    <m/>
    <m/>
    <s v="Кухня-столовая"/>
    <n v="15.67"/>
    <m/>
    <m/>
    <s v="Жилая комната"/>
    <s v="Мастер-спальня"/>
    <n v="15.26"/>
    <s v="гардероб"/>
    <n v="2.75"/>
    <s v="Жилая комната"/>
    <s v="Комната стандарт"/>
    <n v="9.99"/>
    <m/>
    <m/>
    <m/>
    <m/>
    <m/>
    <m/>
    <m/>
    <m/>
    <m/>
    <m/>
    <m/>
    <m/>
    <m/>
    <m/>
    <m/>
    <m/>
    <m/>
    <n v="4"/>
    <n v="3.66"/>
    <m/>
    <m/>
    <m/>
    <m/>
    <m/>
    <m/>
    <m/>
    <m/>
    <m/>
    <m/>
    <m/>
    <m/>
    <m/>
    <m/>
    <m/>
    <m/>
    <m/>
    <m/>
    <m/>
    <m/>
    <n v="4.5999999999999996"/>
    <n v="2.2999999999999998"/>
    <s v="стандартное"/>
    <s v="кухня"/>
    <m/>
    <m/>
    <m/>
    <m/>
    <m/>
    <m/>
    <m/>
    <m/>
    <m/>
    <m/>
    <m/>
    <m/>
    <m/>
    <m/>
    <n v="3"/>
    <m/>
    <m/>
    <s v="да"/>
    <m/>
    <m/>
    <s v="комната"/>
    <n v="2"/>
    <m/>
    <m/>
    <m/>
    <m/>
    <m/>
    <m/>
    <m/>
    <m/>
    <m/>
    <m/>
    <s v="Другой ЖК, Наземная парковка"/>
    <s v="Ю-З, С-З"/>
  </r>
  <r>
    <x v="0"/>
    <x v="6"/>
    <n v="9"/>
    <n v="867"/>
    <n v="11"/>
    <n v="11"/>
    <n v="0"/>
    <x v="1"/>
    <n v="24.54"/>
    <n v="56.36999999999999"/>
    <n v="56.36999999999999"/>
    <n v="3.61"/>
    <n v="59.97999999999999"/>
    <n v="1.81"/>
    <n v="58.179999999999993"/>
    <m/>
    <m/>
    <m/>
    <n v="7.64"/>
    <s v="ниша"/>
    <m/>
    <m/>
    <m/>
    <m/>
    <m/>
    <m/>
    <m/>
    <m/>
    <m/>
    <m/>
    <s v="Кухня-столовая"/>
    <n v="14.11"/>
    <m/>
    <m/>
    <s v="Жилая комната"/>
    <s v="Мастер-спальня"/>
    <n v="14.47"/>
    <s v="гардероб"/>
    <n v="2.8"/>
    <s v="Жилая комната"/>
    <s v="Комната стандарт"/>
    <n v="10.07"/>
    <m/>
    <m/>
    <m/>
    <m/>
    <m/>
    <m/>
    <m/>
    <m/>
    <m/>
    <m/>
    <m/>
    <m/>
    <m/>
    <m/>
    <m/>
    <m/>
    <m/>
    <n v="3.94"/>
    <n v="3.34"/>
    <m/>
    <m/>
    <m/>
    <m/>
    <m/>
    <m/>
    <m/>
    <m/>
    <m/>
    <m/>
    <m/>
    <m/>
    <m/>
    <m/>
    <m/>
    <m/>
    <m/>
    <m/>
    <m/>
    <m/>
    <n v="3.61"/>
    <n v="1.81"/>
    <s v="стандартное"/>
    <s v="кухня"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С-З"/>
  </r>
  <r>
    <x v="0"/>
    <x v="6"/>
    <n v="10"/>
    <n v="868"/>
    <n v="1"/>
    <n v="11"/>
    <n v="0"/>
    <x v="0"/>
    <n v="14.47"/>
    <n v="43.96"/>
    <n v="43.96"/>
    <n v="2.1"/>
    <n v="46.06"/>
    <n v="0.63"/>
    <n v="44.59"/>
    <m/>
    <m/>
    <m/>
    <n v="4.41"/>
    <s v="гардероб"/>
    <n v="3.6"/>
    <m/>
    <m/>
    <m/>
    <m/>
    <m/>
    <m/>
    <m/>
    <m/>
    <m/>
    <s v="Кухня-столовая"/>
    <n v="17.190000000000001"/>
    <m/>
    <m/>
    <s v="Жилая комната"/>
    <s v="Комната стандарт"/>
    <n v="14.47"/>
    <m/>
    <m/>
    <m/>
    <m/>
    <m/>
    <m/>
    <m/>
    <m/>
    <m/>
    <m/>
    <m/>
    <m/>
    <m/>
    <m/>
    <m/>
    <m/>
    <m/>
    <m/>
    <m/>
    <m/>
    <m/>
    <m/>
    <n v="4.29"/>
    <m/>
    <m/>
    <m/>
    <m/>
    <m/>
    <m/>
    <n v="2.1"/>
    <n v="0.63"/>
    <s v="без остекления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, Окна во внутр.углу"/>
    <s v="С-В"/>
  </r>
  <r>
    <x v="0"/>
    <x v="6"/>
    <n v="10"/>
    <n v="869"/>
    <n v="2"/>
    <n v="11"/>
    <n v="0"/>
    <x v="0"/>
    <n v="14.66"/>
    <n v="39.85"/>
    <n v="39.85"/>
    <n v="2.1"/>
    <n v="41.95"/>
    <n v="0.63"/>
    <n v="40.480000000000004"/>
    <m/>
    <m/>
    <m/>
    <n v="4.79"/>
    <s v="ниша"/>
    <m/>
    <m/>
    <m/>
    <m/>
    <m/>
    <m/>
    <m/>
    <m/>
    <m/>
    <m/>
    <s v="Кухня-столовая"/>
    <n v="15.51"/>
    <m/>
    <m/>
    <s v="Жилая комната"/>
    <s v="Комната стандарт"/>
    <n v="14.66"/>
    <m/>
    <m/>
    <m/>
    <m/>
    <m/>
    <m/>
    <m/>
    <m/>
    <m/>
    <m/>
    <m/>
    <m/>
    <m/>
    <m/>
    <m/>
    <m/>
    <m/>
    <m/>
    <m/>
    <m/>
    <m/>
    <m/>
    <n v="4.8899999999999997"/>
    <m/>
    <m/>
    <m/>
    <m/>
    <m/>
    <m/>
    <n v="2.1"/>
    <n v="0.63"/>
    <s v="без остекления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С-В"/>
  </r>
  <r>
    <x v="0"/>
    <x v="6"/>
    <n v="10"/>
    <n v="870"/>
    <n v="3"/>
    <n v="11"/>
    <n v="0"/>
    <x v="1"/>
    <n v="28.89"/>
    <n v="75.31"/>
    <n v="75.31"/>
    <n v="2.1"/>
    <n v="77.41"/>
    <n v="0.63"/>
    <n v="75.94"/>
    <m/>
    <m/>
    <m/>
    <n v="5.03"/>
    <s v="гардероб"/>
    <n v="2.97"/>
    <m/>
    <m/>
    <m/>
    <m/>
    <m/>
    <m/>
    <m/>
    <m/>
    <m/>
    <s v="Кухня-столовая"/>
    <n v="29.73"/>
    <m/>
    <m/>
    <s v="Жилая комната"/>
    <s v="Комната стандарт"/>
    <n v="14.91"/>
    <m/>
    <m/>
    <s v="Жилая комната"/>
    <s v="Мастер-спальня"/>
    <n v="13.98"/>
    <m/>
    <m/>
    <m/>
    <m/>
    <m/>
    <m/>
    <m/>
    <m/>
    <m/>
    <m/>
    <m/>
    <m/>
    <m/>
    <m/>
    <m/>
    <m/>
    <m/>
    <n v="5.13"/>
    <n v="3.56"/>
    <m/>
    <m/>
    <m/>
    <m/>
    <m/>
    <n v="2.1"/>
    <n v="0.63"/>
    <s v="без остекления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s v="комната, кухня"/>
    <n v="2"/>
    <s v="две комнаты"/>
    <m/>
    <m/>
    <m/>
    <m/>
    <m/>
    <m/>
    <m/>
    <m/>
    <m/>
    <s v="Свой ЖК, Двор"/>
    <s v="С-В, Ю-В"/>
  </r>
  <r>
    <x v="0"/>
    <x v="6"/>
    <n v="10"/>
    <n v="871"/>
    <n v="4"/>
    <n v="11"/>
    <n v="0"/>
    <x v="0"/>
    <n v="21.53"/>
    <n v="54.470000000000006"/>
    <n v="54.470000000000006"/>
    <n v="0"/>
    <n v="54.470000000000006"/>
    <n v="0"/>
    <n v="54.470000000000006"/>
    <m/>
    <m/>
    <m/>
    <n v="10.97"/>
    <s v="ниша"/>
    <m/>
    <m/>
    <m/>
    <m/>
    <m/>
    <m/>
    <m/>
    <m/>
    <m/>
    <m/>
    <s v="Кухня-столовая"/>
    <n v="16.010000000000002"/>
    <m/>
    <m/>
    <s v="Жилая комната"/>
    <s v="Комната стандарт"/>
    <n v="21.53"/>
    <m/>
    <m/>
    <m/>
    <m/>
    <m/>
    <m/>
    <m/>
    <m/>
    <m/>
    <m/>
    <m/>
    <m/>
    <m/>
    <m/>
    <m/>
    <m/>
    <m/>
    <m/>
    <m/>
    <m/>
    <m/>
    <m/>
    <n v="5.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s v="комната"/>
    <n v="1"/>
    <s v="комната, кухня"/>
    <m/>
    <m/>
    <s v="коридор, с/у"/>
    <m/>
    <m/>
    <m/>
    <m/>
    <m/>
    <m/>
    <s v="Свой ЖК, Двор"/>
    <s v="Ю-В"/>
  </r>
  <r>
    <x v="0"/>
    <x v="6"/>
    <n v="10"/>
    <n v="872"/>
    <n v="5"/>
    <n v="11"/>
    <n v="0"/>
    <x v="1"/>
    <n v="21.77"/>
    <n v="63.290000000000006"/>
    <n v="63.290000000000006"/>
    <n v="3.43"/>
    <n v="66.720000000000013"/>
    <n v="1.72"/>
    <n v="65.010000000000005"/>
    <m/>
    <m/>
    <m/>
    <n v="9.98"/>
    <s v="ниша"/>
    <m/>
    <m/>
    <m/>
    <m/>
    <m/>
    <m/>
    <m/>
    <m/>
    <m/>
    <m/>
    <s v="Кухня-столовая"/>
    <n v="23.2"/>
    <m/>
    <m/>
    <s v="Жилая комната"/>
    <s v="Комната стандарт"/>
    <n v="11.25"/>
    <m/>
    <m/>
    <s v="Жилая комната"/>
    <s v="Мастер-спальня"/>
    <n v="10.52"/>
    <m/>
    <m/>
    <m/>
    <m/>
    <m/>
    <m/>
    <m/>
    <m/>
    <m/>
    <m/>
    <m/>
    <m/>
    <m/>
    <m/>
    <m/>
    <m/>
    <m/>
    <n v="4.38"/>
    <n v="3.96"/>
    <m/>
    <m/>
    <m/>
    <m/>
    <m/>
    <m/>
    <m/>
    <m/>
    <m/>
    <m/>
    <m/>
    <m/>
    <m/>
    <m/>
    <m/>
    <m/>
    <m/>
    <m/>
    <m/>
    <m/>
    <n v="3.43"/>
    <n v="1.72"/>
    <s v="стандартное"/>
    <s v="комната"/>
    <m/>
    <m/>
    <m/>
    <m/>
    <m/>
    <m/>
    <m/>
    <m/>
    <m/>
    <m/>
    <m/>
    <m/>
    <m/>
    <m/>
    <n v="3"/>
    <m/>
    <m/>
    <m/>
    <m/>
    <m/>
    <s v="кухня"/>
    <n v="2"/>
    <m/>
    <m/>
    <m/>
    <m/>
    <m/>
    <m/>
    <m/>
    <m/>
    <m/>
    <m/>
    <s v="Свой ЖК, Другой ЖК, Наземная парковка"/>
    <s v="Ю-В, Ю-З"/>
  </r>
  <r>
    <x v="0"/>
    <x v="6"/>
    <n v="10"/>
    <n v="873"/>
    <n v="6"/>
    <n v="11"/>
    <n v="0"/>
    <x v="0"/>
    <n v="13.13"/>
    <n v="38.42"/>
    <n v="38.42"/>
    <n v="0"/>
    <n v="38.42"/>
    <n v="0"/>
    <n v="38.42"/>
    <m/>
    <m/>
    <m/>
    <n v="4.8600000000000003"/>
    <s v="ниша"/>
    <m/>
    <m/>
    <m/>
    <m/>
    <m/>
    <m/>
    <m/>
    <m/>
    <m/>
    <m/>
    <s v="Проходная кухня-гостиная"/>
    <n v="14.98"/>
    <m/>
    <m/>
    <s v="Жилая комната"/>
    <s v="Комната стандарт"/>
    <n v="13.13"/>
    <s v="ниша"/>
    <m/>
    <m/>
    <m/>
    <m/>
    <m/>
    <m/>
    <m/>
    <m/>
    <m/>
    <m/>
    <m/>
    <m/>
    <m/>
    <m/>
    <m/>
    <m/>
    <m/>
    <m/>
    <m/>
    <m/>
    <m/>
    <n v="5.4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Ю-З"/>
  </r>
  <r>
    <x v="0"/>
    <x v="6"/>
    <n v="10"/>
    <n v="874"/>
    <n v="7"/>
    <n v="11"/>
    <n v="0"/>
    <x v="0"/>
    <n v="13.35"/>
    <n v="38.449999999999996"/>
    <n v="38.449999999999996"/>
    <n v="0"/>
    <n v="38.449999999999996"/>
    <n v="0"/>
    <n v="38.449999999999996"/>
    <m/>
    <m/>
    <m/>
    <n v="4.8600000000000003"/>
    <s v="ниша"/>
    <m/>
    <m/>
    <m/>
    <m/>
    <m/>
    <m/>
    <m/>
    <m/>
    <m/>
    <m/>
    <s v="Проходная кухня-гостиная"/>
    <n v="14.98"/>
    <m/>
    <m/>
    <s v="Жилая комната"/>
    <s v="Комната стандарт"/>
    <n v="13.35"/>
    <s v="ниша"/>
    <m/>
    <m/>
    <m/>
    <m/>
    <m/>
    <m/>
    <m/>
    <m/>
    <m/>
    <m/>
    <m/>
    <m/>
    <m/>
    <m/>
    <m/>
    <m/>
    <m/>
    <m/>
    <m/>
    <m/>
    <m/>
    <n v="5.2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Ю-З"/>
  </r>
  <r>
    <x v="0"/>
    <x v="6"/>
    <n v="10"/>
    <n v="875"/>
    <n v="8"/>
    <n v="11"/>
    <n v="0"/>
    <x v="0"/>
    <n v="16.61"/>
    <n v="38.39"/>
    <n v="38.39"/>
    <n v="0"/>
    <n v="38.39"/>
    <n v="0"/>
    <n v="38.39"/>
    <m/>
    <m/>
    <m/>
    <n v="4.4000000000000004"/>
    <s v="ниша"/>
    <m/>
    <m/>
    <m/>
    <m/>
    <m/>
    <m/>
    <m/>
    <m/>
    <m/>
    <m/>
    <s v="Проходная кухня-гостиная"/>
    <n v="13.31"/>
    <m/>
    <m/>
    <s v="Жилая комната"/>
    <s v="Комната стандарт"/>
    <n v="16.61"/>
    <s v="ниша"/>
    <m/>
    <m/>
    <m/>
    <m/>
    <m/>
    <m/>
    <m/>
    <m/>
    <m/>
    <m/>
    <m/>
    <m/>
    <m/>
    <m/>
    <m/>
    <m/>
    <m/>
    <m/>
    <m/>
    <m/>
    <m/>
    <n v="4.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Ю-З"/>
  </r>
  <r>
    <x v="0"/>
    <x v="6"/>
    <n v="10"/>
    <n v="876"/>
    <n v="9"/>
    <n v="11"/>
    <n v="0"/>
    <x v="0"/>
    <n v="12.9"/>
    <n v="36.22"/>
    <n v="36.22"/>
    <n v="0"/>
    <n v="36.22"/>
    <n v="0"/>
    <n v="36.22"/>
    <m/>
    <m/>
    <m/>
    <n v="4.3899999999999997"/>
    <s v="ниша"/>
    <m/>
    <m/>
    <m/>
    <m/>
    <m/>
    <m/>
    <m/>
    <m/>
    <m/>
    <m/>
    <s v="Проходная кухня-гостиная"/>
    <n v="13.56"/>
    <m/>
    <m/>
    <s v="Жилая комната"/>
    <s v="Комната стандарт"/>
    <n v="12.9"/>
    <s v="ниша"/>
    <m/>
    <m/>
    <m/>
    <m/>
    <m/>
    <m/>
    <m/>
    <m/>
    <m/>
    <m/>
    <m/>
    <m/>
    <m/>
    <m/>
    <m/>
    <m/>
    <m/>
    <m/>
    <m/>
    <m/>
    <m/>
    <n v="5.3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Ю-З"/>
  </r>
  <r>
    <x v="0"/>
    <x v="6"/>
    <n v="10"/>
    <n v="877"/>
    <n v="10"/>
    <n v="11"/>
    <n v="0"/>
    <x v="1"/>
    <n v="25.25"/>
    <n v="61.769999999999996"/>
    <n v="61.769999999999996"/>
    <n v="4.5999999999999996"/>
    <n v="66.36999999999999"/>
    <n v="2.2999999999999998"/>
    <n v="64.069999999999993"/>
    <m/>
    <m/>
    <m/>
    <n v="10.44"/>
    <s v="ниша"/>
    <m/>
    <m/>
    <m/>
    <m/>
    <m/>
    <m/>
    <m/>
    <m/>
    <m/>
    <m/>
    <s v="Кухня-столовая"/>
    <n v="15.67"/>
    <m/>
    <m/>
    <s v="Жилая комната"/>
    <s v="Мастер-спальня"/>
    <n v="15.26"/>
    <s v="гардероб"/>
    <n v="2.75"/>
    <s v="Жилая комната"/>
    <s v="Комната стандарт"/>
    <n v="9.99"/>
    <m/>
    <m/>
    <m/>
    <m/>
    <m/>
    <m/>
    <m/>
    <m/>
    <m/>
    <m/>
    <m/>
    <m/>
    <m/>
    <m/>
    <m/>
    <m/>
    <m/>
    <n v="4"/>
    <n v="3.66"/>
    <m/>
    <m/>
    <m/>
    <m/>
    <m/>
    <m/>
    <m/>
    <m/>
    <m/>
    <m/>
    <m/>
    <m/>
    <m/>
    <m/>
    <m/>
    <m/>
    <m/>
    <m/>
    <m/>
    <m/>
    <n v="4.5999999999999996"/>
    <n v="2.2999999999999998"/>
    <s v="стандартное"/>
    <s v="кухня"/>
    <m/>
    <m/>
    <m/>
    <m/>
    <m/>
    <m/>
    <m/>
    <m/>
    <m/>
    <m/>
    <m/>
    <m/>
    <m/>
    <m/>
    <n v="3"/>
    <m/>
    <m/>
    <s v="да"/>
    <m/>
    <m/>
    <s v="комната"/>
    <n v="2"/>
    <m/>
    <m/>
    <m/>
    <m/>
    <m/>
    <m/>
    <m/>
    <m/>
    <m/>
    <m/>
    <s v="Другой ЖК, Наземная парковка"/>
    <s v="Ю-З, С-З"/>
  </r>
  <r>
    <x v="0"/>
    <x v="6"/>
    <n v="10"/>
    <n v="878"/>
    <n v="11"/>
    <n v="11"/>
    <n v="0"/>
    <x v="1"/>
    <n v="24.54"/>
    <n v="56.36999999999999"/>
    <n v="56.36999999999999"/>
    <n v="3.61"/>
    <n v="59.97999999999999"/>
    <n v="1.81"/>
    <n v="58.179999999999993"/>
    <m/>
    <m/>
    <m/>
    <n v="7.64"/>
    <s v="ниша"/>
    <m/>
    <m/>
    <m/>
    <m/>
    <m/>
    <m/>
    <m/>
    <m/>
    <m/>
    <m/>
    <s v="Кухня-столовая"/>
    <n v="14.11"/>
    <m/>
    <m/>
    <s v="Жилая комната"/>
    <s v="Мастер-спальня"/>
    <n v="14.47"/>
    <s v="гардероб"/>
    <n v="2.8"/>
    <s v="Жилая комната"/>
    <s v="Комната стандарт"/>
    <n v="10.07"/>
    <m/>
    <m/>
    <m/>
    <m/>
    <m/>
    <m/>
    <m/>
    <m/>
    <m/>
    <m/>
    <m/>
    <m/>
    <m/>
    <m/>
    <m/>
    <m/>
    <m/>
    <n v="3.94"/>
    <n v="3.34"/>
    <m/>
    <m/>
    <m/>
    <m/>
    <m/>
    <m/>
    <m/>
    <m/>
    <m/>
    <m/>
    <m/>
    <m/>
    <m/>
    <m/>
    <m/>
    <m/>
    <m/>
    <m/>
    <m/>
    <m/>
    <n v="3.61"/>
    <n v="1.81"/>
    <s v="стандартное"/>
    <s v="кухня"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С-З"/>
  </r>
  <r>
    <x v="0"/>
    <x v="6"/>
    <n v="11"/>
    <n v="879"/>
    <n v="1"/>
    <n v="11"/>
    <n v="0"/>
    <x v="0"/>
    <n v="14.47"/>
    <n v="43.96"/>
    <n v="43.96"/>
    <n v="0"/>
    <n v="43.96"/>
    <n v="0"/>
    <n v="43.96"/>
    <m/>
    <m/>
    <m/>
    <n v="4.41"/>
    <s v="гардероб"/>
    <n v="3.6"/>
    <m/>
    <m/>
    <m/>
    <m/>
    <m/>
    <m/>
    <m/>
    <m/>
    <m/>
    <s v="Кухня-столовая"/>
    <n v="17.190000000000001"/>
    <m/>
    <m/>
    <s v="Жилая комната"/>
    <s v="Комната стандарт"/>
    <n v="14.47"/>
    <m/>
    <m/>
    <m/>
    <m/>
    <m/>
    <m/>
    <m/>
    <m/>
    <m/>
    <m/>
    <m/>
    <m/>
    <m/>
    <m/>
    <m/>
    <m/>
    <m/>
    <m/>
    <m/>
    <m/>
    <m/>
    <m/>
    <n v="4.2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, Окна во внутр.углу"/>
    <s v="С-В"/>
  </r>
  <r>
    <x v="0"/>
    <x v="6"/>
    <n v="11"/>
    <n v="880"/>
    <n v="2"/>
    <n v="11"/>
    <n v="0"/>
    <x v="0"/>
    <n v="14.66"/>
    <n v="39.85"/>
    <n v="39.85"/>
    <n v="2.1"/>
    <n v="41.95"/>
    <n v="0.63"/>
    <n v="40.480000000000004"/>
    <m/>
    <m/>
    <m/>
    <n v="4.79"/>
    <s v="ниша"/>
    <m/>
    <m/>
    <m/>
    <m/>
    <m/>
    <m/>
    <m/>
    <m/>
    <m/>
    <m/>
    <s v="Кухня-столовая"/>
    <n v="15.51"/>
    <m/>
    <m/>
    <s v="Жилая комната"/>
    <s v="Комната стандарт"/>
    <n v="14.66"/>
    <m/>
    <m/>
    <m/>
    <m/>
    <m/>
    <m/>
    <m/>
    <m/>
    <m/>
    <m/>
    <m/>
    <m/>
    <m/>
    <m/>
    <m/>
    <m/>
    <m/>
    <m/>
    <m/>
    <m/>
    <m/>
    <m/>
    <n v="4.8899999999999997"/>
    <m/>
    <m/>
    <m/>
    <m/>
    <m/>
    <m/>
    <n v="2.1"/>
    <n v="0.63"/>
    <s v="без остекления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С-В"/>
  </r>
  <r>
    <x v="0"/>
    <x v="6"/>
    <n v="11"/>
    <n v="881"/>
    <n v="3"/>
    <n v="11"/>
    <n v="0"/>
    <x v="1"/>
    <n v="28.89"/>
    <n v="75.239999999999995"/>
    <n v="75.239999999999995"/>
    <n v="2.1"/>
    <n v="77.339999999999989"/>
    <n v="0.63"/>
    <n v="75.86999999999999"/>
    <m/>
    <m/>
    <m/>
    <n v="4.96"/>
    <s v="гардероб"/>
    <n v="2.97"/>
    <m/>
    <m/>
    <m/>
    <m/>
    <m/>
    <m/>
    <m/>
    <m/>
    <m/>
    <s v="Кухня-столовая"/>
    <n v="29.73"/>
    <m/>
    <m/>
    <s v="Жилая комната"/>
    <s v="Комната стандарт"/>
    <n v="14.91"/>
    <m/>
    <m/>
    <s v="Жилая комната"/>
    <s v="Мастер-спальня"/>
    <n v="13.98"/>
    <m/>
    <m/>
    <m/>
    <m/>
    <m/>
    <m/>
    <m/>
    <m/>
    <m/>
    <m/>
    <m/>
    <m/>
    <m/>
    <m/>
    <m/>
    <m/>
    <m/>
    <n v="5.13"/>
    <n v="3.56"/>
    <m/>
    <m/>
    <m/>
    <m/>
    <m/>
    <n v="2.1"/>
    <n v="0.63"/>
    <s v="без остекления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s v="комната, кухня"/>
    <n v="2"/>
    <s v="две комнаты"/>
    <m/>
    <m/>
    <m/>
    <m/>
    <m/>
    <m/>
    <m/>
    <m/>
    <m/>
    <s v="Свой ЖК, Двор"/>
    <s v="С-В, Ю-В"/>
  </r>
  <r>
    <x v="0"/>
    <x v="6"/>
    <n v="11"/>
    <n v="882"/>
    <n v="4"/>
    <n v="11"/>
    <n v="0"/>
    <x v="0"/>
    <n v="21.53"/>
    <n v="54.470000000000006"/>
    <n v="54.470000000000006"/>
    <n v="0"/>
    <n v="54.470000000000006"/>
    <n v="0"/>
    <n v="54.470000000000006"/>
    <m/>
    <m/>
    <m/>
    <n v="10.97"/>
    <s v="ниша"/>
    <m/>
    <m/>
    <m/>
    <m/>
    <m/>
    <m/>
    <m/>
    <m/>
    <m/>
    <m/>
    <s v="Кухня-столовая"/>
    <n v="16.010000000000002"/>
    <m/>
    <m/>
    <s v="Жилая комната"/>
    <s v="Комната стандарт"/>
    <n v="21.53"/>
    <m/>
    <m/>
    <m/>
    <m/>
    <m/>
    <m/>
    <m/>
    <m/>
    <m/>
    <m/>
    <m/>
    <m/>
    <m/>
    <m/>
    <m/>
    <m/>
    <m/>
    <m/>
    <m/>
    <m/>
    <m/>
    <m/>
    <n v="5.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s v="комната"/>
    <n v="1"/>
    <s v="комната, кухня"/>
    <m/>
    <m/>
    <s v="коридор, с/у"/>
    <m/>
    <m/>
    <m/>
    <m/>
    <m/>
    <m/>
    <s v="Свой ЖК, Двор"/>
    <s v="Ю-В"/>
  </r>
  <r>
    <x v="0"/>
    <x v="6"/>
    <n v="11"/>
    <n v="883"/>
    <n v="5"/>
    <n v="11"/>
    <n v="0"/>
    <x v="1"/>
    <n v="21.77"/>
    <n v="63.31"/>
    <n v="63.31"/>
    <n v="3.43"/>
    <n v="66.740000000000009"/>
    <n v="1.72"/>
    <n v="65.03"/>
    <m/>
    <m/>
    <m/>
    <n v="9.9700000000000006"/>
    <s v="ниша"/>
    <m/>
    <m/>
    <m/>
    <m/>
    <m/>
    <m/>
    <m/>
    <m/>
    <m/>
    <m/>
    <s v="Кухня-столовая"/>
    <n v="23.23"/>
    <m/>
    <m/>
    <s v="Жилая комната"/>
    <s v="Комната стандарт"/>
    <n v="11.25"/>
    <m/>
    <m/>
    <s v="Жилая комната"/>
    <s v="Мастер-спальня"/>
    <n v="10.52"/>
    <m/>
    <m/>
    <m/>
    <m/>
    <m/>
    <m/>
    <m/>
    <m/>
    <m/>
    <m/>
    <m/>
    <m/>
    <m/>
    <m/>
    <m/>
    <m/>
    <m/>
    <n v="4.38"/>
    <n v="3.96"/>
    <m/>
    <m/>
    <m/>
    <m/>
    <m/>
    <m/>
    <m/>
    <m/>
    <m/>
    <m/>
    <m/>
    <m/>
    <m/>
    <m/>
    <m/>
    <m/>
    <m/>
    <m/>
    <m/>
    <m/>
    <n v="3.43"/>
    <n v="1.72"/>
    <s v="стандартное"/>
    <s v="комната"/>
    <m/>
    <m/>
    <m/>
    <m/>
    <m/>
    <m/>
    <m/>
    <m/>
    <m/>
    <m/>
    <m/>
    <m/>
    <m/>
    <m/>
    <n v="3"/>
    <m/>
    <m/>
    <m/>
    <m/>
    <m/>
    <s v="кухня"/>
    <n v="2"/>
    <m/>
    <m/>
    <m/>
    <m/>
    <m/>
    <m/>
    <m/>
    <m/>
    <m/>
    <m/>
    <s v="Свой ЖК, Другой ЖК, Наземная парковка"/>
    <s v="Ю-В, Ю-З"/>
  </r>
  <r>
    <x v="0"/>
    <x v="6"/>
    <n v="11"/>
    <n v="884"/>
    <n v="6"/>
    <n v="11"/>
    <n v="0"/>
    <x v="0"/>
    <n v="13.13"/>
    <n v="38.42"/>
    <n v="38.42"/>
    <n v="0"/>
    <n v="38.42"/>
    <n v="0"/>
    <n v="38.42"/>
    <m/>
    <m/>
    <m/>
    <n v="4.8600000000000003"/>
    <s v="ниша"/>
    <m/>
    <m/>
    <m/>
    <m/>
    <m/>
    <m/>
    <m/>
    <m/>
    <m/>
    <m/>
    <s v="Проходная кухня-гостиная"/>
    <n v="14.98"/>
    <m/>
    <m/>
    <s v="Жилая комната"/>
    <s v="Комната стандарт"/>
    <n v="13.13"/>
    <s v="ниша"/>
    <m/>
    <m/>
    <m/>
    <m/>
    <m/>
    <m/>
    <m/>
    <m/>
    <m/>
    <m/>
    <m/>
    <m/>
    <m/>
    <m/>
    <m/>
    <m/>
    <m/>
    <m/>
    <m/>
    <m/>
    <m/>
    <n v="5.4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Ю-З"/>
  </r>
  <r>
    <x v="0"/>
    <x v="6"/>
    <n v="11"/>
    <n v="885"/>
    <n v="7"/>
    <n v="11"/>
    <n v="0"/>
    <x v="0"/>
    <n v="13.35"/>
    <n v="38.449999999999996"/>
    <n v="38.449999999999996"/>
    <n v="0"/>
    <n v="38.449999999999996"/>
    <n v="0"/>
    <n v="38.449999999999996"/>
    <m/>
    <m/>
    <m/>
    <n v="4.8600000000000003"/>
    <s v="ниша"/>
    <m/>
    <m/>
    <m/>
    <m/>
    <m/>
    <m/>
    <m/>
    <m/>
    <m/>
    <m/>
    <s v="Проходная кухня-гостиная"/>
    <n v="14.98"/>
    <m/>
    <m/>
    <s v="Жилая комната"/>
    <s v="Комната стандарт"/>
    <n v="13.35"/>
    <s v="ниша"/>
    <m/>
    <m/>
    <m/>
    <m/>
    <m/>
    <m/>
    <m/>
    <m/>
    <m/>
    <m/>
    <m/>
    <m/>
    <m/>
    <m/>
    <m/>
    <m/>
    <m/>
    <m/>
    <m/>
    <m/>
    <m/>
    <n v="5.2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Ю-З"/>
  </r>
  <r>
    <x v="0"/>
    <x v="6"/>
    <n v="11"/>
    <n v="886"/>
    <n v="8"/>
    <n v="11"/>
    <n v="0"/>
    <x v="0"/>
    <n v="16.61"/>
    <n v="38.39"/>
    <n v="38.39"/>
    <n v="0"/>
    <n v="38.39"/>
    <n v="0"/>
    <n v="38.39"/>
    <m/>
    <m/>
    <m/>
    <n v="4.4000000000000004"/>
    <s v="ниша"/>
    <m/>
    <m/>
    <m/>
    <m/>
    <m/>
    <m/>
    <m/>
    <m/>
    <m/>
    <m/>
    <s v="Проходная кухня-гостиная"/>
    <n v="13.31"/>
    <m/>
    <m/>
    <s v="Жилая комната"/>
    <s v="Комната стандарт"/>
    <n v="16.61"/>
    <s v="ниша"/>
    <m/>
    <m/>
    <m/>
    <m/>
    <m/>
    <m/>
    <m/>
    <m/>
    <m/>
    <m/>
    <m/>
    <m/>
    <m/>
    <m/>
    <m/>
    <m/>
    <m/>
    <m/>
    <m/>
    <m/>
    <m/>
    <n v="4.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Ю-З"/>
  </r>
  <r>
    <x v="0"/>
    <x v="6"/>
    <n v="11"/>
    <n v="887"/>
    <n v="9"/>
    <n v="11"/>
    <n v="0"/>
    <x v="0"/>
    <n v="12.9"/>
    <n v="36.22"/>
    <n v="36.22"/>
    <n v="0"/>
    <n v="36.22"/>
    <n v="0"/>
    <n v="36.22"/>
    <m/>
    <m/>
    <m/>
    <n v="4.3899999999999997"/>
    <s v="ниша"/>
    <m/>
    <m/>
    <m/>
    <m/>
    <m/>
    <m/>
    <m/>
    <m/>
    <m/>
    <m/>
    <s v="Проходная кухня-гостиная"/>
    <n v="13.56"/>
    <m/>
    <m/>
    <s v="Жилая комната"/>
    <s v="Комната стандарт"/>
    <n v="12.9"/>
    <s v="ниша"/>
    <m/>
    <m/>
    <m/>
    <m/>
    <m/>
    <m/>
    <m/>
    <m/>
    <m/>
    <m/>
    <m/>
    <m/>
    <m/>
    <m/>
    <m/>
    <m/>
    <m/>
    <m/>
    <m/>
    <m/>
    <m/>
    <n v="5.3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Ю-З"/>
  </r>
  <r>
    <x v="0"/>
    <x v="6"/>
    <n v="11"/>
    <n v="888"/>
    <n v="10"/>
    <n v="11"/>
    <n v="0"/>
    <x v="1"/>
    <n v="25.25"/>
    <n v="61.769999999999996"/>
    <n v="61.769999999999996"/>
    <n v="4.5999999999999996"/>
    <n v="66.36999999999999"/>
    <n v="2.2999999999999998"/>
    <n v="64.069999999999993"/>
    <m/>
    <m/>
    <m/>
    <n v="10.44"/>
    <s v="ниша"/>
    <m/>
    <m/>
    <m/>
    <m/>
    <m/>
    <m/>
    <m/>
    <m/>
    <m/>
    <m/>
    <s v="Кухня-столовая"/>
    <n v="15.67"/>
    <m/>
    <m/>
    <s v="Жилая комната"/>
    <s v="Мастер-спальня"/>
    <n v="15.26"/>
    <s v="гардероб"/>
    <n v="2.75"/>
    <s v="Жилая комната"/>
    <s v="Комната стандарт"/>
    <n v="9.99"/>
    <m/>
    <m/>
    <m/>
    <m/>
    <m/>
    <m/>
    <m/>
    <m/>
    <m/>
    <m/>
    <m/>
    <m/>
    <m/>
    <m/>
    <m/>
    <m/>
    <m/>
    <n v="4"/>
    <n v="3.66"/>
    <m/>
    <m/>
    <m/>
    <m/>
    <m/>
    <m/>
    <m/>
    <m/>
    <m/>
    <m/>
    <m/>
    <m/>
    <m/>
    <m/>
    <m/>
    <m/>
    <m/>
    <m/>
    <m/>
    <m/>
    <n v="4.5999999999999996"/>
    <n v="2.2999999999999998"/>
    <s v="стандартное"/>
    <s v="кухня"/>
    <m/>
    <m/>
    <m/>
    <m/>
    <m/>
    <m/>
    <m/>
    <m/>
    <m/>
    <m/>
    <m/>
    <m/>
    <m/>
    <m/>
    <n v="3"/>
    <m/>
    <m/>
    <s v="да"/>
    <m/>
    <m/>
    <s v="комната"/>
    <n v="2"/>
    <m/>
    <m/>
    <m/>
    <m/>
    <m/>
    <m/>
    <m/>
    <m/>
    <m/>
    <m/>
    <s v="Другой ЖК, Наземная парковка"/>
    <s v="Ю-З, С-З"/>
  </r>
  <r>
    <x v="0"/>
    <x v="6"/>
    <n v="11"/>
    <n v="889"/>
    <n v="11"/>
    <n v="11"/>
    <n v="0"/>
    <x v="1"/>
    <n v="24.54"/>
    <n v="56.36999999999999"/>
    <n v="56.36999999999999"/>
    <n v="3.61"/>
    <n v="59.97999999999999"/>
    <n v="1.81"/>
    <n v="58.179999999999993"/>
    <m/>
    <m/>
    <m/>
    <n v="7.64"/>
    <s v="ниша"/>
    <m/>
    <m/>
    <m/>
    <m/>
    <m/>
    <m/>
    <m/>
    <m/>
    <m/>
    <m/>
    <s v="Кухня-столовая"/>
    <n v="14.11"/>
    <m/>
    <m/>
    <s v="Жилая комната"/>
    <s v="Мастер-спальня"/>
    <n v="14.47"/>
    <s v="гардероб"/>
    <n v="2.8"/>
    <s v="Жилая комната"/>
    <s v="Комната стандарт"/>
    <n v="10.07"/>
    <m/>
    <m/>
    <m/>
    <m/>
    <m/>
    <m/>
    <m/>
    <m/>
    <m/>
    <m/>
    <m/>
    <m/>
    <m/>
    <m/>
    <m/>
    <m/>
    <m/>
    <n v="3.94"/>
    <n v="3.34"/>
    <m/>
    <m/>
    <m/>
    <m/>
    <m/>
    <m/>
    <m/>
    <m/>
    <m/>
    <m/>
    <m/>
    <m/>
    <m/>
    <m/>
    <m/>
    <m/>
    <m/>
    <m/>
    <m/>
    <m/>
    <n v="3.61"/>
    <n v="1.81"/>
    <s v="стандартное"/>
    <s v="кухня"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С-З"/>
  </r>
  <r>
    <x v="0"/>
    <x v="6"/>
    <n v="12"/>
    <n v="890"/>
    <n v="1"/>
    <n v="11"/>
    <n v="0"/>
    <x v="0"/>
    <n v="14.47"/>
    <n v="43.96"/>
    <n v="43.96"/>
    <n v="2.1"/>
    <n v="46.06"/>
    <n v="0.63"/>
    <n v="44.59"/>
    <m/>
    <m/>
    <m/>
    <n v="4.41"/>
    <s v="гардероб"/>
    <n v="3.6"/>
    <m/>
    <m/>
    <m/>
    <m/>
    <m/>
    <m/>
    <m/>
    <m/>
    <m/>
    <s v="Кухня-столовая"/>
    <n v="17.190000000000001"/>
    <m/>
    <m/>
    <s v="Жилая комната"/>
    <s v="Комната стандарт"/>
    <n v="14.47"/>
    <m/>
    <m/>
    <m/>
    <m/>
    <m/>
    <m/>
    <m/>
    <m/>
    <m/>
    <m/>
    <m/>
    <m/>
    <m/>
    <m/>
    <m/>
    <m/>
    <m/>
    <m/>
    <m/>
    <m/>
    <m/>
    <m/>
    <n v="4.29"/>
    <m/>
    <m/>
    <m/>
    <m/>
    <m/>
    <m/>
    <n v="2.1"/>
    <n v="0.63"/>
    <s v="без остекления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, Окна во внутр.углу"/>
    <s v="С-В"/>
  </r>
  <r>
    <x v="0"/>
    <x v="6"/>
    <n v="12"/>
    <n v="891"/>
    <n v="2"/>
    <n v="11"/>
    <n v="0"/>
    <x v="0"/>
    <n v="14.66"/>
    <n v="39.85"/>
    <n v="39.85"/>
    <n v="2.1"/>
    <n v="41.95"/>
    <n v="0.63"/>
    <n v="40.480000000000004"/>
    <m/>
    <m/>
    <m/>
    <n v="4.79"/>
    <s v="ниша"/>
    <m/>
    <m/>
    <m/>
    <m/>
    <m/>
    <m/>
    <m/>
    <m/>
    <m/>
    <m/>
    <s v="Кухня-столовая"/>
    <n v="15.51"/>
    <m/>
    <m/>
    <s v="Жилая комната"/>
    <s v="Комната стандарт"/>
    <n v="14.66"/>
    <m/>
    <m/>
    <m/>
    <m/>
    <m/>
    <m/>
    <m/>
    <m/>
    <m/>
    <m/>
    <m/>
    <m/>
    <m/>
    <m/>
    <m/>
    <m/>
    <m/>
    <m/>
    <m/>
    <m/>
    <m/>
    <m/>
    <n v="4.8899999999999997"/>
    <m/>
    <m/>
    <m/>
    <m/>
    <m/>
    <m/>
    <n v="2.1"/>
    <n v="0.63"/>
    <s v="без остекления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С-В"/>
  </r>
  <r>
    <x v="0"/>
    <x v="6"/>
    <n v="12"/>
    <n v="892"/>
    <n v="3"/>
    <n v="11"/>
    <n v="0"/>
    <x v="1"/>
    <n v="28.89"/>
    <n v="75.31"/>
    <n v="75.31"/>
    <n v="2.1"/>
    <n v="77.41"/>
    <n v="0.63"/>
    <n v="75.94"/>
    <m/>
    <m/>
    <m/>
    <n v="5.03"/>
    <s v="гардероб"/>
    <n v="2.97"/>
    <m/>
    <m/>
    <m/>
    <m/>
    <m/>
    <m/>
    <m/>
    <m/>
    <m/>
    <s v="Кухня-столовая"/>
    <n v="29.73"/>
    <m/>
    <m/>
    <s v="Жилая комната"/>
    <s v="Комната стандарт"/>
    <n v="14.91"/>
    <m/>
    <m/>
    <s v="Жилая комната"/>
    <s v="Мастер-спальня"/>
    <n v="13.98"/>
    <m/>
    <m/>
    <m/>
    <m/>
    <m/>
    <m/>
    <m/>
    <m/>
    <m/>
    <m/>
    <m/>
    <m/>
    <m/>
    <m/>
    <m/>
    <m/>
    <m/>
    <n v="5.13"/>
    <n v="3.56"/>
    <m/>
    <m/>
    <m/>
    <m/>
    <m/>
    <n v="2.1"/>
    <n v="0.63"/>
    <s v="без остекления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s v="комната, кухня"/>
    <n v="2"/>
    <s v="две комнаты"/>
    <m/>
    <m/>
    <m/>
    <m/>
    <m/>
    <m/>
    <m/>
    <m/>
    <m/>
    <s v="Свой ЖК, Двор"/>
    <s v="С-В, Ю-В"/>
  </r>
  <r>
    <x v="0"/>
    <x v="6"/>
    <n v="12"/>
    <n v="893"/>
    <n v="4"/>
    <n v="11"/>
    <n v="0"/>
    <x v="0"/>
    <n v="21.53"/>
    <n v="54.470000000000006"/>
    <n v="54.470000000000006"/>
    <n v="0"/>
    <n v="54.470000000000006"/>
    <n v="0"/>
    <n v="54.470000000000006"/>
    <m/>
    <m/>
    <m/>
    <n v="10.97"/>
    <s v="ниша"/>
    <m/>
    <m/>
    <m/>
    <m/>
    <m/>
    <m/>
    <m/>
    <m/>
    <m/>
    <m/>
    <s v="Кухня-столовая"/>
    <n v="16.010000000000002"/>
    <m/>
    <m/>
    <s v="Жилая комната"/>
    <s v="Комната стандарт"/>
    <n v="21.53"/>
    <m/>
    <m/>
    <m/>
    <m/>
    <m/>
    <m/>
    <m/>
    <m/>
    <m/>
    <m/>
    <m/>
    <m/>
    <m/>
    <m/>
    <m/>
    <m/>
    <m/>
    <m/>
    <m/>
    <m/>
    <m/>
    <m/>
    <n v="5.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s v="комната"/>
    <n v="1"/>
    <s v="комната, кухня"/>
    <m/>
    <m/>
    <s v="коридор, с/у"/>
    <m/>
    <m/>
    <m/>
    <m/>
    <m/>
    <m/>
    <s v="Свой ЖК, Двор"/>
    <s v="Ю-В"/>
  </r>
  <r>
    <x v="0"/>
    <x v="6"/>
    <n v="12"/>
    <n v="894"/>
    <n v="5"/>
    <n v="11"/>
    <n v="0"/>
    <x v="1"/>
    <n v="21.77"/>
    <n v="63.290000000000006"/>
    <n v="63.290000000000006"/>
    <n v="3.43"/>
    <n v="66.720000000000013"/>
    <n v="1.72"/>
    <n v="65.010000000000005"/>
    <m/>
    <m/>
    <m/>
    <n v="9.98"/>
    <s v="ниша"/>
    <m/>
    <m/>
    <m/>
    <m/>
    <m/>
    <m/>
    <m/>
    <m/>
    <m/>
    <m/>
    <s v="Кухня-столовая"/>
    <n v="23.2"/>
    <m/>
    <m/>
    <s v="Жилая комната"/>
    <s v="Комната стандарт"/>
    <n v="11.25"/>
    <m/>
    <m/>
    <s v="Жилая комната"/>
    <s v="Мастер-спальня"/>
    <n v="10.52"/>
    <m/>
    <m/>
    <m/>
    <m/>
    <m/>
    <m/>
    <m/>
    <m/>
    <m/>
    <m/>
    <m/>
    <m/>
    <m/>
    <m/>
    <m/>
    <m/>
    <m/>
    <n v="4.38"/>
    <n v="3.96"/>
    <m/>
    <m/>
    <m/>
    <m/>
    <m/>
    <m/>
    <m/>
    <m/>
    <m/>
    <m/>
    <m/>
    <m/>
    <m/>
    <m/>
    <m/>
    <m/>
    <m/>
    <m/>
    <m/>
    <m/>
    <n v="3.43"/>
    <n v="1.72"/>
    <s v="стандартное"/>
    <s v="комната"/>
    <m/>
    <m/>
    <m/>
    <m/>
    <m/>
    <m/>
    <m/>
    <m/>
    <m/>
    <m/>
    <m/>
    <m/>
    <m/>
    <m/>
    <n v="3"/>
    <m/>
    <m/>
    <m/>
    <m/>
    <m/>
    <s v="кухня"/>
    <n v="2"/>
    <m/>
    <m/>
    <m/>
    <m/>
    <m/>
    <m/>
    <m/>
    <m/>
    <m/>
    <m/>
    <s v="Свой ЖК, Другой ЖК, Наземная парковка"/>
    <s v="Ю-В, Ю-З"/>
  </r>
  <r>
    <x v="0"/>
    <x v="6"/>
    <n v="12"/>
    <n v="895"/>
    <n v="6"/>
    <n v="11"/>
    <n v="0"/>
    <x v="0"/>
    <n v="13.13"/>
    <n v="38.42"/>
    <n v="38.42"/>
    <n v="0"/>
    <n v="38.42"/>
    <n v="0"/>
    <n v="38.42"/>
    <m/>
    <m/>
    <m/>
    <n v="4.8600000000000003"/>
    <s v="ниша"/>
    <m/>
    <m/>
    <m/>
    <m/>
    <m/>
    <m/>
    <m/>
    <m/>
    <m/>
    <m/>
    <s v="Проходная кухня-гостиная"/>
    <n v="14.98"/>
    <m/>
    <m/>
    <s v="Жилая комната"/>
    <s v="Комната стандарт"/>
    <n v="13.13"/>
    <s v="ниша"/>
    <m/>
    <m/>
    <m/>
    <m/>
    <m/>
    <m/>
    <m/>
    <m/>
    <m/>
    <m/>
    <m/>
    <m/>
    <m/>
    <m/>
    <m/>
    <m/>
    <m/>
    <m/>
    <m/>
    <m/>
    <m/>
    <n v="5.4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Ю-З"/>
  </r>
  <r>
    <x v="0"/>
    <x v="6"/>
    <n v="12"/>
    <n v="896"/>
    <n v="7"/>
    <n v="11"/>
    <n v="0"/>
    <x v="0"/>
    <n v="13.35"/>
    <n v="38.449999999999996"/>
    <n v="38.449999999999996"/>
    <n v="0"/>
    <n v="38.449999999999996"/>
    <n v="0"/>
    <n v="38.449999999999996"/>
    <m/>
    <m/>
    <m/>
    <n v="4.8600000000000003"/>
    <s v="ниша"/>
    <m/>
    <m/>
    <m/>
    <m/>
    <m/>
    <m/>
    <m/>
    <m/>
    <m/>
    <m/>
    <s v="Проходная кухня-гостиная"/>
    <n v="14.98"/>
    <m/>
    <m/>
    <s v="Жилая комната"/>
    <s v="Комната стандарт"/>
    <n v="13.35"/>
    <s v="ниша"/>
    <m/>
    <m/>
    <m/>
    <m/>
    <m/>
    <m/>
    <m/>
    <m/>
    <m/>
    <m/>
    <m/>
    <m/>
    <m/>
    <m/>
    <m/>
    <m/>
    <m/>
    <m/>
    <m/>
    <m/>
    <m/>
    <n v="5.2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Ю-З"/>
  </r>
  <r>
    <x v="0"/>
    <x v="6"/>
    <n v="12"/>
    <n v="897"/>
    <n v="8"/>
    <n v="11"/>
    <n v="0"/>
    <x v="0"/>
    <n v="16.61"/>
    <n v="38.39"/>
    <n v="38.39"/>
    <n v="0"/>
    <n v="38.39"/>
    <n v="0"/>
    <n v="38.39"/>
    <m/>
    <m/>
    <m/>
    <n v="4.4000000000000004"/>
    <s v="ниша"/>
    <m/>
    <m/>
    <m/>
    <m/>
    <m/>
    <m/>
    <m/>
    <m/>
    <m/>
    <m/>
    <s v="Проходная кухня-гостиная"/>
    <n v="13.31"/>
    <m/>
    <m/>
    <s v="Жилая комната"/>
    <s v="Комната стандарт"/>
    <n v="16.61"/>
    <s v="ниша"/>
    <m/>
    <m/>
    <m/>
    <m/>
    <m/>
    <m/>
    <m/>
    <m/>
    <m/>
    <m/>
    <m/>
    <m/>
    <m/>
    <m/>
    <m/>
    <m/>
    <m/>
    <m/>
    <m/>
    <m/>
    <m/>
    <n v="4.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Ю-З"/>
  </r>
  <r>
    <x v="0"/>
    <x v="6"/>
    <n v="12"/>
    <n v="898"/>
    <n v="9"/>
    <n v="11"/>
    <n v="0"/>
    <x v="0"/>
    <n v="12.9"/>
    <n v="36.22"/>
    <n v="36.22"/>
    <n v="0"/>
    <n v="36.22"/>
    <n v="0"/>
    <n v="36.22"/>
    <m/>
    <m/>
    <m/>
    <n v="4.3899999999999997"/>
    <s v="ниша"/>
    <m/>
    <m/>
    <m/>
    <m/>
    <m/>
    <m/>
    <m/>
    <m/>
    <m/>
    <m/>
    <s v="Проходная кухня-гостиная"/>
    <n v="13.56"/>
    <m/>
    <m/>
    <s v="Жилая комната"/>
    <s v="Комната стандарт"/>
    <n v="12.9"/>
    <s v="ниша"/>
    <m/>
    <m/>
    <m/>
    <m/>
    <m/>
    <m/>
    <m/>
    <m/>
    <m/>
    <m/>
    <m/>
    <m/>
    <m/>
    <m/>
    <m/>
    <m/>
    <m/>
    <m/>
    <m/>
    <m/>
    <m/>
    <n v="5.3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Ю-З"/>
  </r>
  <r>
    <x v="0"/>
    <x v="6"/>
    <n v="12"/>
    <n v="899"/>
    <n v="10"/>
    <n v="11"/>
    <n v="0"/>
    <x v="1"/>
    <n v="25.25"/>
    <n v="61.81"/>
    <n v="61.81"/>
    <n v="4.5999999999999996"/>
    <n v="66.41"/>
    <n v="2.2999999999999998"/>
    <n v="64.11"/>
    <m/>
    <m/>
    <m/>
    <n v="10.5"/>
    <s v="ниша"/>
    <m/>
    <m/>
    <m/>
    <m/>
    <m/>
    <m/>
    <m/>
    <m/>
    <m/>
    <m/>
    <s v="Кухня-столовая"/>
    <n v="15.65"/>
    <m/>
    <m/>
    <s v="Жилая комната"/>
    <s v="Мастер-спальня"/>
    <n v="15.26"/>
    <s v="гардероб"/>
    <n v="2.75"/>
    <s v="Жилая комната"/>
    <s v="Комната стандарт"/>
    <n v="9.99"/>
    <m/>
    <m/>
    <m/>
    <m/>
    <m/>
    <m/>
    <m/>
    <m/>
    <m/>
    <m/>
    <m/>
    <m/>
    <m/>
    <m/>
    <m/>
    <m/>
    <m/>
    <n v="4"/>
    <n v="3.66"/>
    <m/>
    <m/>
    <m/>
    <m/>
    <m/>
    <m/>
    <m/>
    <m/>
    <m/>
    <m/>
    <m/>
    <m/>
    <m/>
    <m/>
    <m/>
    <m/>
    <m/>
    <m/>
    <m/>
    <m/>
    <n v="4.5999999999999996"/>
    <n v="2.2999999999999998"/>
    <s v="стандартное"/>
    <s v="кухня"/>
    <m/>
    <m/>
    <m/>
    <m/>
    <m/>
    <m/>
    <m/>
    <m/>
    <m/>
    <m/>
    <m/>
    <m/>
    <m/>
    <m/>
    <n v="3"/>
    <m/>
    <m/>
    <s v="да"/>
    <m/>
    <m/>
    <s v="комната"/>
    <n v="2"/>
    <m/>
    <m/>
    <m/>
    <m/>
    <m/>
    <m/>
    <m/>
    <m/>
    <m/>
    <m/>
    <s v="Другой ЖК, Наземная парковка"/>
    <s v="Ю-З, С-З"/>
  </r>
  <r>
    <x v="0"/>
    <x v="6"/>
    <n v="12"/>
    <n v="900"/>
    <n v="11"/>
    <n v="11"/>
    <n v="0"/>
    <x v="1"/>
    <n v="24.54"/>
    <n v="56.36999999999999"/>
    <n v="56.36999999999999"/>
    <n v="3.61"/>
    <n v="59.97999999999999"/>
    <n v="1.81"/>
    <n v="58.179999999999993"/>
    <m/>
    <m/>
    <m/>
    <n v="7.64"/>
    <s v="ниша"/>
    <m/>
    <m/>
    <m/>
    <m/>
    <m/>
    <m/>
    <m/>
    <m/>
    <m/>
    <m/>
    <s v="Кухня-столовая"/>
    <n v="14.11"/>
    <m/>
    <m/>
    <s v="Жилая комната"/>
    <s v="Мастер-спальня"/>
    <n v="14.47"/>
    <s v="гардероб"/>
    <n v="2.8"/>
    <s v="Жилая комната"/>
    <s v="Комната стандарт"/>
    <n v="10.07"/>
    <m/>
    <m/>
    <m/>
    <m/>
    <m/>
    <m/>
    <m/>
    <m/>
    <m/>
    <m/>
    <m/>
    <m/>
    <m/>
    <m/>
    <m/>
    <m/>
    <m/>
    <n v="3.94"/>
    <n v="3.34"/>
    <m/>
    <m/>
    <m/>
    <m/>
    <m/>
    <m/>
    <m/>
    <m/>
    <m/>
    <m/>
    <m/>
    <m/>
    <m/>
    <m/>
    <m/>
    <m/>
    <m/>
    <m/>
    <m/>
    <m/>
    <n v="3.61"/>
    <n v="1.81"/>
    <s v="стандартное"/>
    <s v="кухня"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С-З"/>
  </r>
  <r>
    <x v="0"/>
    <x v="6"/>
    <n v="13"/>
    <n v="901"/>
    <n v="1"/>
    <n v="11"/>
    <n v="0"/>
    <x v="0"/>
    <n v="14.47"/>
    <n v="43.96"/>
    <n v="43.96"/>
    <n v="0"/>
    <n v="43.96"/>
    <n v="0"/>
    <n v="43.96"/>
    <m/>
    <m/>
    <m/>
    <n v="4.41"/>
    <s v="гардероб"/>
    <n v="3.6"/>
    <m/>
    <m/>
    <m/>
    <m/>
    <m/>
    <m/>
    <m/>
    <m/>
    <m/>
    <s v="Кухня-столовая"/>
    <n v="17.190000000000001"/>
    <m/>
    <m/>
    <s v="Жилая комната"/>
    <s v="Комната стандарт"/>
    <n v="14.47"/>
    <m/>
    <m/>
    <m/>
    <m/>
    <m/>
    <m/>
    <m/>
    <m/>
    <m/>
    <m/>
    <m/>
    <m/>
    <m/>
    <m/>
    <m/>
    <m/>
    <m/>
    <m/>
    <m/>
    <m/>
    <m/>
    <m/>
    <n v="4.2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, Окна во внутр.углу"/>
    <s v="С-В"/>
  </r>
  <r>
    <x v="0"/>
    <x v="6"/>
    <n v="13"/>
    <n v="902"/>
    <n v="2"/>
    <n v="11"/>
    <n v="0"/>
    <x v="0"/>
    <n v="14.66"/>
    <n v="39.840000000000003"/>
    <n v="39.840000000000003"/>
    <n v="2.1"/>
    <n v="41.940000000000005"/>
    <n v="0.63"/>
    <n v="40.470000000000006"/>
    <m/>
    <m/>
    <m/>
    <n v="4.79"/>
    <s v="ниша"/>
    <m/>
    <m/>
    <m/>
    <m/>
    <m/>
    <m/>
    <m/>
    <m/>
    <m/>
    <m/>
    <s v="Кухня-столовая"/>
    <n v="15.5"/>
    <m/>
    <m/>
    <s v="Жилая комната"/>
    <s v="Комната стандарт"/>
    <n v="14.66"/>
    <m/>
    <m/>
    <m/>
    <m/>
    <m/>
    <m/>
    <m/>
    <m/>
    <m/>
    <m/>
    <m/>
    <m/>
    <m/>
    <m/>
    <m/>
    <m/>
    <m/>
    <m/>
    <m/>
    <m/>
    <m/>
    <m/>
    <n v="4.8899999999999997"/>
    <m/>
    <m/>
    <m/>
    <m/>
    <m/>
    <m/>
    <n v="2.1"/>
    <n v="0.63"/>
    <s v="без остекления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С-В"/>
  </r>
  <r>
    <x v="0"/>
    <x v="6"/>
    <n v="13"/>
    <n v="903"/>
    <n v="3"/>
    <n v="11"/>
    <n v="0"/>
    <x v="1"/>
    <n v="28.89"/>
    <n v="75.31"/>
    <n v="75.31"/>
    <n v="2.1"/>
    <n v="77.41"/>
    <n v="0.63"/>
    <n v="75.94"/>
    <m/>
    <m/>
    <m/>
    <n v="5.03"/>
    <s v="гардероб"/>
    <n v="2.97"/>
    <m/>
    <m/>
    <m/>
    <m/>
    <m/>
    <m/>
    <m/>
    <m/>
    <m/>
    <s v="Кухня-столовая"/>
    <n v="29.73"/>
    <m/>
    <m/>
    <s v="Жилая комната"/>
    <s v="Комната стандарт"/>
    <n v="14.91"/>
    <m/>
    <m/>
    <s v="Жилая комната"/>
    <s v="Мастер-спальня"/>
    <n v="13.98"/>
    <m/>
    <m/>
    <m/>
    <m/>
    <m/>
    <m/>
    <m/>
    <m/>
    <m/>
    <m/>
    <m/>
    <m/>
    <m/>
    <m/>
    <m/>
    <m/>
    <m/>
    <n v="5.13"/>
    <n v="3.56"/>
    <m/>
    <m/>
    <m/>
    <m/>
    <m/>
    <n v="2.1"/>
    <n v="0.63"/>
    <s v="без остекления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s v="комната, кухня"/>
    <n v="2"/>
    <s v="две комнаты"/>
    <m/>
    <m/>
    <m/>
    <m/>
    <m/>
    <m/>
    <m/>
    <m/>
    <m/>
    <s v="Свой ЖК, Двор"/>
    <s v="С-В, Ю-В"/>
  </r>
  <r>
    <x v="0"/>
    <x v="6"/>
    <n v="13"/>
    <n v="904"/>
    <n v="4"/>
    <n v="11"/>
    <n v="0"/>
    <x v="0"/>
    <n v="21.53"/>
    <n v="54.470000000000006"/>
    <n v="54.470000000000006"/>
    <n v="0"/>
    <n v="54.470000000000006"/>
    <n v="0"/>
    <n v="54.470000000000006"/>
    <m/>
    <m/>
    <m/>
    <n v="10.97"/>
    <s v="ниша"/>
    <m/>
    <m/>
    <m/>
    <m/>
    <m/>
    <m/>
    <m/>
    <m/>
    <m/>
    <m/>
    <s v="Кухня-столовая"/>
    <n v="16.010000000000002"/>
    <m/>
    <m/>
    <s v="Жилая комната"/>
    <s v="Комната стандарт"/>
    <n v="21.53"/>
    <m/>
    <m/>
    <m/>
    <m/>
    <m/>
    <m/>
    <m/>
    <m/>
    <m/>
    <m/>
    <m/>
    <m/>
    <m/>
    <m/>
    <m/>
    <m/>
    <m/>
    <m/>
    <m/>
    <m/>
    <m/>
    <m/>
    <n v="5.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s v="комната"/>
    <n v="1"/>
    <s v="комната, кухня"/>
    <m/>
    <m/>
    <s v="коридор, с/у"/>
    <m/>
    <m/>
    <m/>
    <m/>
    <m/>
    <m/>
    <s v="Свой ЖК, Двор"/>
    <s v="Ю-В"/>
  </r>
  <r>
    <x v="0"/>
    <x v="6"/>
    <n v="13"/>
    <n v="905"/>
    <n v="5"/>
    <n v="11"/>
    <n v="0"/>
    <x v="1"/>
    <n v="21.77"/>
    <n v="63.290000000000006"/>
    <n v="63.290000000000006"/>
    <n v="3.43"/>
    <n v="66.720000000000013"/>
    <n v="1.72"/>
    <n v="65.010000000000005"/>
    <m/>
    <m/>
    <m/>
    <n v="9.98"/>
    <s v="ниша"/>
    <m/>
    <m/>
    <m/>
    <m/>
    <m/>
    <m/>
    <m/>
    <m/>
    <m/>
    <m/>
    <s v="Кухня-столовая"/>
    <n v="23.2"/>
    <m/>
    <m/>
    <s v="Жилая комната"/>
    <s v="Комната стандарт"/>
    <n v="11.25"/>
    <m/>
    <m/>
    <s v="Жилая комната"/>
    <s v="Мастер-спальня"/>
    <n v="10.52"/>
    <m/>
    <m/>
    <m/>
    <m/>
    <m/>
    <m/>
    <m/>
    <m/>
    <m/>
    <m/>
    <m/>
    <m/>
    <m/>
    <m/>
    <m/>
    <m/>
    <m/>
    <n v="4.38"/>
    <n v="3.96"/>
    <m/>
    <m/>
    <m/>
    <m/>
    <m/>
    <m/>
    <m/>
    <m/>
    <m/>
    <m/>
    <m/>
    <m/>
    <m/>
    <m/>
    <m/>
    <m/>
    <m/>
    <m/>
    <m/>
    <m/>
    <n v="3.43"/>
    <n v="1.72"/>
    <s v="стандартное"/>
    <s v="комната"/>
    <m/>
    <m/>
    <m/>
    <m/>
    <m/>
    <m/>
    <m/>
    <m/>
    <m/>
    <m/>
    <m/>
    <m/>
    <m/>
    <m/>
    <n v="3"/>
    <m/>
    <m/>
    <m/>
    <m/>
    <m/>
    <s v="кухня"/>
    <n v="2"/>
    <m/>
    <m/>
    <m/>
    <m/>
    <m/>
    <m/>
    <m/>
    <m/>
    <m/>
    <m/>
    <s v="Свой ЖК, Другой ЖК, Наземная парковка"/>
    <s v="Ю-В, Ю-З"/>
  </r>
  <r>
    <x v="0"/>
    <x v="6"/>
    <n v="13"/>
    <n v="906"/>
    <n v="6"/>
    <n v="11"/>
    <n v="0"/>
    <x v="0"/>
    <n v="13.13"/>
    <n v="38.42"/>
    <n v="38.42"/>
    <n v="0"/>
    <n v="38.42"/>
    <n v="0"/>
    <n v="38.42"/>
    <m/>
    <m/>
    <m/>
    <n v="4.8600000000000003"/>
    <s v="ниша"/>
    <m/>
    <m/>
    <m/>
    <m/>
    <m/>
    <m/>
    <m/>
    <m/>
    <m/>
    <m/>
    <s v="Проходная кухня-гостиная"/>
    <n v="14.98"/>
    <m/>
    <m/>
    <s v="Жилая комната"/>
    <s v="Комната стандарт"/>
    <n v="13.13"/>
    <s v="ниша"/>
    <m/>
    <m/>
    <m/>
    <m/>
    <m/>
    <m/>
    <m/>
    <m/>
    <m/>
    <m/>
    <m/>
    <m/>
    <m/>
    <m/>
    <m/>
    <m/>
    <m/>
    <m/>
    <m/>
    <m/>
    <m/>
    <n v="5.4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Ю-З"/>
  </r>
  <r>
    <x v="0"/>
    <x v="6"/>
    <n v="13"/>
    <n v="907"/>
    <n v="7"/>
    <n v="11"/>
    <n v="0"/>
    <x v="0"/>
    <n v="13.35"/>
    <n v="38.449999999999996"/>
    <n v="38.449999999999996"/>
    <n v="0"/>
    <n v="38.449999999999996"/>
    <n v="0"/>
    <n v="38.449999999999996"/>
    <m/>
    <m/>
    <m/>
    <n v="4.8600000000000003"/>
    <s v="ниша"/>
    <m/>
    <m/>
    <m/>
    <m/>
    <m/>
    <m/>
    <m/>
    <m/>
    <m/>
    <m/>
    <s v="Проходная кухня-гостиная"/>
    <n v="14.98"/>
    <m/>
    <m/>
    <s v="Жилая комната"/>
    <s v="Комната стандарт"/>
    <n v="13.35"/>
    <s v="ниша"/>
    <m/>
    <m/>
    <m/>
    <m/>
    <m/>
    <m/>
    <m/>
    <m/>
    <m/>
    <m/>
    <m/>
    <m/>
    <m/>
    <m/>
    <m/>
    <m/>
    <m/>
    <m/>
    <m/>
    <m/>
    <m/>
    <n v="5.2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Ю-З"/>
  </r>
  <r>
    <x v="0"/>
    <x v="6"/>
    <n v="13"/>
    <n v="908"/>
    <n v="8"/>
    <n v="11"/>
    <n v="0"/>
    <x v="0"/>
    <n v="16.61"/>
    <n v="38.39"/>
    <n v="38.39"/>
    <n v="0"/>
    <n v="38.39"/>
    <n v="0"/>
    <n v="38.39"/>
    <m/>
    <m/>
    <m/>
    <n v="4.4000000000000004"/>
    <s v="ниша"/>
    <m/>
    <m/>
    <m/>
    <m/>
    <m/>
    <m/>
    <m/>
    <m/>
    <m/>
    <m/>
    <s v="Проходная кухня-гостиная"/>
    <n v="13.31"/>
    <m/>
    <m/>
    <s v="Жилая комната"/>
    <s v="Комната стандарт"/>
    <n v="16.61"/>
    <s v="ниша"/>
    <m/>
    <m/>
    <m/>
    <m/>
    <m/>
    <m/>
    <m/>
    <m/>
    <m/>
    <m/>
    <m/>
    <m/>
    <m/>
    <m/>
    <m/>
    <m/>
    <m/>
    <m/>
    <m/>
    <m/>
    <m/>
    <n v="4.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Ю-З"/>
  </r>
  <r>
    <x v="0"/>
    <x v="6"/>
    <n v="13"/>
    <n v="909"/>
    <n v="9"/>
    <n v="11"/>
    <n v="0"/>
    <x v="0"/>
    <n v="12.9"/>
    <n v="36.22"/>
    <n v="36.22"/>
    <n v="0"/>
    <n v="36.22"/>
    <n v="0"/>
    <n v="36.22"/>
    <m/>
    <m/>
    <m/>
    <n v="4.3899999999999997"/>
    <s v="ниша"/>
    <m/>
    <m/>
    <m/>
    <m/>
    <m/>
    <m/>
    <m/>
    <m/>
    <m/>
    <m/>
    <s v="Проходная кухня-гостиная"/>
    <n v="13.56"/>
    <m/>
    <m/>
    <s v="Жилая комната"/>
    <s v="Комната стандарт"/>
    <n v="12.9"/>
    <s v="ниша"/>
    <m/>
    <m/>
    <m/>
    <m/>
    <m/>
    <m/>
    <m/>
    <m/>
    <m/>
    <m/>
    <m/>
    <m/>
    <m/>
    <m/>
    <m/>
    <m/>
    <m/>
    <m/>
    <m/>
    <m/>
    <m/>
    <n v="5.3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Ю-З"/>
  </r>
  <r>
    <x v="0"/>
    <x v="6"/>
    <n v="13"/>
    <n v="910"/>
    <n v="10"/>
    <n v="11"/>
    <n v="0"/>
    <x v="1"/>
    <n v="25.25"/>
    <n v="61.769999999999996"/>
    <n v="61.769999999999996"/>
    <n v="4.5999999999999996"/>
    <n v="66.36999999999999"/>
    <n v="2.2999999999999998"/>
    <n v="64.069999999999993"/>
    <m/>
    <m/>
    <m/>
    <n v="3.06"/>
    <s v="ниша"/>
    <m/>
    <n v="7.38"/>
    <m/>
    <m/>
    <m/>
    <m/>
    <m/>
    <m/>
    <m/>
    <m/>
    <s v="Кухня-столовая"/>
    <n v="15.67"/>
    <m/>
    <m/>
    <s v="Жилая комната"/>
    <s v="Мастер-спальня"/>
    <n v="15.26"/>
    <s v="гардероб"/>
    <n v="2.75"/>
    <s v="Жилая комната"/>
    <s v="Комната стандарт"/>
    <n v="9.99"/>
    <m/>
    <m/>
    <m/>
    <m/>
    <m/>
    <m/>
    <m/>
    <m/>
    <m/>
    <m/>
    <m/>
    <m/>
    <m/>
    <m/>
    <m/>
    <m/>
    <m/>
    <n v="4"/>
    <n v="3.66"/>
    <m/>
    <m/>
    <m/>
    <m/>
    <m/>
    <m/>
    <m/>
    <m/>
    <m/>
    <m/>
    <m/>
    <m/>
    <m/>
    <m/>
    <m/>
    <m/>
    <m/>
    <m/>
    <m/>
    <m/>
    <n v="4.5999999999999996"/>
    <n v="2.2999999999999998"/>
    <s v="стандартное"/>
    <s v="кухня"/>
    <m/>
    <m/>
    <m/>
    <m/>
    <m/>
    <m/>
    <m/>
    <m/>
    <m/>
    <m/>
    <m/>
    <m/>
    <m/>
    <m/>
    <n v="3"/>
    <m/>
    <m/>
    <s v="да"/>
    <m/>
    <m/>
    <s v="комната"/>
    <n v="2"/>
    <m/>
    <m/>
    <m/>
    <m/>
    <m/>
    <m/>
    <m/>
    <m/>
    <m/>
    <m/>
    <s v="Другой ЖК, Наземная парковка"/>
    <s v="Ю-З, С-З"/>
  </r>
  <r>
    <x v="0"/>
    <x v="6"/>
    <n v="13"/>
    <n v="911"/>
    <n v="11"/>
    <n v="11"/>
    <n v="0"/>
    <x v="1"/>
    <n v="24.54"/>
    <n v="56.36999999999999"/>
    <n v="56.36999999999999"/>
    <n v="3.61"/>
    <n v="59.97999999999999"/>
    <n v="1.81"/>
    <n v="58.179999999999993"/>
    <m/>
    <m/>
    <m/>
    <n v="7.64"/>
    <s v="ниша"/>
    <m/>
    <m/>
    <m/>
    <m/>
    <m/>
    <m/>
    <m/>
    <m/>
    <m/>
    <m/>
    <s v="Кухня-столовая"/>
    <n v="14.11"/>
    <m/>
    <m/>
    <s v="Жилая комната"/>
    <s v="Мастер-спальня"/>
    <n v="14.47"/>
    <s v="гардероб"/>
    <n v="2.8"/>
    <s v="Жилая комната"/>
    <s v="Комната стандарт"/>
    <n v="10.07"/>
    <m/>
    <m/>
    <m/>
    <m/>
    <m/>
    <m/>
    <m/>
    <m/>
    <m/>
    <m/>
    <m/>
    <m/>
    <m/>
    <m/>
    <m/>
    <m/>
    <m/>
    <n v="3.94"/>
    <n v="3.34"/>
    <m/>
    <m/>
    <m/>
    <m/>
    <m/>
    <m/>
    <m/>
    <m/>
    <m/>
    <m/>
    <m/>
    <m/>
    <m/>
    <m/>
    <m/>
    <m/>
    <m/>
    <m/>
    <m/>
    <m/>
    <n v="3.61"/>
    <n v="1.81"/>
    <s v="стандартное"/>
    <s v="кухня"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С-З"/>
  </r>
  <r>
    <x v="0"/>
    <x v="6"/>
    <n v="14"/>
    <n v="912"/>
    <n v="1"/>
    <n v="11"/>
    <n v="0"/>
    <x v="0"/>
    <n v="14.47"/>
    <n v="43.96"/>
    <n v="43.96"/>
    <n v="2.1"/>
    <n v="46.06"/>
    <n v="0.63"/>
    <n v="44.59"/>
    <m/>
    <m/>
    <m/>
    <n v="4.41"/>
    <s v="гардероб"/>
    <n v="3.6"/>
    <m/>
    <m/>
    <m/>
    <m/>
    <m/>
    <m/>
    <m/>
    <m/>
    <m/>
    <s v="Кухня-столовая"/>
    <n v="17.190000000000001"/>
    <m/>
    <m/>
    <s v="Жилая комната"/>
    <s v="Комната стандарт"/>
    <n v="14.47"/>
    <m/>
    <m/>
    <m/>
    <m/>
    <m/>
    <m/>
    <m/>
    <m/>
    <m/>
    <m/>
    <m/>
    <m/>
    <m/>
    <m/>
    <m/>
    <m/>
    <m/>
    <m/>
    <m/>
    <m/>
    <m/>
    <m/>
    <n v="4.29"/>
    <m/>
    <m/>
    <m/>
    <m/>
    <m/>
    <m/>
    <n v="2.1"/>
    <n v="0.63"/>
    <s v="без остекления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, Окна во внутр.углу"/>
    <s v="С-В"/>
  </r>
  <r>
    <x v="0"/>
    <x v="6"/>
    <n v="14"/>
    <n v="913"/>
    <n v="2"/>
    <n v="11"/>
    <n v="0"/>
    <x v="0"/>
    <n v="14.66"/>
    <n v="39.85"/>
    <n v="39.85"/>
    <n v="2.1"/>
    <n v="41.95"/>
    <n v="0.63"/>
    <n v="40.480000000000004"/>
    <m/>
    <m/>
    <m/>
    <n v="4.79"/>
    <s v="ниша"/>
    <m/>
    <m/>
    <m/>
    <m/>
    <m/>
    <m/>
    <m/>
    <m/>
    <m/>
    <m/>
    <s v="Кухня-столовая"/>
    <n v="15.51"/>
    <m/>
    <m/>
    <s v="Жилая комната"/>
    <s v="Комната стандарт"/>
    <n v="14.66"/>
    <m/>
    <m/>
    <m/>
    <m/>
    <m/>
    <m/>
    <m/>
    <m/>
    <m/>
    <m/>
    <m/>
    <m/>
    <m/>
    <m/>
    <m/>
    <m/>
    <m/>
    <m/>
    <m/>
    <m/>
    <m/>
    <m/>
    <n v="4.8899999999999997"/>
    <m/>
    <m/>
    <m/>
    <m/>
    <m/>
    <m/>
    <n v="2.1"/>
    <n v="0.63"/>
    <s v="без остекления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С-В"/>
  </r>
  <r>
    <x v="0"/>
    <x v="6"/>
    <n v="14"/>
    <n v="914"/>
    <n v="3"/>
    <n v="11"/>
    <n v="0"/>
    <x v="1"/>
    <n v="28.89"/>
    <n v="75.31"/>
    <n v="75.31"/>
    <n v="2.1"/>
    <n v="77.41"/>
    <n v="0.63"/>
    <n v="75.94"/>
    <m/>
    <m/>
    <m/>
    <n v="5.03"/>
    <s v="гардероб"/>
    <n v="2.97"/>
    <m/>
    <m/>
    <m/>
    <m/>
    <m/>
    <m/>
    <m/>
    <m/>
    <m/>
    <s v="Кухня-столовая"/>
    <n v="29.73"/>
    <m/>
    <m/>
    <s v="Жилая комната"/>
    <s v="Комната стандарт"/>
    <n v="14.91"/>
    <m/>
    <m/>
    <s v="Жилая комната"/>
    <s v="Мастер-спальня"/>
    <n v="13.98"/>
    <m/>
    <m/>
    <m/>
    <m/>
    <m/>
    <m/>
    <m/>
    <m/>
    <m/>
    <m/>
    <m/>
    <m/>
    <m/>
    <m/>
    <m/>
    <m/>
    <m/>
    <n v="5.13"/>
    <n v="3.56"/>
    <m/>
    <m/>
    <m/>
    <m/>
    <m/>
    <n v="2.1"/>
    <n v="0.63"/>
    <s v="без остекления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s v="комната, кухня"/>
    <n v="2"/>
    <s v="две комнаты"/>
    <m/>
    <m/>
    <m/>
    <m/>
    <m/>
    <m/>
    <m/>
    <m/>
    <m/>
    <s v="Свой ЖК, Двор"/>
    <s v="С-В, Ю-В"/>
  </r>
  <r>
    <x v="0"/>
    <x v="6"/>
    <n v="14"/>
    <n v="915"/>
    <n v="4"/>
    <n v="11"/>
    <n v="0"/>
    <x v="0"/>
    <n v="21.53"/>
    <n v="54.470000000000006"/>
    <n v="54.470000000000006"/>
    <n v="0"/>
    <n v="54.470000000000006"/>
    <n v="0"/>
    <n v="54.470000000000006"/>
    <m/>
    <m/>
    <m/>
    <n v="10.97"/>
    <s v="ниша"/>
    <m/>
    <m/>
    <m/>
    <m/>
    <m/>
    <m/>
    <m/>
    <m/>
    <m/>
    <m/>
    <s v="Кухня-столовая"/>
    <n v="16.010000000000002"/>
    <m/>
    <m/>
    <s v="Жилая комната"/>
    <s v="Комната стандарт"/>
    <n v="21.53"/>
    <m/>
    <m/>
    <m/>
    <m/>
    <m/>
    <m/>
    <m/>
    <m/>
    <m/>
    <m/>
    <m/>
    <m/>
    <m/>
    <m/>
    <m/>
    <m/>
    <m/>
    <m/>
    <m/>
    <m/>
    <m/>
    <m/>
    <n v="5.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s v="комната"/>
    <n v="1"/>
    <s v="комната, кухня"/>
    <m/>
    <m/>
    <s v="коридор, с/у"/>
    <m/>
    <m/>
    <m/>
    <m/>
    <m/>
    <m/>
    <s v="Свой ЖК, Двор"/>
    <s v="Ю-В"/>
  </r>
  <r>
    <x v="0"/>
    <x v="6"/>
    <n v="14"/>
    <n v="916"/>
    <n v="5"/>
    <n v="11"/>
    <n v="0"/>
    <x v="1"/>
    <n v="21.77"/>
    <n v="63.290000000000006"/>
    <n v="63.290000000000006"/>
    <n v="3.43"/>
    <n v="66.720000000000013"/>
    <n v="1.72"/>
    <n v="65.010000000000005"/>
    <m/>
    <m/>
    <m/>
    <n v="9.98"/>
    <s v="ниша"/>
    <m/>
    <m/>
    <m/>
    <m/>
    <m/>
    <m/>
    <m/>
    <m/>
    <m/>
    <m/>
    <s v="Кухня-столовая"/>
    <n v="23.2"/>
    <m/>
    <m/>
    <s v="Жилая комната"/>
    <s v="Комната стандарт"/>
    <n v="11.25"/>
    <m/>
    <m/>
    <s v="Жилая комната"/>
    <s v="Мастер-спальня"/>
    <n v="10.52"/>
    <m/>
    <m/>
    <m/>
    <m/>
    <m/>
    <m/>
    <m/>
    <m/>
    <m/>
    <m/>
    <m/>
    <m/>
    <m/>
    <m/>
    <m/>
    <m/>
    <m/>
    <n v="4.38"/>
    <n v="3.96"/>
    <m/>
    <m/>
    <m/>
    <m/>
    <m/>
    <m/>
    <m/>
    <m/>
    <m/>
    <m/>
    <m/>
    <m/>
    <m/>
    <m/>
    <m/>
    <m/>
    <m/>
    <m/>
    <m/>
    <m/>
    <n v="3.43"/>
    <n v="1.72"/>
    <s v="стандартное"/>
    <s v="комната"/>
    <m/>
    <m/>
    <m/>
    <m/>
    <m/>
    <m/>
    <m/>
    <m/>
    <m/>
    <m/>
    <m/>
    <m/>
    <m/>
    <m/>
    <n v="3"/>
    <m/>
    <m/>
    <m/>
    <m/>
    <m/>
    <s v="кухня"/>
    <n v="2"/>
    <m/>
    <m/>
    <m/>
    <m/>
    <m/>
    <m/>
    <m/>
    <m/>
    <m/>
    <m/>
    <s v="Свой ЖК, Другой ЖК, Наземная парковка"/>
    <s v="Ю-В, Ю-З"/>
  </r>
  <r>
    <x v="0"/>
    <x v="6"/>
    <n v="14"/>
    <n v="917"/>
    <n v="6"/>
    <n v="11"/>
    <n v="0"/>
    <x v="0"/>
    <n v="13.13"/>
    <n v="38.42"/>
    <n v="38.42"/>
    <n v="0"/>
    <n v="38.42"/>
    <n v="0"/>
    <n v="38.42"/>
    <m/>
    <m/>
    <m/>
    <n v="4.8600000000000003"/>
    <s v="ниша"/>
    <m/>
    <m/>
    <m/>
    <m/>
    <m/>
    <m/>
    <m/>
    <m/>
    <m/>
    <m/>
    <s v="Проходная кухня-гостиная"/>
    <n v="14.98"/>
    <m/>
    <m/>
    <s v="Жилая комната"/>
    <s v="Комната стандарт"/>
    <n v="13.13"/>
    <s v="ниша"/>
    <m/>
    <m/>
    <m/>
    <m/>
    <m/>
    <m/>
    <m/>
    <m/>
    <m/>
    <m/>
    <m/>
    <m/>
    <m/>
    <m/>
    <m/>
    <m/>
    <m/>
    <m/>
    <m/>
    <m/>
    <m/>
    <n v="5.4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Ю-З"/>
  </r>
  <r>
    <x v="0"/>
    <x v="6"/>
    <n v="14"/>
    <n v="918"/>
    <n v="7"/>
    <n v="11"/>
    <n v="0"/>
    <x v="0"/>
    <n v="13.35"/>
    <n v="38.449999999999996"/>
    <n v="38.449999999999996"/>
    <n v="0"/>
    <n v="38.449999999999996"/>
    <n v="0"/>
    <n v="38.449999999999996"/>
    <m/>
    <m/>
    <m/>
    <n v="4.8600000000000003"/>
    <s v="ниша"/>
    <m/>
    <m/>
    <m/>
    <m/>
    <m/>
    <m/>
    <m/>
    <m/>
    <m/>
    <m/>
    <s v="Проходная кухня-гостиная"/>
    <n v="14.98"/>
    <m/>
    <m/>
    <s v="Жилая комната"/>
    <s v="Комната стандарт"/>
    <n v="13.35"/>
    <s v="ниша"/>
    <m/>
    <m/>
    <m/>
    <m/>
    <m/>
    <m/>
    <m/>
    <m/>
    <m/>
    <m/>
    <m/>
    <m/>
    <m/>
    <m/>
    <m/>
    <m/>
    <m/>
    <m/>
    <m/>
    <m/>
    <m/>
    <n v="5.2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Ю-З"/>
  </r>
  <r>
    <x v="0"/>
    <x v="6"/>
    <n v="14"/>
    <n v="919"/>
    <n v="8"/>
    <n v="11"/>
    <n v="0"/>
    <x v="0"/>
    <n v="16.61"/>
    <n v="38.39"/>
    <n v="38.39"/>
    <n v="0"/>
    <n v="38.39"/>
    <n v="0"/>
    <n v="38.39"/>
    <m/>
    <m/>
    <m/>
    <n v="4.4000000000000004"/>
    <s v="ниша"/>
    <m/>
    <m/>
    <m/>
    <m/>
    <m/>
    <m/>
    <m/>
    <m/>
    <m/>
    <m/>
    <s v="Проходная кухня-гостиная"/>
    <n v="13.31"/>
    <m/>
    <m/>
    <s v="Жилая комната"/>
    <s v="Комната стандарт"/>
    <n v="16.61"/>
    <s v="ниша"/>
    <m/>
    <m/>
    <m/>
    <m/>
    <m/>
    <m/>
    <m/>
    <m/>
    <m/>
    <m/>
    <m/>
    <m/>
    <m/>
    <m/>
    <m/>
    <m/>
    <m/>
    <m/>
    <m/>
    <m/>
    <m/>
    <n v="4.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Ю-З"/>
  </r>
  <r>
    <x v="0"/>
    <x v="6"/>
    <n v="14"/>
    <n v="920"/>
    <n v="9"/>
    <n v="11"/>
    <n v="0"/>
    <x v="0"/>
    <n v="12.9"/>
    <n v="36.22"/>
    <n v="36.22"/>
    <n v="0"/>
    <n v="36.22"/>
    <n v="0"/>
    <n v="36.22"/>
    <m/>
    <m/>
    <m/>
    <n v="4.3899999999999997"/>
    <s v="ниша"/>
    <m/>
    <m/>
    <m/>
    <m/>
    <m/>
    <m/>
    <m/>
    <m/>
    <m/>
    <m/>
    <s v="Проходная кухня-гостиная"/>
    <n v="13.56"/>
    <m/>
    <m/>
    <s v="Жилая комната"/>
    <s v="Комната стандарт"/>
    <n v="12.9"/>
    <s v="ниша"/>
    <m/>
    <m/>
    <m/>
    <m/>
    <m/>
    <m/>
    <m/>
    <m/>
    <m/>
    <m/>
    <m/>
    <m/>
    <m/>
    <m/>
    <m/>
    <m/>
    <m/>
    <m/>
    <m/>
    <m/>
    <m/>
    <n v="5.3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Ю-З"/>
  </r>
  <r>
    <x v="0"/>
    <x v="6"/>
    <n v="14"/>
    <n v="921"/>
    <n v="10"/>
    <n v="11"/>
    <n v="0"/>
    <x v="1"/>
    <n v="25.25"/>
    <n v="61.81"/>
    <n v="61.81"/>
    <n v="4.5999999999999996"/>
    <n v="66.41"/>
    <n v="2.2999999999999998"/>
    <n v="64.11"/>
    <m/>
    <m/>
    <m/>
    <n v="10.5"/>
    <s v="ниша"/>
    <m/>
    <m/>
    <m/>
    <m/>
    <m/>
    <m/>
    <m/>
    <m/>
    <m/>
    <m/>
    <s v="Кухня-столовая"/>
    <n v="15.65"/>
    <m/>
    <m/>
    <s v="Жилая комната"/>
    <s v="Мастер-спальня"/>
    <n v="15.26"/>
    <s v="гардероб"/>
    <n v="2.75"/>
    <s v="Жилая комната"/>
    <s v="Комната стандарт"/>
    <n v="9.99"/>
    <m/>
    <m/>
    <m/>
    <m/>
    <m/>
    <m/>
    <m/>
    <m/>
    <m/>
    <m/>
    <m/>
    <m/>
    <m/>
    <m/>
    <m/>
    <m/>
    <m/>
    <n v="4"/>
    <n v="3.66"/>
    <m/>
    <m/>
    <m/>
    <m/>
    <m/>
    <m/>
    <m/>
    <m/>
    <m/>
    <m/>
    <m/>
    <m/>
    <m/>
    <m/>
    <m/>
    <m/>
    <m/>
    <m/>
    <m/>
    <m/>
    <n v="4.5999999999999996"/>
    <n v="2.2999999999999998"/>
    <s v="стандартное"/>
    <s v="кухня"/>
    <m/>
    <m/>
    <m/>
    <m/>
    <m/>
    <m/>
    <m/>
    <m/>
    <m/>
    <m/>
    <m/>
    <m/>
    <m/>
    <m/>
    <n v="3"/>
    <m/>
    <m/>
    <s v="да"/>
    <m/>
    <m/>
    <s v="комната"/>
    <n v="2"/>
    <m/>
    <m/>
    <m/>
    <m/>
    <m/>
    <m/>
    <m/>
    <m/>
    <m/>
    <m/>
    <s v="Другой ЖК, Наземная парковка"/>
    <s v="Ю-З, С-З"/>
  </r>
  <r>
    <x v="0"/>
    <x v="6"/>
    <n v="14"/>
    <n v="922"/>
    <n v="11"/>
    <n v="11"/>
    <n v="0"/>
    <x v="1"/>
    <n v="24.54"/>
    <n v="56.36999999999999"/>
    <n v="56.36999999999999"/>
    <n v="3.61"/>
    <n v="59.97999999999999"/>
    <n v="1.81"/>
    <n v="58.179999999999993"/>
    <m/>
    <m/>
    <m/>
    <n v="7.64"/>
    <s v="ниша"/>
    <m/>
    <m/>
    <m/>
    <m/>
    <m/>
    <m/>
    <m/>
    <m/>
    <m/>
    <m/>
    <s v="Кухня-столовая"/>
    <n v="14.11"/>
    <m/>
    <m/>
    <s v="Жилая комната"/>
    <s v="Мастер-спальня"/>
    <n v="14.47"/>
    <s v="гардероб"/>
    <n v="2.8"/>
    <s v="Жилая комната"/>
    <s v="Комната стандарт"/>
    <n v="10.07"/>
    <m/>
    <m/>
    <m/>
    <m/>
    <m/>
    <m/>
    <m/>
    <m/>
    <m/>
    <m/>
    <m/>
    <m/>
    <m/>
    <m/>
    <m/>
    <m/>
    <m/>
    <n v="3.94"/>
    <n v="3.34"/>
    <m/>
    <m/>
    <m/>
    <m/>
    <m/>
    <m/>
    <m/>
    <m/>
    <m/>
    <m/>
    <m/>
    <m/>
    <m/>
    <m/>
    <m/>
    <m/>
    <m/>
    <m/>
    <m/>
    <m/>
    <n v="3.61"/>
    <n v="1.81"/>
    <s v="стандартное"/>
    <s v="кухня"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С-З"/>
  </r>
  <r>
    <x v="0"/>
    <x v="6"/>
    <n v="15"/>
    <n v="923"/>
    <n v="1"/>
    <n v="11"/>
    <n v="0"/>
    <x v="0"/>
    <n v="14.47"/>
    <n v="43.96"/>
    <n v="43.96"/>
    <n v="0"/>
    <n v="43.96"/>
    <n v="0"/>
    <n v="43.96"/>
    <m/>
    <m/>
    <m/>
    <n v="4.41"/>
    <s v="гардероб"/>
    <n v="3.6"/>
    <m/>
    <m/>
    <m/>
    <m/>
    <m/>
    <m/>
    <m/>
    <m/>
    <m/>
    <s v="Кухня-столовая"/>
    <n v="17.190000000000001"/>
    <m/>
    <m/>
    <s v="Жилая комната"/>
    <s v="Комната стандарт"/>
    <n v="14.47"/>
    <m/>
    <m/>
    <m/>
    <m/>
    <m/>
    <m/>
    <m/>
    <m/>
    <m/>
    <m/>
    <m/>
    <m/>
    <m/>
    <m/>
    <m/>
    <m/>
    <m/>
    <m/>
    <m/>
    <m/>
    <m/>
    <m/>
    <n v="4.2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, Окна во внутр.углу"/>
    <s v="С-В"/>
  </r>
  <r>
    <x v="0"/>
    <x v="6"/>
    <n v="15"/>
    <n v="924"/>
    <n v="2"/>
    <n v="11"/>
    <n v="0"/>
    <x v="0"/>
    <n v="14.66"/>
    <n v="39.840000000000003"/>
    <n v="39.840000000000003"/>
    <n v="2.1"/>
    <n v="41.940000000000005"/>
    <n v="0.63"/>
    <n v="40.470000000000006"/>
    <m/>
    <m/>
    <m/>
    <n v="4.79"/>
    <s v="ниша"/>
    <m/>
    <m/>
    <m/>
    <m/>
    <m/>
    <m/>
    <m/>
    <m/>
    <m/>
    <m/>
    <s v="Кухня-столовая"/>
    <n v="15.5"/>
    <m/>
    <m/>
    <s v="Жилая комната"/>
    <s v="Комната стандарт"/>
    <n v="14.66"/>
    <m/>
    <m/>
    <m/>
    <m/>
    <m/>
    <m/>
    <m/>
    <m/>
    <m/>
    <m/>
    <m/>
    <m/>
    <m/>
    <m/>
    <m/>
    <m/>
    <m/>
    <m/>
    <m/>
    <m/>
    <m/>
    <m/>
    <n v="4.8899999999999997"/>
    <m/>
    <m/>
    <m/>
    <m/>
    <m/>
    <m/>
    <n v="2.1"/>
    <n v="0.63"/>
    <s v="без остекления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С-В"/>
  </r>
  <r>
    <x v="0"/>
    <x v="6"/>
    <n v="15"/>
    <n v="925"/>
    <n v="3"/>
    <n v="11"/>
    <n v="0"/>
    <x v="1"/>
    <n v="28.89"/>
    <n v="75.31"/>
    <n v="75.31"/>
    <n v="2.1"/>
    <n v="77.41"/>
    <n v="0.63"/>
    <n v="75.94"/>
    <m/>
    <m/>
    <m/>
    <n v="5.03"/>
    <s v="гардероб"/>
    <n v="2.97"/>
    <m/>
    <m/>
    <m/>
    <m/>
    <m/>
    <m/>
    <m/>
    <m/>
    <m/>
    <s v="Кухня-столовая"/>
    <n v="29.73"/>
    <m/>
    <m/>
    <s v="Жилая комната"/>
    <s v="Комната стандарт"/>
    <n v="14.91"/>
    <m/>
    <m/>
    <s v="Жилая комната"/>
    <s v="Мастер-спальня"/>
    <n v="13.98"/>
    <m/>
    <m/>
    <m/>
    <m/>
    <m/>
    <m/>
    <m/>
    <m/>
    <m/>
    <m/>
    <m/>
    <m/>
    <m/>
    <m/>
    <m/>
    <m/>
    <m/>
    <n v="5.13"/>
    <n v="3.56"/>
    <m/>
    <m/>
    <m/>
    <m/>
    <m/>
    <n v="2.1"/>
    <n v="0.63"/>
    <s v="без остекления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s v="комната, кухня"/>
    <n v="2"/>
    <s v="две комнаты"/>
    <m/>
    <m/>
    <m/>
    <m/>
    <m/>
    <m/>
    <m/>
    <m/>
    <m/>
    <s v="Свой ЖК, Двор"/>
    <s v="С-В, Ю-В"/>
  </r>
  <r>
    <x v="0"/>
    <x v="6"/>
    <n v="15"/>
    <n v="926"/>
    <n v="4"/>
    <n v="11"/>
    <n v="0"/>
    <x v="0"/>
    <n v="21.53"/>
    <n v="54.470000000000006"/>
    <n v="54.470000000000006"/>
    <n v="0"/>
    <n v="54.470000000000006"/>
    <n v="0"/>
    <n v="54.470000000000006"/>
    <m/>
    <m/>
    <m/>
    <n v="10.97"/>
    <s v="ниша"/>
    <m/>
    <m/>
    <m/>
    <m/>
    <m/>
    <m/>
    <m/>
    <m/>
    <m/>
    <m/>
    <s v="Кухня-столовая"/>
    <n v="16.010000000000002"/>
    <m/>
    <m/>
    <s v="Жилая комната"/>
    <s v="Комната стандарт"/>
    <n v="21.53"/>
    <m/>
    <m/>
    <m/>
    <m/>
    <m/>
    <m/>
    <m/>
    <m/>
    <m/>
    <m/>
    <m/>
    <m/>
    <m/>
    <m/>
    <m/>
    <m/>
    <m/>
    <m/>
    <m/>
    <m/>
    <m/>
    <m/>
    <n v="5.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s v="комната"/>
    <n v="1"/>
    <s v="комната, кухня"/>
    <m/>
    <m/>
    <s v="коридор, с/у"/>
    <m/>
    <m/>
    <m/>
    <m/>
    <m/>
    <m/>
    <s v="Свой ЖК, Двор"/>
    <s v="Ю-В"/>
  </r>
  <r>
    <x v="0"/>
    <x v="6"/>
    <n v="15"/>
    <n v="927"/>
    <n v="5"/>
    <n v="11"/>
    <n v="0"/>
    <x v="1"/>
    <n v="21.77"/>
    <n v="63.290000000000006"/>
    <n v="63.290000000000006"/>
    <n v="3.43"/>
    <n v="66.720000000000013"/>
    <n v="1.72"/>
    <n v="65.010000000000005"/>
    <m/>
    <m/>
    <m/>
    <n v="9.98"/>
    <s v="ниша"/>
    <m/>
    <m/>
    <m/>
    <m/>
    <m/>
    <m/>
    <m/>
    <m/>
    <m/>
    <m/>
    <s v="Кухня-столовая"/>
    <n v="23.2"/>
    <m/>
    <m/>
    <s v="Жилая комната"/>
    <s v="Комната стандарт"/>
    <n v="11.25"/>
    <m/>
    <m/>
    <s v="Жилая комната"/>
    <s v="Мастер-спальня"/>
    <n v="10.52"/>
    <m/>
    <m/>
    <m/>
    <m/>
    <m/>
    <m/>
    <m/>
    <m/>
    <m/>
    <m/>
    <m/>
    <m/>
    <m/>
    <m/>
    <m/>
    <m/>
    <m/>
    <n v="4.38"/>
    <n v="3.96"/>
    <m/>
    <m/>
    <m/>
    <m/>
    <m/>
    <m/>
    <m/>
    <m/>
    <m/>
    <m/>
    <m/>
    <m/>
    <m/>
    <m/>
    <m/>
    <m/>
    <m/>
    <m/>
    <m/>
    <m/>
    <n v="3.43"/>
    <n v="1.72"/>
    <s v="стандартное"/>
    <s v="комната"/>
    <m/>
    <m/>
    <m/>
    <m/>
    <m/>
    <m/>
    <m/>
    <m/>
    <m/>
    <m/>
    <m/>
    <m/>
    <m/>
    <m/>
    <n v="3"/>
    <m/>
    <m/>
    <m/>
    <m/>
    <m/>
    <s v="кухня"/>
    <n v="2"/>
    <m/>
    <m/>
    <m/>
    <m/>
    <m/>
    <m/>
    <m/>
    <m/>
    <m/>
    <m/>
    <s v="Свой ЖК, Другой ЖК, Наземная парковка"/>
    <s v="Ю-В, Ю-З"/>
  </r>
  <r>
    <x v="0"/>
    <x v="6"/>
    <n v="15"/>
    <n v="928"/>
    <n v="6"/>
    <n v="11"/>
    <n v="0"/>
    <x v="0"/>
    <n v="13.13"/>
    <n v="38.42"/>
    <n v="38.42"/>
    <n v="0"/>
    <n v="38.42"/>
    <n v="0"/>
    <n v="38.42"/>
    <m/>
    <m/>
    <m/>
    <n v="4.8600000000000003"/>
    <s v="ниша"/>
    <m/>
    <m/>
    <m/>
    <m/>
    <m/>
    <m/>
    <m/>
    <m/>
    <m/>
    <m/>
    <s v="Проходная кухня-гостиная"/>
    <n v="14.98"/>
    <m/>
    <m/>
    <s v="Жилая комната"/>
    <s v="Комната стандарт"/>
    <n v="13.13"/>
    <s v="ниша"/>
    <m/>
    <m/>
    <m/>
    <m/>
    <m/>
    <m/>
    <m/>
    <m/>
    <m/>
    <m/>
    <m/>
    <m/>
    <m/>
    <m/>
    <m/>
    <m/>
    <m/>
    <m/>
    <m/>
    <m/>
    <m/>
    <n v="5.4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Ю-З"/>
  </r>
  <r>
    <x v="0"/>
    <x v="6"/>
    <n v="15"/>
    <n v="929"/>
    <n v="7"/>
    <n v="11"/>
    <n v="0"/>
    <x v="0"/>
    <n v="13.35"/>
    <n v="38.449999999999996"/>
    <n v="38.449999999999996"/>
    <n v="0"/>
    <n v="38.449999999999996"/>
    <n v="0"/>
    <n v="38.449999999999996"/>
    <m/>
    <m/>
    <m/>
    <n v="4.8600000000000003"/>
    <s v="ниша"/>
    <m/>
    <m/>
    <m/>
    <m/>
    <m/>
    <m/>
    <m/>
    <m/>
    <m/>
    <m/>
    <s v="Проходная кухня-гостиная"/>
    <n v="14.98"/>
    <m/>
    <m/>
    <s v="Жилая комната"/>
    <s v="Комната стандарт"/>
    <n v="13.35"/>
    <s v="ниша"/>
    <m/>
    <m/>
    <m/>
    <m/>
    <m/>
    <m/>
    <m/>
    <m/>
    <m/>
    <m/>
    <m/>
    <m/>
    <m/>
    <m/>
    <m/>
    <m/>
    <m/>
    <m/>
    <m/>
    <m/>
    <m/>
    <n v="5.2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Ю-З"/>
  </r>
  <r>
    <x v="0"/>
    <x v="6"/>
    <n v="15"/>
    <n v="930"/>
    <n v="8"/>
    <n v="11"/>
    <n v="0"/>
    <x v="0"/>
    <n v="16.61"/>
    <n v="38.39"/>
    <n v="38.39"/>
    <n v="0"/>
    <n v="38.39"/>
    <n v="0"/>
    <n v="38.39"/>
    <m/>
    <m/>
    <m/>
    <n v="4.4000000000000004"/>
    <s v="ниша"/>
    <m/>
    <m/>
    <m/>
    <m/>
    <m/>
    <m/>
    <m/>
    <m/>
    <m/>
    <m/>
    <s v="Проходная кухня-гостиная"/>
    <n v="13.31"/>
    <m/>
    <m/>
    <s v="Жилая комната"/>
    <s v="Комната стандарт"/>
    <n v="16.61"/>
    <s v="ниша"/>
    <m/>
    <m/>
    <m/>
    <m/>
    <m/>
    <m/>
    <m/>
    <m/>
    <m/>
    <m/>
    <m/>
    <m/>
    <m/>
    <m/>
    <m/>
    <m/>
    <m/>
    <m/>
    <m/>
    <m/>
    <m/>
    <n v="4.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Ю-З"/>
  </r>
  <r>
    <x v="0"/>
    <x v="6"/>
    <n v="15"/>
    <n v="931"/>
    <n v="9"/>
    <n v="11"/>
    <n v="0"/>
    <x v="0"/>
    <n v="12.9"/>
    <n v="36.22"/>
    <n v="36.22"/>
    <n v="0"/>
    <n v="36.22"/>
    <n v="0"/>
    <n v="36.22"/>
    <m/>
    <m/>
    <m/>
    <n v="4.3899999999999997"/>
    <s v="ниша"/>
    <m/>
    <m/>
    <m/>
    <m/>
    <m/>
    <m/>
    <m/>
    <m/>
    <m/>
    <m/>
    <s v="Проходная кухня-гостиная"/>
    <n v="13.56"/>
    <m/>
    <m/>
    <s v="Жилая комната"/>
    <s v="Комната стандарт"/>
    <n v="12.9"/>
    <s v="ниша"/>
    <m/>
    <m/>
    <m/>
    <m/>
    <m/>
    <m/>
    <m/>
    <m/>
    <m/>
    <m/>
    <m/>
    <m/>
    <m/>
    <m/>
    <m/>
    <m/>
    <m/>
    <m/>
    <m/>
    <m/>
    <m/>
    <n v="5.3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Ю-З"/>
  </r>
  <r>
    <x v="0"/>
    <x v="6"/>
    <n v="15"/>
    <n v="932"/>
    <n v="10"/>
    <n v="11"/>
    <n v="0"/>
    <x v="1"/>
    <n v="25.25"/>
    <n v="61.769999999999996"/>
    <n v="61.769999999999996"/>
    <n v="4.5999999999999996"/>
    <n v="66.36999999999999"/>
    <n v="2.2999999999999998"/>
    <n v="64.069999999999993"/>
    <m/>
    <m/>
    <m/>
    <n v="3.06"/>
    <s v="ниша"/>
    <m/>
    <n v="7.38"/>
    <m/>
    <m/>
    <m/>
    <m/>
    <m/>
    <m/>
    <m/>
    <m/>
    <s v="Кухня-столовая"/>
    <n v="15.67"/>
    <m/>
    <m/>
    <s v="Жилая комната"/>
    <s v="Мастер-спальня"/>
    <n v="15.26"/>
    <s v="гардероб"/>
    <n v="2.75"/>
    <s v="Жилая комната"/>
    <s v="Комната стандарт"/>
    <n v="9.99"/>
    <m/>
    <m/>
    <m/>
    <m/>
    <m/>
    <m/>
    <m/>
    <m/>
    <m/>
    <m/>
    <m/>
    <m/>
    <m/>
    <m/>
    <m/>
    <m/>
    <m/>
    <n v="4"/>
    <n v="3.66"/>
    <m/>
    <m/>
    <m/>
    <m/>
    <m/>
    <m/>
    <m/>
    <m/>
    <m/>
    <m/>
    <m/>
    <m/>
    <m/>
    <m/>
    <m/>
    <m/>
    <m/>
    <m/>
    <m/>
    <m/>
    <n v="4.5999999999999996"/>
    <n v="2.2999999999999998"/>
    <s v="стандартное"/>
    <s v="кухня"/>
    <m/>
    <m/>
    <m/>
    <m/>
    <m/>
    <m/>
    <m/>
    <m/>
    <m/>
    <m/>
    <m/>
    <m/>
    <m/>
    <m/>
    <n v="3"/>
    <m/>
    <m/>
    <s v="да"/>
    <m/>
    <m/>
    <s v="комната"/>
    <n v="2"/>
    <m/>
    <m/>
    <m/>
    <m/>
    <m/>
    <m/>
    <m/>
    <m/>
    <m/>
    <m/>
    <s v="Другой ЖК, Наземная парковка"/>
    <s v="Ю-З, С-З"/>
  </r>
  <r>
    <x v="0"/>
    <x v="6"/>
    <n v="15"/>
    <n v="933"/>
    <n v="11"/>
    <n v="11"/>
    <n v="0"/>
    <x v="1"/>
    <n v="24.54"/>
    <n v="56.36999999999999"/>
    <n v="56.36999999999999"/>
    <n v="3.61"/>
    <n v="59.97999999999999"/>
    <n v="1.81"/>
    <n v="58.179999999999993"/>
    <m/>
    <m/>
    <m/>
    <n v="7.64"/>
    <s v="ниша"/>
    <m/>
    <m/>
    <m/>
    <m/>
    <m/>
    <m/>
    <m/>
    <m/>
    <m/>
    <m/>
    <s v="Кухня-столовая"/>
    <n v="14.11"/>
    <m/>
    <m/>
    <s v="Жилая комната"/>
    <s v="Мастер-спальня"/>
    <n v="14.47"/>
    <s v="гардероб"/>
    <n v="2.8"/>
    <s v="Жилая комната"/>
    <s v="Комната стандарт"/>
    <n v="10.07"/>
    <m/>
    <m/>
    <m/>
    <m/>
    <m/>
    <m/>
    <m/>
    <m/>
    <m/>
    <m/>
    <m/>
    <m/>
    <m/>
    <m/>
    <m/>
    <m/>
    <m/>
    <n v="3.94"/>
    <n v="3.34"/>
    <m/>
    <m/>
    <m/>
    <m/>
    <m/>
    <m/>
    <m/>
    <m/>
    <m/>
    <m/>
    <m/>
    <m/>
    <m/>
    <m/>
    <m/>
    <m/>
    <m/>
    <m/>
    <m/>
    <m/>
    <n v="3.61"/>
    <n v="1.81"/>
    <s v="стандартное"/>
    <s v="кухня"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С-З"/>
  </r>
  <r>
    <x v="0"/>
    <x v="6"/>
    <n v="16"/>
    <n v="934"/>
    <n v="1"/>
    <n v="11"/>
    <n v="0"/>
    <x v="0"/>
    <n v="14.47"/>
    <n v="43.96"/>
    <n v="43.96"/>
    <n v="2.1"/>
    <n v="46.06"/>
    <n v="0.63"/>
    <n v="44.59"/>
    <m/>
    <m/>
    <m/>
    <n v="4.41"/>
    <s v="гардероб"/>
    <n v="3.6"/>
    <m/>
    <m/>
    <m/>
    <m/>
    <m/>
    <m/>
    <m/>
    <m/>
    <m/>
    <s v="Кухня-столовая"/>
    <n v="17.190000000000001"/>
    <m/>
    <m/>
    <s v="Жилая комната"/>
    <s v="Комната стандарт"/>
    <n v="14.47"/>
    <m/>
    <m/>
    <m/>
    <m/>
    <m/>
    <m/>
    <m/>
    <m/>
    <m/>
    <m/>
    <m/>
    <m/>
    <m/>
    <m/>
    <m/>
    <m/>
    <m/>
    <m/>
    <m/>
    <m/>
    <m/>
    <m/>
    <n v="4.29"/>
    <m/>
    <m/>
    <m/>
    <m/>
    <m/>
    <m/>
    <n v="2.1"/>
    <n v="0.63"/>
    <s v="без остекления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, Окна во внутр.углу"/>
    <s v="С-В"/>
  </r>
  <r>
    <x v="0"/>
    <x v="6"/>
    <n v="16"/>
    <n v="935"/>
    <n v="2"/>
    <n v="11"/>
    <n v="0"/>
    <x v="0"/>
    <n v="14.66"/>
    <n v="39.85"/>
    <n v="39.85"/>
    <n v="2.1"/>
    <n v="41.95"/>
    <n v="0.63"/>
    <n v="40.480000000000004"/>
    <m/>
    <m/>
    <m/>
    <n v="4.79"/>
    <s v="ниша"/>
    <m/>
    <m/>
    <m/>
    <m/>
    <m/>
    <m/>
    <m/>
    <m/>
    <m/>
    <m/>
    <s v="Кухня-столовая"/>
    <n v="15.51"/>
    <m/>
    <m/>
    <s v="Жилая комната"/>
    <s v="Комната стандарт"/>
    <n v="14.66"/>
    <m/>
    <m/>
    <m/>
    <m/>
    <m/>
    <m/>
    <m/>
    <m/>
    <m/>
    <m/>
    <m/>
    <m/>
    <m/>
    <m/>
    <m/>
    <m/>
    <m/>
    <m/>
    <m/>
    <m/>
    <m/>
    <m/>
    <n v="4.8899999999999997"/>
    <m/>
    <m/>
    <m/>
    <m/>
    <m/>
    <m/>
    <n v="2.1"/>
    <n v="0.63"/>
    <s v="без остекления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С-В"/>
  </r>
  <r>
    <x v="0"/>
    <x v="6"/>
    <n v="16"/>
    <n v="936"/>
    <n v="3"/>
    <n v="11"/>
    <n v="0"/>
    <x v="1"/>
    <n v="28.89"/>
    <n v="75.31"/>
    <n v="75.31"/>
    <n v="2.1"/>
    <n v="77.41"/>
    <n v="0.63"/>
    <n v="75.94"/>
    <m/>
    <m/>
    <m/>
    <n v="5.03"/>
    <s v="гардероб"/>
    <n v="2.97"/>
    <m/>
    <m/>
    <m/>
    <m/>
    <m/>
    <m/>
    <m/>
    <m/>
    <m/>
    <s v="Кухня-столовая"/>
    <n v="29.73"/>
    <m/>
    <m/>
    <s v="Жилая комната"/>
    <s v="Комната стандарт"/>
    <n v="14.91"/>
    <m/>
    <m/>
    <s v="Жилая комната"/>
    <s v="Мастер-спальня"/>
    <n v="13.98"/>
    <m/>
    <m/>
    <m/>
    <m/>
    <m/>
    <m/>
    <m/>
    <m/>
    <m/>
    <m/>
    <m/>
    <m/>
    <m/>
    <m/>
    <m/>
    <m/>
    <m/>
    <n v="5.13"/>
    <n v="3.56"/>
    <m/>
    <m/>
    <m/>
    <m/>
    <m/>
    <n v="2.1"/>
    <n v="0.63"/>
    <s v="без остекления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s v="комната, кухня"/>
    <n v="2"/>
    <s v="две комнаты"/>
    <m/>
    <m/>
    <m/>
    <m/>
    <m/>
    <m/>
    <m/>
    <m/>
    <m/>
    <s v="Свой ЖК, Двор"/>
    <s v="С-В, Ю-В"/>
  </r>
  <r>
    <x v="0"/>
    <x v="6"/>
    <n v="16"/>
    <n v="937"/>
    <n v="4"/>
    <n v="11"/>
    <n v="0"/>
    <x v="0"/>
    <n v="21.53"/>
    <n v="54.470000000000006"/>
    <n v="54.470000000000006"/>
    <n v="0"/>
    <n v="54.470000000000006"/>
    <n v="0"/>
    <n v="54.470000000000006"/>
    <m/>
    <m/>
    <m/>
    <n v="10.97"/>
    <s v="ниша"/>
    <m/>
    <m/>
    <m/>
    <m/>
    <m/>
    <m/>
    <m/>
    <m/>
    <m/>
    <m/>
    <s v="Кухня-столовая"/>
    <n v="16.010000000000002"/>
    <m/>
    <m/>
    <s v="Жилая комната"/>
    <s v="Комната стандарт"/>
    <n v="21.53"/>
    <m/>
    <m/>
    <m/>
    <m/>
    <m/>
    <m/>
    <m/>
    <m/>
    <m/>
    <m/>
    <m/>
    <m/>
    <m/>
    <m/>
    <m/>
    <m/>
    <m/>
    <m/>
    <m/>
    <m/>
    <m/>
    <m/>
    <n v="5.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s v="комната"/>
    <n v="1"/>
    <s v="комната, кухня"/>
    <m/>
    <m/>
    <s v="коридор, с/у"/>
    <m/>
    <m/>
    <m/>
    <m/>
    <m/>
    <m/>
    <s v="Свой ЖК, Двор"/>
    <s v="Ю-В"/>
  </r>
  <r>
    <x v="0"/>
    <x v="6"/>
    <n v="16"/>
    <n v="938"/>
    <n v="5"/>
    <n v="11"/>
    <n v="0"/>
    <x v="1"/>
    <n v="21.77"/>
    <n v="63.290000000000006"/>
    <n v="63.290000000000006"/>
    <n v="3.43"/>
    <n v="66.720000000000013"/>
    <n v="1.72"/>
    <n v="65.010000000000005"/>
    <m/>
    <m/>
    <m/>
    <n v="9.98"/>
    <s v="ниша"/>
    <m/>
    <m/>
    <m/>
    <m/>
    <m/>
    <m/>
    <m/>
    <m/>
    <m/>
    <m/>
    <s v="Кухня-столовая"/>
    <n v="23.2"/>
    <m/>
    <m/>
    <s v="Жилая комната"/>
    <s v="Комната стандарт"/>
    <n v="11.25"/>
    <m/>
    <m/>
    <s v="Жилая комната"/>
    <s v="Мастер-спальня"/>
    <n v="10.52"/>
    <m/>
    <m/>
    <m/>
    <m/>
    <m/>
    <m/>
    <m/>
    <m/>
    <m/>
    <m/>
    <m/>
    <m/>
    <m/>
    <m/>
    <m/>
    <m/>
    <m/>
    <n v="4.38"/>
    <n v="3.96"/>
    <m/>
    <m/>
    <m/>
    <m/>
    <m/>
    <m/>
    <m/>
    <m/>
    <m/>
    <m/>
    <m/>
    <m/>
    <m/>
    <m/>
    <m/>
    <m/>
    <m/>
    <m/>
    <m/>
    <m/>
    <n v="3.43"/>
    <n v="1.72"/>
    <s v="стандартное"/>
    <s v="комната"/>
    <m/>
    <m/>
    <m/>
    <m/>
    <m/>
    <m/>
    <m/>
    <m/>
    <m/>
    <m/>
    <m/>
    <m/>
    <m/>
    <m/>
    <n v="3"/>
    <m/>
    <m/>
    <m/>
    <m/>
    <m/>
    <s v="кухня"/>
    <n v="2"/>
    <m/>
    <m/>
    <m/>
    <m/>
    <m/>
    <m/>
    <m/>
    <m/>
    <m/>
    <m/>
    <s v="Свой ЖК, Другой ЖК, Наземная парковка"/>
    <s v="Ю-В, Ю-З"/>
  </r>
  <r>
    <x v="0"/>
    <x v="6"/>
    <n v="16"/>
    <n v="939"/>
    <n v="6"/>
    <n v="11"/>
    <n v="0"/>
    <x v="0"/>
    <n v="13.13"/>
    <n v="38.42"/>
    <n v="38.42"/>
    <n v="0"/>
    <n v="38.42"/>
    <n v="0"/>
    <n v="38.42"/>
    <m/>
    <m/>
    <m/>
    <n v="4.8600000000000003"/>
    <s v="ниша"/>
    <m/>
    <m/>
    <m/>
    <m/>
    <m/>
    <m/>
    <m/>
    <m/>
    <m/>
    <m/>
    <s v="Проходная кухня-гостиная"/>
    <n v="14.98"/>
    <m/>
    <m/>
    <s v="Жилая комната"/>
    <s v="Комната стандарт"/>
    <n v="13.13"/>
    <s v="ниша"/>
    <m/>
    <m/>
    <m/>
    <m/>
    <m/>
    <m/>
    <m/>
    <m/>
    <m/>
    <m/>
    <m/>
    <m/>
    <m/>
    <m/>
    <m/>
    <m/>
    <m/>
    <m/>
    <m/>
    <m/>
    <m/>
    <n v="5.4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Ю-З"/>
  </r>
  <r>
    <x v="0"/>
    <x v="6"/>
    <n v="16"/>
    <n v="940"/>
    <n v="7"/>
    <n v="11"/>
    <n v="0"/>
    <x v="0"/>
    <n v="13.35"/>
    <n v="38.449999999999996"/>
    <n v="38.449999999999996"/>
    <n v="0"/>
    <n v="38.449999999999996"/>
    <n v="0"/>
    <n v="38.449999999999996"/>
    <m/>
    <m/>
    <m/>
    <n v="4.8600000000000003"/>
    <s v="ниша"/>
    <m/>
    <m/>
    <m/>
    <m/>
    <m/>
    <m/>
    <m/>
    <m/>
    <m/>
    <m/>
    <s v="Проходная кухня-гостиная"/>
    <n v="14.98"/>
    <m/>
    <m/>
    <s v="Жилая комната"/>
    <s v="Комната стандарт"/>
    <n v="13.35"/>
    <s v="ниша"/>
    <m/>
    <m/>
    <m/>
    <m/>
    <m/>
    <m/>
    <m/>
    <m/>
    <m/>
    <m/>
    <m/>
    <m/>
    <m/>
    <m/>
    <m/>
    <m/>
    <m/>
    <m/>
    <m/>
    <m/>
    <m/>
    <n v="5.2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Ю-З"/>
  </r>
  <r>
    <x v="0"/>
    <x v="6"/>
    <n v="16"/>
    <n v="941"/>
    <n v="8"/>
    <n v="11"/>
    <n v="0"/>
    <x v="0"/>
    <n v="16.61"/>
    <n v="38.39"/>
    <n v="38.39"/>
    <n v="0"/>
    <n v="38.39"/>
    <n v="0"/>
    <n v="38.39"/>
    <m/>
    <m/>
    <m/>
    <n v="4.4000000000000004"/>
    <s v="ниша"/>
    <m/>
    <m/>
    <m/>
    <m/>
    <m/>
    <m/>
    <m/>
    <m/>
    <m/>
    <m/>
    <s v="Проходная кухня-гостиная"/>
    <n v="13.31"/>
    <m/>
    <m/>
    <s v="Жилая комната"/>
    <s v="Комната стандарт"/>
    <n v="16.61"/>
    <s v="ниша"/>
    <m/>
    <m/>
    <m/>
    <m/>
    <m/>
    <m/>
    <m/>
    <m/>
    <m/>
    <m/>
    <m/>
    <m/>
    <m/>
    <m/>
    <m/>
    <m/>
    <m/>
    <m/>
    <m/>
    <m/>
    <m/>
    <n v="4.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Ю-З"/>
  </r>
  <r>
    <x v="0"/>
    <x v="6"/>
    <n v="16"/>
    <n v="942"/>
    <n v="9"/>
    <n v="11"/>
    <n v="0"/>
    <x v="0"/>
    <n v="12.9"/>
    <n v="36.22"/>
    <n v="36.22"/>
    <n v="0"/>
    <n v="36.22"/>
    <n v="0"/>
    <n v="36.22"/>
    <m/>
    <m/>
    <m/>
    <n v="4.3899999999999997"/>
    <s v="ниша"/>
    <m/>
    <m/>
    <m/>
    <m/>
    <m/>
    <m/>
    <m/>
    <m/>
    <m/>
    <m/>
    <s v="Проходная кухня-гостиная"/>
    <n v="13.56"/>
    <m/>
    <m/>
    <s v="Жилая комната"/>
    <s v="Комната стандарт"/>
    <n v="12.9"/>
    <s v="ниша"/>
    <m/>
    <m/>
    <m/>
    <m/>
    <m/>
    <m/>
    <m/>
    <m/>
    <m/>
    <m/>
    <m/>
    <m/>
    <m/>
    <m/>
    <m/>
    <m/>
    <m/>
    <m/>
    <m/>
    <m/>
    <m/>
    <n v="5.3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Ю-З"/>
  </r>
  <r>
    <x v="0"/>
    <x v="6"/>
    <n v="16"/>
    <n v="943"/>
    <n v="10"/>
    <n v="11"/>
    <n v="0"/>
    <x v="1"/>
    <n v="25.25"/>
    <n v="61.81"/>
    <n v="61.81"/>
    <n v="4.5999999999999996"/>
    <n v="66.41"/>
    <n v="2.2999999999999998"/>
    <n v="64.11"/>
    <m/>
    <m/>
    <m/>
    <n v="10.5"/>
    <s v="ниша"/>
    <m/>
    <m/>
    <m/>
    <m/>
    <m/>
    <m/>
    <m/>
    <m/>
    <m/>
    <m/>
    <s v="Кухня-столовая"/>
    <n v="15.65"/>
    <m/>
    <m/>
    <s v="Жилая комната"/>
    <s v="Мастер-спальня"/>
    <n v="15.26"/>
    <s v="гардероб"/>
    <n v="2.75"/>
    <s v="Жилая комната"/>
    <s v="Комната стандарт"/>
    <n v="9.99"/>
    <m/>
    <m/>
    <m/>
    <m/>
    <m/>
    <m/>
    <m/>
    <m/>
    <m/>
    <m/>
    <m/>
    <m/>
    <m/>
    <m/>
    <m/>
    <m/>
    <m/>
    <n v="4"/>
    <n v="3.66"/>
    <m/>
    <m/>
    <m/>
    <m/>
    <m/>
    <m/>
    <m/>
    <m/>
    <m/>
    <m/>
    <m/>
    <m/>
    <m/>
    <m/>
    <m/>
    <m/>
    <m/>
    <m/>
    <m/>
    <m/>
    <n v="4.5999999999999996"/>
    <n v="2.2999999999999998"/>
    <s v="стандартное"/>
    <s v="кухня"/>
    <m/>
    <m/>
    <m/>
    <m/>
    <m/>
    <m/>
    <m/>
    <m/>
    <m/>
    <m/>
    <m/>
    <m/>
    <m/>
    <m/>
    <n v="3"/>
    <m/>
    <m/>
    <s v="да"/>
    <m/>
    <m/>
    <s v="комната"/>
    <n v="2"/>
    <m/>
    <m/>
    <m/>
    <m/>
    <m/>
    <m/>
    <m/>
    <m/>
    <m/>
    <m/>
    <s v="Другой ЖК, Наземная парковка"/>
    <s v="Ю-З, С-З"/>
  </r>
  <r>
    <x v="0"/>
    <x v="6"/>
    <n v="16"/>
    <n v="944"/>
    <n v="11"/>
    <n v="11"/>
    <n v="0"/>
    <x v="1"/>
    <n v="24.54"/>
    <n v="56.36999999999999"/>
    <n v="56.36999999999999"/>
    <n v="3.61"/>
    <n v="59.97999999999999"/>
    <n v="1.81"/>
    <n v="58.179999999999993"/>
    <m/>
    <m/>
    <m/>
    <n v="7.64"/>
    <s v="ниша"/>
    <m/>
    <m/>
    <m/>
    <m/>
    <m/>
    <m/>
    <m/>
    <m/>
    <m/>
    <m/>
    <s v="Кухня-столовая"/>
    <n v="14.11"/>
    <m/>
    <m/>
    <s v="Жилая комната"/>
    <s v="Мастер-спальня"/>
    <n v="14.47"/>
    <s v="гардероб"/>
    <n v="2.8"/>
    <s v="Жилая комната"/>
    <s v="Комната стандарт"/>
    <n v="10.07"/>
    <m/>
    <m/>
    <m/>
    <m/>
    <m/>
    <m/>
    <m/>
    <m/>
    <m/>
    <m/>
    <m/>
    <m/>
    <m/>
    <m/>
    <m/>
    <m/>
    <m/>
    <n v="3.94"/>
    <n v="3.34"/>
    <m/>
    <m/>
    <m/>
    <m/>
    <m/>
    <m/>
    <m/>
    <m/>
    <m/>
    <m/>
    <m/>
    <m/>
    <m/>
    <m/>
    <m/>
    <m/>
    <m/>
    <m/>
    <m/>
    <m/>
    <n v="3.61"/>
    <n v="1.81"/>
    <s v="стандартное"/>
    <s v="кухня"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Наземная парковка"/>
    <s v="С-З"/>
  </r>
  <r>
    <x v="0"/>
    <x v="6"/>
    <n v="17"/>
    <n v="945"/>
    <n v="1"/>
    <n v="11"/>
    <n v="0"/>
    <x v="0"/>
    <n v="14.47"/>
    <n v="43.96"/>
    <n v="43.96"/>
    <n v="0"/>
    <n v="43.96"/>
    <n v="0"/>
    <n v="43.96"/>
    <m/>
    <m/>
    <m/>
    <n v="4.41"/>
    <s v="гардероб"/>
    <n v="3.6"/>
    <m/>
    <m/>
    <m/>
    <m/>
    <m/>
    <m/>
    <m/>
    <m/>
    <m/>
    <s v="Кухня-столовая"/>
    <n v="17.190000000000001"/>
    <m/>
    <m/>
    <s v="Жилая комната"/>
    <s v="Комната стандарт"/>
    <n v="14.47"/>
    <m/>
    <m/>
    <m/>
    <m/>
    <m/>
    <m/>
    <m/>
    <m/>
    <m/>
    <m/>
    <m/>
    <m/>
    <m/>
    <m/>
    <m/>
    <m/>
    <m/>
    <m/>
    <m/>
    <m/>
    <m/>
    <m/>
    <n v="4.2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m/>
    <m/>
    <m/>
    <m/>
    <m/>
    <n v="1"/>
    <m/>
    <m/>
    <m/>
    <m/>
    <m/>
    <m/>
    <m/>
    <m/>
    <m/>
    <m/>
    <s v="Свой ЖК, Двор, Окна во внутр.углу"/>
    <s v="С-В"/>
  </r>
  <r>
    <x v="0"/>
    <x v="6"/>
    <n v="17"/>
    <n v="946"/>
    <n v="2"/>
    <n v="11"/>
    <n v="0"/>
    <x v="0"/>
    <n v="14.66"/>
    <n v="39.840000000000003"/>
    <n v="39.840000000000003"/>
    <n v="2.1"/>
    <n v="41.940000000000005"/>
    <n v="0.63"/>
    <n v="40.470000000000006"/>
    <m/>
    <m/>
    <m/>
    <n v="4.79"/>
    <s v="ниша"/>
    <m/>
    <m/>
    <m/>
    <m/>
    <m/>
    <m/>
    <m/>
    <m/>
    <m/>
    <m/>
    <s v="Кухня-столовая"/>
    <n v="15.5"/>
    <m/>
    <m/>
    <s v="Жилая комната"/>
    <s v="Комната стандарт"/>
    <n v="14.66"/>
    <m/>
    <m/>
    <m/>
    <m/>
    <m/>
    <m/>
    <m/>
    <m/>
    <m/>
    <m/>
    <m/>
    <m/>
    <m/>
    <m/>
    <m/>
    <m/>
    <m/>
    <m/>
    <m/>
    <m/>
    <m/>
    <m/>
    <n v="4.8899999999999997"/>
    <m/>
    <m/>
    <m/>
    <m/>
    <m/>
    <m/>
    <n v="2.1"/>
    <n v="0.63"/>
    <s v="без остекления"/>
    <s v="комната"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m/>
    <m/>
    <m/>
    <m/>
    <m/>
    <n v="1"/>
    <m/>
    <m/>
    <m/>
    <m/>
    <m/>
    <m/>
    <m/>
    <m/>
    <m/>
    <m/>
    <s v="Свой ЖК, Двор"/>
    <s v="С-В"/>
  </r>
  <r>
    <x v="0"/>
    <x v="6"/>
    <n v="17"/>
    <n v="947"/>
    <n v="3"/>
    <n v="11"/>
    <n v="0"/>
    <x v="1"/>
    <n v="28.89"/>
    <n v="75.31"/>
    <n v="75.31"/>
    <n v="2.1"/>
    <n v="77.41"/>
    <n v="0.63"/>
    <n v="75.94"/>
    <m/>
    <m/>
    <m/>
    <n v="5.03"/>
    <s v="гардероб"/>
    <n v="2.97"/>
    <m/>
    <m/>
    <m/>
    <m/>
    <m/>
    <m/>
    <m/>
    <m/>
    <m/>
    <s v="Кухня-столовая"/>
    <n v="29.73"/>
    <m/>
    <m/>
    <s v="Жилая комната"/>
    <s v="Комната стандарт"/>
    <n v="14.91"/>
    <m/>
    <m/>
    <s v="Жилая комната"/>
    <s v="Мастер-спальня"/>
    <n v="13.98"/>
    <m/>
    <m/>
    <m/>
    <m/>
    <m/>
    <m/>
    <m/>
    <m/>
    <m/>
    <m/>
    <m/>
    <m/>
    <m/>
    <m/>
    <m/>
    <m/>
    <m/>
    <n v="5.13"/>
    <n v="3.56"/>
    <m/>
    <m/>
    <m/>
    <m/>
    <m/>
    <n v="2.1"/>
    <n v="0.63"/>
    <s v="без остекления"/>
    <s v="кухня"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m/>
    <s v="да"/>
    <m/>
    <m/>
    <s v="комната, кухня"/>
    <n v="2"/>
    <s v="две комнаты"/>
    <m/>
    <m/>
    <m/>
    <m/>
    <m/>
    <m/>
    <m/>
    <m/>
    <m/>
    <s v="Свой ЖК, Двор"/>
    <s v="С-В, Ю-В"/>
  </r>
  <r>
    <x v="0"/>
    <x v="6"/>
    <n v="17"/>
    <n v="948"/>
    <n v="4"/>
    <n v="11"/>
    <n v="0"/>
    <x v="0"/>
    <n v="21.53"/>
    <n v="54.470000000000006"/>
    <n v="54.470000000000006"/>
    <n v="0"/>
    <n v="54.470000000000006"/>
    <n v="0"/>
    <n v="54.470000000000006"/>
    <m/>
    <m/>
    <m/>
    <n v="10.97"/>
    <s v="ниша"/>
    <m/>
    <m/>
    <m/>
    <m/>
    <m/>
    <m/>
    <m/>
    <m/>
    <m/>
    <m/>
    <s v="Кухня-столовая"/>
    <n v="16.010000000000002"/>
    <m/>
    <m/>
    <s v="Жилая комната"/>
    <s v="Комната стандарт"/>
    <n v="21.53"/>
    <m/>
    <m/>
    <m/>
    <m/>
    <m/>
    <m/>
    <m/>
    <m/>
    <m/>
    <m/>
    <m/>
    <m/>
    <m/>
    <m/>
    <m/>
    <m/>
    <m/>
    <m/>
    <m/>
    <m/>
    <m/>
    <m/>
    <n v="5.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m/>
    <m/>
    <m/>
    <m/>
    <s v="комната"/>
    <n v="1"/>
    <s v="комната, кухня"/>
    <m/>
    <m/>
    <s v="коридор, с/у"/>
    <m/>
    <m/>
    <m/>
    <m/>
    <m/>
    <m/>
    <s v="Свой ЖК, Двор"/>
    <s v="Ю-В"/>
  </r>
  <r>
    <x v="0"/>
    <x v="6"/>
    <n v="17"/>
    <n v="949"/>
    <n v="5"/>
    <n v="11"/>
    <n v="0"/>
    <x v="1"/>
    <n v="21.77"/>
    <n v="63.290000000000006"/>
    <n v="63.290000000000006"/>
    <n v="3.43"/>
    <n v="66.720000000000013"/>
    <n v="1.72"/>
    <n v="65.010000000000005"/>
    <m/>
    <m/>
    <m/>
    <n v="9.98"/>
    <s v="ниша"/>
    <m/>
    <m/>
    <m/>
    <m/>
    <m/>
    <m/>
    <m/>
    <m/>
    <m/>
    <m/>
    <s v="Кухня-столовая"/>
    <n v="23.2"/>
    <m/>
    <m/>
    <s v="Жилая комната"/>
    <s v="Комната стандарт"/>
    <n v="11.25"/>
    <m/>
    <m/>
    <s v="Жилая комната"/>
    <s v="Мастер-спальня"/>
    <n v="10.52"/>
    <m/>
    <m/>
    <m/>
    <m/>
    <m/>
    <m/>
    <m/>
    <m/>
    <m/>
    <m/>
    <m/>
    <m/>
    <m/>
    <m/>
    <m/>
    <m/>
    <m/>
    <n v="4.38"/>
    <n v="3.96"/>
    <m/>
    <m/>
    <m/>
    <m/>
    <m/>
    <m/>
    <m/>
    <m/>
    <m/>
    <m/>
    <m/>
    <m/>
    <m/>
    <m/>
    <m/>
    <m/>
    <m/>
    <m/>
    <m/>
    <m/>
    <n v="3.43"/>
    <n v="1.72"/>
    <s v="стандартное"/>
    <s v="комната"/>
    <m/>
    <m/>
    <m/>
    <m/>
    <m/>
    <m/>
    <m/>
    <m/>
    <m/>
    <m/>
    <m/>
    <m/>
    <m/>
    <m/>
    <n v="3.3"/>
    <s v="да"/>
    <m/>
    <m/>
    <m/>
    <m/>
    <s v="кухня"/>
    <n v="2"/>
    <m/>
    <m/>
    <m/>
    <m/>
    <m/>
    <m/>
    <m/>
    <m/>
    <m/>
    <m/>
    <s v="Свой ЖК, Другой ЖК, Наземная парковка"/>
    <s v="Ю-В, Ю-З"/>
  </r>
  <r>
    <x v="0"/>
    <x v="6"/>
    <n v="17"/>
    <n v="950"/>
    <n v="6"/>
    <n v="11"/>
    <n v="0"/>
    <x v="0"/>
    <n v="13.13"/>
    <n v="38.42"/>
    <n v="38.42"/>
    <n v="0"/>
    <n v="38.42"/>
    <n v="0"/>
    <n v="38.42"/>
    <m/>
    <m/>
    <m/>
    <n v="4.8600000000000003"/>
    <s v="ниша"/>
    <m/>
    <m/>
    <m/>
    <m/>
    <m/>
    <m/>
    <m/>
    <m/>
    <m/>
    <m/>
    <s v="Проходная кухня-гостиная"/>
    <n v="14.98"/>
    <m/>
    <m/>
    <s v="Жилая комната"/>
    <s v="Комната стандарт"/>
    <n v="13.13"/>
    <s v="ниша"/>
    <m/>
    <m/>
    <m/>
    <m/>
    <m/>
    <m/>
    <m/>
    <m/>
    <m/>
    <m/>
    <m/>
    <m/>
    <m/>
    <m/>
    <m/>
    <m/>
    <m/>
    <m/>
    <m/>
    <m/>
    <m/>
    <n v="5.4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m/>
    <m/>
    <m/>
    <m/>
    <m/>
    <n v="1"/>
    <m/>
    <m/>
    <m/>
    <m/>
    <m/>
    <m/>
    <m/>
    <m/>
    <m/>
    <m/>
    <s v="Другой ЖК, Наземная парковка"/>
    <s v="Ю-З"/>
  </r>
  <r>
    <x v="0"/>
    <x v="6"/>
    <n v="17"/>
    <n v="951"/>
    <n v="7"/>
    <n v="11"/>
    <n v="0"/>
    <x v="0"/>
    <n v="13.35"/>
    <n v="38.449999999999996"/>
    <n v="38.449999999999996"/>
    <n v="0"/>
    <n v="38.449999999999996"/>
    <n v="0"/>
    <n v="38.449999999999996"/>
    <m/>
    <m/>
    <m/>
    <n v="4.8600000000000003"/>
    <s v="ниша"/>
    <m/>
    <m/>
    <m/>
    <m/>
    <m/>
    <m/>
    <m/>
    <m/>
    <m/>
    <m/>
    <s v="Проходная кухня-гостиная"/>
    <n v="14.98"/>
    <m/>
    <m/>
    <s v="Жилая комната"/>
    <s v="Комната стандарт"/>
    <n v="13.35"/>
    <s v="ниша"/>
    <m/>
    <m/>
    <m/>
    <m/>
    <m/>
    <m/>
    <m/>
    <m/>
    <m/>
    <m/>
    <m/>
    <m/>
    <m/>
    <m/>
    <m/>
    <m/>
    <m/>
    <m/>
    <m/>
    <m/>
    <m/>
    <n v="5.2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m/>
    <m/>
    <m/>
    <m/>
    <m/>
    <n v="1"/>
    <m/>
    <m/>
    <m/>
    <m/>
    <m/>
    <m/>
    <m/>
    <m/>
    <m/>
    <m/>
    <s v="Другой ЖК, Наземная парковка"/>
    <s v="Ю-З"/>
  </r>
  <r>
    <x v="0"/>
    <x v="6"/>
    <n v="17"/>
    <n v="952"/>
    <n v="8"/>
    <n v="11"/>
    <n v="0"/>
    <x v="0"/>
    <n v="16.61"/>
    <n v="38.39"/>
    <n v="38.39"/>
    <n v="0"/>
    <n v="38.39"/>
    <n v="0"/>
    <n v="38.39"/>
    <m/>
    <m/>
    <m/>
    <n v="4.4000000000000004"/>
    <s v="ниша"/>
    <m/>
    <m/>
    <m/>
    <m/>
    <m/>
    <m/>
    <m/>
    <m/>
    <m/>
    <m/>
    <s v="Проходная кухня-гостиная"/>
    <n v="13.31"/>
    <m/>
    <m/>
    <s v="Жилая комната"/>
    <s v="Комната стандарт"/>
    <n v="16.61"/>
    <s v="ниша"/>
    <m/>
    <m/>
    <m/>
    <m/>
    <m/>
    <m/>
    <m/>
    <m/>
    <m/>
    <m/>
    <m/>
    <m/>
    <m/>
    <m/>
    <m/>
    <m/>
    <m/>
    <m/>
    <m/>
    <m/>
    <m/>
    <n v="4.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m/>
    <m/>
    <m/>
    <m/>
    <m/>
    <n v="1"/>
    <m/>
    <m/>
    <m/>
    <m/>
    <m/>
    <m/>
    <m/>
    <m/>
    <m/>
    <m/>
    <s v="Другой ЖК, Наземная парковка"/>
    <s v="Ю-З"/>
  </r>
  <r>
    <x v="0"/>
    <x v="6"/>
    <n v="17"/>
    <n v="953"/>
    <n v="9"/>
    <n v="11"/>
    <n v="0"/>
    <x v="0"/>
    <n v="12.9"/>
    <n v="36.22"/>
    <n v="36.22"/>
    <n v="0"/>
    <n v="36.22"/>
    <n v="0"/>
    <n v="36.22"/>
    <m/>
    <m/>
    <m/>
    <n v="4.3899999999999997"/>
    <s v="ниша"/>
    <m/>
    <m/>
    <m/>
    <m/>
    <m/>
    <m/>
    <m/>
    <m/>
    <m/>
    <m/>
    <s v="Проходная кухня-гостиная"/>
    <n v="13.56"/>
    <m/>
    <m/>
    <s v="Жилая комната"/>
    <s v="Комната стандарт"/>
    <n v="12.9"/>
    <s v="ниша"/>
    <m/>
    <m/>
    <m/>
    <m/>
    <m/>
    <m/>
    <m/>
    <m/>
    <m/>
    <m/>
    <m/>
    <m/>
    <m/>
    <m/>
    <m/>
    <m/>
    <m/>
    <m/>
    <m/>
    <m/>
    <m/>
    <n v="5.3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m/>
    <m/>
    <m/>
    <m/>
    <m/>
    <n v="1"/>
    <m/>
    <m/>
    <m/>
    <m/>
    <m/>
    <m/>
    <m/>
    <m/>
    <m/>
    <m/>
    <s v="Другой ЖК, Наземная парковка"/>
    <s v="Ю-З"/>
  </r>
  <r>
    <x v="0"/>
    <x v="6"/>
    <n v="17"/>
    <n v="954"/>
    <n v="10"/>
    <n v="11"/>
    <n v="0"/>
    <x v="1"/>
    <n v="25.25"/>
    <n v="61.769999999999996"/>
    <n v="61.769999999999996"/>
    <n v="4.5999999999999996"/>
    <n v="66.36999999999999"/>
    <n v="2.2999999999999998"/>
    <n v="64.069999999999993"/>
    <m/>
    <m/>
    <m/>
    <n v="3.06"/>
    <s v="ниша"/>
    <m/>
    <n v="7.38"/>
    <m/>
    <m/>
    <m/>
    <m/>
    <m/>
    <m/>
    <m/>
    <m/>
    <s v="Кухня-столовая"/>
    <n v="15.67"/>
    <m/>
    <m/>
    <s v="Жилая комната"/>
    <s v="Мастер-спальня"/>
    <n v="15.26"/>
    <s v="гардероб"/>
    <n v="2.75"/>
    <s v="Жилая комната"/>
    <s v="Комната стандарт"/>
    <n v="9.99"/>
    <m/>
    <m/>
    <m/>
    <m/>
    <m/>
    <m/>
    <m/>
    <m/>
    <m/>
    <m/>
    <m/>
    <m/>
    <m/>
    <m/>
    <m/>
    <m/>
    <m/>
    <n v="4"/>
    <n v="3.66"/>
    <m/>
    <m/>
    <m/>
    <m/>
    <m/>
    <m/>
    <m/>
    <m/>
    <m/>
    <m/>
    <m/>
    <m/>
    <m/>
    <m/>
    <m/>
    <m/>
    <m/>
    <m/>
    <m/>
    <m/>
    <n v="4.5999999999999996"/>
    <n v="2.2999999999999998"/>
    <s v="стандартное"/>
    <s v="кухня"/>
    <m/>
    <m/>
    <m/>
    <m/>
    <m/>
    <m/>
    <m/>
    <m/>
    <m/>
    <m/>
    <m/>
    <m/>
    <m/>
    <m/>
    <n v="3.3"/>
    <s v="да"/>
    <m/>
    <s v="да"/>
    <m/>
    <m/>
    <s v="комната"/>
    <n v="2"/>
    <m/>
    <m/>
    <m/>
    <m/>
    <m/>
    <m/>
    <m/>
    <m/>
    <m/>
    <m/>
    <s v="Другой ЖК, Наземная парковка"/>
    <s v="Ю-З, С-З"/>
  </r>
  <r>
    <x v="0"/>
    <x v="6"/>
    <n v="17"/>
    <n v="955"/>
    <n v="11"/>
    <n v="11"/>
    <n v="0"/>
    <x v="1"/>
    <n v="24.54"/>
    <n v="56.36999999999999"/>
    <n v="56.36999999999999"/>
    <n v="3.61"/>
    <n v="59.97999999999999"/>
    <n v="1.81"/>
    <n v="58.179999999999993"/>
    <m/>
    <m/>
    <m/>
    <n v="7.64"/>
    <s v="ниша"/>
    <m/>
    <m/>
    <m/>
    <m/>
    <m/>
    <m/>
    <m/>
    <m/>
    <m/>
    <m/>
    <s v="Кухня-столовая"/>
    <n v="14.11"/>
    <m/>
    <m/>
    <s v="Жилая комната"/>
    <s v="Мастер-спальня"/>
    <n v="14.47"/>
    <s v="гардероб"/>
    <n v="2.8"/>
    <s v="Жилая комната"/>
    <s v="Комната стандарт"/>
    <n v="10.07"/>
    <m/>
    <m/>
    <m/>
    <m/>
    <m/>
    <m/>
    <m/>
    <m/>
    <m/>
    <m/>
    <m/>
    <m/>
    <m/>
    <m/>
    <m/>
    <m/>
    <m/>
    <n v="3.94"/>
    <n v="3.34"/>
    <m/>
    <m/>
    <m/>
    <m/>
    <m/>
    <m/>
    <m/>
    <m/>
    <m/>
    <m/>
    <m/>
    <m/>
    <m/>
    <m/>
    <m/>
    <m/>
    <m/>
    <m/>
    <m/>
    <m/>
    <n v="3.61"/>
    <n v="1.81"/>
    <s v="стандартное"/>
    <s v="кухня"/>
    <m/>
    <m/>
    <m/>
    <m/>
    <m/>
    <m/>
    <m/>
    <m/>
    <m/>
    <m/>
    <m/>
    <m/>
    <m/>
    <m/>
    <n v="3.3"/>
    <s v="да"/>
    <m/>
    <m/>
    <m/>
    <m/>
    <m/>
    <n v="1"/>
    <m/>
    <m/>
    <m/>
    <m/>
    <m/>
    <m/>
    <m/>
    <m/>
    <m/>
    <m/>
    <s v="Другой ЖК, Наземная парковка"/>
    <s v="С-З"/>
  </r>
  <r>
    <x v="0"/>
    <x v="6"/>
    <n v="18"/>
    <n v="956"/>
    <n v="1"/>
    <n v="9"/>
    <n v="0"/>
    <x v="0"/>
    <n v="14.34"/>
    <n v="50.41"/>
    <n v="50.41"/>
    <n v="0"/>
    <n v="50.41"/>
    <n v="0"/>
    <n v="50.41"/>
    <m/>
    <m/>
    <m/>
    <n v="5.38"/>
    <s v="гардероб"/>
    <n v="5.0999999999999996"/>
    <m/>
    <m/>
    <m/>
    <m/>
    <m/>
    <m/>
    <m/>
    <m/>
    <m/>
    <s v="Кухня-столовая"/>
    <n v="21.34"/>
    <m/>
    <m/>
    <s v="Жилая комната"/>
    <s v="Комната стандарт"/>
    <n v="14.34"/>
    <m/>
    <m/>
    <m/>
    <m/>
    <m/>
    <m/>
    <m/>
    <m/>
    <m/>
    <m/>
    <m/>
    <m/>
    <m/>
    <m/>
    <m/>
    <m/>
    <m/>
    <m/>
    <m/>
    <m/>
    <m/>
    <m/>
    <n v="4.2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m/>
    <m/>
    <m/>
    <m/>
    <m/>
    <n v="1"/>
    <s v="комната, кухня"/>
    <m/>
    <m/>
    <m/>
    <m/>
    <m/>
    <m/>
    <m/>
    <m/>
    <m/>
    <s v="Свой ЖК, Двор"/>
    <s v="С-В"/>
  </r>
  <r>
    <x v="0"/>
    <x v="6"/>
    <n v="18"/>
    <n v="957"/>
    <n v="2"/>
    <n v="9"/>
    <n v="0"/>
    <x v="2"/>
    <n v="38.67"/>
    <n v="93.27"/>
    <n v="93.27"/>
    <n v="27.05"/>
    <n v="120.32"/>
    <n v="8.11"/>
    <n v="101.38"/>
    <m/>
    <m/>
    <m/>
    <n v="8.2100000000000009"/>
    <s v="ниша"/>
    <m/>
    <n v="6.64"/>
    <m/>
    <m/>
    <m/>
    <m/>
    <m/>
    <m/>
    <m/>
    <m/>
    <s v="Кухня-столовая"/>
    <n v="30.85"/>
    <m/>
    <m/>
    <s v="Жилая комната"/>
    <s v="Комната стандарт"/>
    <n v="14.49"/>
    <m/>
    <m/>
    <s v="Жилая комната"/>
    <s v="Мастер-спальня"/>
    <n v="13.52"/>
    <m/>
    <m/>
    <s v="Жилая комната"/>
    <s v="Комната стандарт"/>
    <n v="10.66"/>
    <m/>
    <m/>
    <m/>
    <m/>
    <m/>
    <m/>
    <m/>
    <m/>
    <m/>
    <m/>
    <m/>
    <m/>
    <n v="4.99"/>
    <n v="3.91"/>
    <m/>
    <m/>
    <m/>
    <m/>
    <m/>
    <m/>
    <m/>
    <m/>
    <m/>
    <m/>
    <m/>
    <m/>
    <m/>
    <m/>
    <m/>
    <m/>
    <m/>
    <m/>
    <m/>
    <m/>
    <m/>
    <m/>
    <m/>
    <m/>
    <m/>
    <m/>
    <m/>
    <m/>
    <n v="27.05"/>
    <n v="8.11"/>
    <s v="кухня"/>
    <m/>
    <m/>
    <m/>
    <m/>
    <m/>
    <m/>
    <m/>
    <n v="3.3"/>
    <s v="да"/>
    <m/>
    <s v="да"/>
    <m/>
    <m/>
    <m/>
    <n v="2"/>
    <s v="три комнаты, кухня"/>
    <m/>
    <m/>
    <m/>
    <m/>
    <m/>
    <m/>
    <m/>
    <m/>
    <m/>
    <s v="Свой ЖК, Двор"/>
    <s v="С-В, Ю-В"/>
  </r>
  <r>
    <x v="0"/>
    <x v="6"/>
    <n v="18"/>
    <n v="958"/>
    <n v="3"/>
    <n v="9"/>
    <n v="0"/>
    <x v="2"/>
    <n v="46.339999999999996"/>
    <n v="114.98000000000002"/>
    <n v="114.98000000000002"/>
    <n v="27.54"/>
    <n v="142.52000000000001"/>
    <n v="8.26"/>
    <n v="123.24000000000002"/>
    <m/>
    <m/>
    <m/>
    <n v="3.74"/>
    <s v="гардероб"/>
    <n v="2.2799999999999998"/>
    <n v="2.13"/>
    <m/>
    <m/>
    <m/>
    <m/>
    <m/>
    <m/>
    <m/>
    <m/>
    <s v="Кухня-столовая"/>
    <n v="45.65"/>
    <m/>
    <m/>
    <s v="Жилая комната"/>
    <s v="Мастер-спальня"/>
    <n v="16.32"/>
    <s v="гардероб"/>
    <n v="3.34"/>
    <s v="Жилая комната"/>
    <s v="Комната стандарт"/>
    <n v="15.84"/>
    <m/>
    <m/>
    <s v="Жилая комната"/>
    <s v="Комната стандарт"/>
    <n v="14.18"/>
    <s v="гардероб"/>
    <n v="4.21"/>
    <m/>
    <m/>
    <m/>
    <m/>
    <m/>
    <m/>
    <m/>
    <m/>
    <m/>
    <m/>
    <n v="3.95"/>
    <n v="3.34"/>
    <m/>
    <m/>
    <m/>
    <m/>
    <m/>
    <m/>
    <m/>
    <m/>
    <m/>
    <m/>
    <m/>
    <m/>
    <m/>
    <m/>
    <m/>
    <m/>
    <m/>
    <m/>
    <m/>
    <m/>
    <m/>
    <m/>
    <m/>
    <m/>
    <m/>
    <m/>
    <m/>
    <m/>
    <n v="27.54"/>
    <n v="8.26"/>
    <s v="кухня"/>
    <m/>
    <m/>
    <m/>
    <m/>
    <m/>
    <m/>
    <m/>
    <n v="3.3"/>
    <s v="да"/>
    <m/>
    <s v="да"/>
    <m/>
    <m/>
    <m/>
    <n v="2"/>
    <s v="три комнаты, кухня"/>
    <m/>
    <m/>
    <s v="комната"/>
    <m/>
    <m/>
    <m/>
    <m/>
    <m/>
    <m/>
    <s v="Свой ЖК, Двор"/>
    <s v="Ю-В, Ю-З"/>
  </r>
  <r>
    <x v="0"/>
    <x v="6"/>
    <n v="18"/>
    <n v="959"/>
    <n v="4"/>
    <n v="9"/>
    <n v="0"/>
    <x v="1"/>
    <n v="20.740000000000002"/>
    <n v="61.4"/>
    <n v="61.4"/>
    <n v="0"/>
    <n v="61.4"/>
    <n v="0"/>
    <n v="61.4"/>
    <m/>
    <m/>
    <m/>
    <n v="10.62"/>
    <s v="ниша"/>
    <m/>
    <m/>
    <m/>
    <m/>
    <m/>
    <m/>
    <m/>
    <m/>
    <m/>
    <m/>
    <s v="Кухня-столовая"/>
    <n v="24.59"/>
    <m/>
    <m/>
    <s v="Жилая комната"/>
    <s v="Комната стандарт"/>
    <n v="11.09"/>
    <m/>
    <m/>
    <s v="Жилая комната"/>
    <s v="Комната стандарт"/>
    <n v="9.65"/>
    <s v="ниша"/>
    <m/>
    <m/>
    <m/>
    <m/>
    <m/>
    <m/>
    <m/>
    <m/>
    <m/>
    <m/>
    <m/>
    <m/>
    <m/>
    <m/>
    <m/>
    <m/>
    <n v="5.4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m/>
    <m/>
    <m/>
    <m/>
    <m/>
    <n v="1"/>
    <s v="две комнаты, кухня"/>
    <m/>
    <m/>
    <m/>
    <m/>
    <m/>
    <m/>
    <m/>
    <m/>
    <m/>
    <s v="Другой ЖК"/>
    <s v="Ю-З"/>
  </r>
  <r>
    <x v="0"/>
    <x v="6"/>
    <n v="18"/>
    <n v="960"/>
    <n v="5"/>
    <n v="9"/>
    <n v="0"/>
    <x v="1"/>
    <n v="26.630000000000003"/>
    <n v="65.820000000000007"/>
    <n v="65.820000000000007"/>
    <n v="0"/>
    <n v="65.820000000000007"/>
    <n v="0"/>
    <n v="65.820000000000007"/>
    <m/>
    <m/>
    <m/>
    <n v="8.5399999999999991"/>
    <s v="ниша"/>
    <m/>
    <m/>
    <m/>
    <m/>
    <m/>
    <m/>
    <m/>
    <m/>
    <m/>
    <m/>
    <s v="Кухня-столовая с нишей"/>
    <n v="12.25"/>
    <m/>
    <m/>
    <s v="Жилая комната"/>
    <s v="Комната стандарт"/>
    <n v="14.07"/>
    <m/>
    <m/>
    <s v="Жилая комната"/>
    <s v="Мастер-спальня"/>
    <n v="12.56"/>
    <s v="гардероб"/>
    <n v="6.67"/>
    <m/>
    <m/>
    <m/>
    <m/>
    <m/>
    <m/>
    <m/>
    <m/>
    <m/>
    <m/>
    <m/>
    <m/>
    <m/>
    <m/>
    <m/>
    <n v="4.82"/>
    <n v="3.73"/>
    <m/>
    <n v="3.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m/>
    <m/>
    <m/>
    <m/>
    <m/>
    <n v="1"/>
    <s v="две комнаты, кухня"/>
    <m/>
    <m/>
    <m/>
    <m/>
    <m/>
    <m/>
    <m/>
    <m/>
    <m/>
    <s v="Другой ЖК"/>
    <s v="Ю-З"/>
  </r>
  <r>
    <x v="0"/>
    <x v="6"/>
    <n v="18"/>
    <n v="961"/>
    <n v="6"/>
    <n v="9"/>
    <n v="0"/>
    <x v="0"/>
    <n v="20.16"/>
    <n v="34.869999999999997"/>
    <n v="34.869999999999997"/>
    <n v="0"/>
    <n v="34.869999999999997"/>
    <n v="0"/>
    <n v="34.869999999999997"/>
    <m/>
    <m/>
    <m/>
    <n v="4.74"/>
    <s v="ниша"/>
    <m/>
    <m/>
    <m/>
    <m/>
    <m/>
    <m/>
    <m/>
    <m/>
    <m/>
    <m/>
    <s v="Кухня в нише"/>
    <n v="5.03"/>
    <m/>
    <m/>
    <s v="Студия"/>
    <s v="Студия"/>
    <n v="20.16"/>
    <s v="ниша"/>
    <m/>
    <m/>
    <m/>
    <m/>
    <m/>
    <m/>
    <m/>
    <m/>
    <m/>
    <m/>
    <m/>
    <m/>
    <m/>
    <m/>
    <m/>
    <m/>
    <m/>
    <m/>
    <m/>
    <m/>
    <m/>
    <n v="4.94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m/>
    <m/>
    <m/>
    <m/>
    <m/>
    <n v="1"/>
    <s v="комната, кухня"/>
    <m/>
    <m/>
    <m/>
    <m/>
    <m/>
    <m/>
    <m/>
    <m/>
    <m/>
    <s v="Другой ЖК"/>
    <s v="Ю-З"/>
  </r>
  <r>
    <x v="0"/>
    <x v="6"/>
    <n v="18"/>
    <n v="962"/>
    <n v="7"/>
    <n v="9"/>
    <n v="0"/>
    <x v="1"/>
    <n v="35.44"/>
    <n v="77.02"/>
    <n v="77.02"/>
    <n v="0"/>
    <n v="77.02"/>
    <n v="0"/>
    <n v="77.02"/>
    <m/>
    <m/>
    <m/>
    <n v="8.0500000000000007"/>
    <s v="ниша"/>
    <m/>
    <m/>
    <m/>
    <m/>
    <m/>
    <m/>
    <m/>
    <m/>
    <m/>
    <m/>
    <s v="Кухня-столовая"/>
    <n v="15.87"/>
    <m/>
    <m/>
    <s v="Жилая комната"/>
    <s v="Мастер-спальня"/>
    <n v="23.57"/>
    <s v="гардероб"/>
    <n v="5.25"/>
    <s v="Жилая комната"/>
    <s v="Комната стандарт"/>
    <n v="11.87"/>
    <m/>
    <m/>
    <m/>
    <m/>
    <m/>
    <m/>
    <m/>
    <m/>
    <m/>
    <m/>
    <m/>
    <m/>
    <m/>
    <m/>
    <m/>
    <m/>
    <m/>
    <n v="4"/>
    <n v="3.66"/>
    <m/>
    <n v="4.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m/>
    <s v="да"/>
    <m/>
    <m/>
    <m/>
    <n v="2"/>
    <s v="две комнаты, кухня"/>
    <m/>
    <m/>
    <s v="коридор"/>
    <m/>
    <m/>
    <m/>
    <m/>
    <m/>
    <m/>
    <s v="Другой ЖК"/>
    <s v="Ю-З, С-В"/>
  </r>
  <r>
    <x v="0"/>
    <x v="6"/>
    <n v="18"/>
    <n v="963"/>
    <n v="8"/>
    <n v="9"/>
    <n v="0"/>
    <x v="2"/>
    <n v="48.879999999999995"/>
    <n v="88.72999999999999"/>
    <n v="88.72999999999999"/>
    <n v="19.600000000000001"/>
    <n v="108.32999999999998"/>
    <n v="5.88"/>
    <n v="94.609999999999985"/>
    <m/>
    <m/>
    <m/>
    <n v="13.68"/>
    <s v="ниша"/>
    <m/>
    <m/>
    <m/>
    <m/>
    <m/>
    <m/>
    <m/>
    <m/>
    <m/>
    <m/>
    <s v="Кухня-столовая"/>
    <n v="17.12"/>
    <m/>
    <m/>
    <s v="Жилая комната"/>
    <s v="Мастер-спальня"/>
    <n v="18.75"/>
    <m/>
    <m/>
    <s v="Жилая комната"/>
    <s v="Комната стандарт"/>
    <n v="17.05"/>
    <m/>
    <m/>
    <s v="Жилая комната"/>
    <s v="Комната стандарт"/>
    <n v="13.08"/>
    <m/>
    <m/>
    <m/>
    <m/>
    <m/>
    <m/>
    <m/>
    <m/>
    <m/>
    <m/>
    <m/>
    <m/>
    <n v="4.5599999999999996"/>
    <n v="4.49"/>
    <m/>
    <m/>
    <m/>
    <m/>
    <m/>
    <m/>
    <m/>
    <m/>
    <m/>
    <m/>
    <m/>
    <m/>
    <m/>
    <m/>
    <m/>
    <m/>
    <m/>
    <m/>
    <m/>
    <m/>
    <m/>
    <m/>
    <m/>
    <m/>
    <m/>
    <m/>
    <m/>
    <m/>
    <n v="19.600000000000001"/>
    <n v="5.88"/>
    <s v="комната"/>
    <m/>
    <m/>
    <m/>
    <m/>
    <m/>
    <m/>
    <m/>
    <n v="3.3"/>
    <s v="да"/>
    <m/>
    <s v="да"/>
    <m/>
    <m/>
    <m/>
    <n v="2"/>
    <s v="три комнаты, кухня"/>
    <m/>
    <m/>
    <s v="кухня, коридор"/>
    <m/>
    <m/>
    <m/>
    <m/>
    <m/>
    <m/>
    <s v="Другой ЖК, Свой ЖК"/>
    <s v="С-В, С-З"/>
  </r>
  <r>
    <x v="0"/>
    <x v="6"/>
    <n v="18"/>
    <n v="964"/>
    <n v="9"/>
    <n v="9"/>
    <n v="0"/>
    <x v="1"/>
    <n v="24.18"/>
    <n v="82.170000000000016"/>
    <n v="82.170000000000016"/>
    <n v="15.8"/>
    <n v="97.970000000000013"/>
    <n v="4.74"/>
    <n v="86.910000000000011"/>
    <m/>
    <m/>
    <m/>
    <n v="11.17"/>
    <s v="ниша"/>
    <m/>
    <m/>
    <m/>
    <m/>
    <m/>
    <m/>
    <m/>
    <m/>
    <m/>
    <m/>
    <s v="Кухня-столовая"/>
    <n v="28.3"/>
    <m/>
    <m/>
    <s v="Жилая комната"/>
    <s v="Мастер-спальня"/>
    <n v="13.65"/>
    <s v="гардероб"/>
    <n v="4.13"/>
    <s v="Жилая комната"/>
    <s v="Комната стандарт"/>
    <n v="10.53"/>
    <m/>
    <m/>
    <m/>
    <m/>
    <m/>
    <m/>
    <m/>
    <m/>
    <m/>
    <m/>
    <m/>
    <m/>
    <m/>
    <m/>
    <m/>
    <m/>
    <m/>
    <n v="4.26"/>
    <n v="4.09"/>
    <m/>
    <n v="6.04"/>
    <m/>
    <m/>
    <m/>
    <m/>
    <m/>
    <m/>
    <m/>
    <m/>
    <m/>
    <m/>
    <m/>
    <m/>
    <m/>
    <m/>
    <m/>
    <m/>
    <m/>
    <m/>
    <m/>
    <m/>
    <m/>
    <m/>
    <m/>
    <m/>
    <m/>
    <m/>
    <n v="15.8"/>
    <n v="4.74"/>
    <s v="кухня"/>
    <m/>
    <m/>
    <m/>
    <m/>
    <m/>
    <m/>
    <m/>
    <n v="3.3"/>
    <s v="да"/>
    <m/>
    <m/>
    <m/>
    <m/>
    <m/>
    <n v="1"/>
    <s v="кухня, две комнаты"/>
    <m/>
    <m/>
    <m/>
    <m/>
    <m/>
    <m/>
    <m/>
    <m/>
    <m/>
    <s v="Другой ЖК, Свой ЖК"/>
    <s v="С-В"/>
  </r>
  <r>
    <x v="0"/>
    <x v="6"/>
    <n v="19"/>
    <n v="965"/>
    <n v="1"/>
    <n v="9"/>
    <n v="0"/>
    <x v="0"/>
    <n v="13.57"/>
    <n v="41.019999999999996"/>
    <n v="41.019999999999996"/>
    <n v="10.17"/>
    <n v="51.19"/>
    <n v="3.05"/>
    <n v="44.069999999999993"/>
    <m/>
    <m/>
    <m/>
    <n v="4.47"/>
    <s v="ниша"/>
    <m/>
    <m/>
    <m/>
    <m/>
    <m/>
    <m/>
    <m/>
    <m/>
    <m/>
    <m/>
    <s v="Кухня-столовая"/>
    <n v="18.73"/>
    <m/>
    <m/>
    <s v="Жилая комната"/>
    <s v="Комната стандарт"/>
    <n v="13.57"/>
    <s v="ниша"/>
    <m/>
    <m/>
    <m/>
    <m/>
    <m/>
    <m/>
    <m/>
    <m/>
    <m/>
    <m/>
    <m/>
    <m/>
    <m/>
    <m/>
    <m/>
    <m/>
    <m/>
    <m/>
    <m/>
    <m/>
    <m/>
    <n v="4.25"/>
    <m/>
    <m/>
    <m/>
    <m/>
    <m/>
    <m/>
    <m/>
    <m/>
    <m/>
    <m/>
    <m/>
    <m/>
    <m/>
    <m/>
    <m/>
    <m/>
    <m/>
    <m/>
    <m/>
    <m/>
    <m/>
    <m/>
    <m/>
    <m/>
    <m/>
    <m/>
    <m/>
    <m/>
    <m/>
    <n v="10.17"/>
    <n v="3.05"/>
    <s v="кухня"/>
    <m/>
    <m/>
    <m/>
    <m/>
    <m/>
    <m/>
    <m/>
    <n v="3.3"/>
    <s v="да"/>
    <m/>
    <m/>
    <m/>
    <m/>
    <m/>
    <n v="1"/>
    <s v="комната, кухня"/>
    <m/>
    <m/>
    <m/>
    <m/>
    <m/>
    <m/>
    <m/>
    <m/>
    <m/>
    <s v="Свой ЖК, Двор"/>
    <s v="С-В"/>
  </r>
  <r>
    <x v="0"/>
    <x v="6"/>
    <n v="19"/>
    <n v="966"/>
    <n v="2"/>
    <n v="9"/>
    <n v="0"/>
    <x v="2"/>
    <n v="44.240000000000009"/>
    <n v="99.84"/>
    <n v="99.84"/>
    <n v="5.07"/>
    <n v="104.91"/>
    <n v="1.5"/>
    <n v="101.34"/>
    <m/>
    <m/>
    <m/>
    <n v="8.2100000000000009"/>
    <s v="ниша"/>
    <m/>
    <n v="6.64"/>
    <m/>
    <m/>
    <m/>
    <m/>
    <m/>
    <m/>
    <m/>
    <m/>
    <s v="Кухня-столовая"/>
    <n v="31.85"/>
    <m/>
    <m/>
    <s v="Жилая комната"/>
    <s v="Мастер-спальня"/>
    <n v="18.100000000000001"/>
    <m/>
    <m/>
    <s v="Жилая комната"/>
    <s v="Комната стандарт"/>
    <n v="14.55"/>
    <m/>
    <m/>
    <s v="Жилая комната"/>
    <s v="Комната стандарт"/>
    <n v="11.59"/>
    <m/>
    <m/>
    <m/>
    <m/>
    <m/>
    <m/>
    <m/>
    <m/>
    <m/>
    <m/>
    <m/>
    <m/>
    <n v="4.99"/>
    <n v="3.91"/>
    <m/>
    <m/>
    <m/>
    <m/>
    <m/>
    <m/>
    <m/>
    <m/>
    <m/>
    <m/>
    <m/>
    <m/>
    <m/>
    <m/>
    <m/>
    <m/>
    <m/>
    <m/>
    <m/>
    <m/>
    <m/>
    <m/>
    <m/>
    <m/>
    <m/>
    <m/>
    <m/>
    <m/>
    <n v="5.07"/>
    <n v="1.5"/>
    <s v="кухня"/>
    <m/>
    <m/>
    <m/>
    <m/>
    <m/>
    <m/>
    <m/>
    <n v="3.3"/>
    <s v="да"/>
    <m/>
    <s v="да"/>
    <m/>
    <m/>
    <m/>
    <n v="2"/>
    <s v="три комнаты, кухня"/>
    <m/>
    <m/>
    <m/>
    <m/>
    <m/>
    <m/>
    <m/>
    <m/>
    <m/>
    <s v="Свой ЖК, Двор"/>
    <s v="С-В, Ю-В"/>
  </r>
  <r>
    <x v="0"/>
    <x v="6"/>
    <n v="19"/>
    <n v="967"/>
    <n v="3"/>
    <n v="9"/>
    <n v="0"/>
    <x v="2"/>
    <n v="44.489999999999995"/>
    <n v="128.32"/>
    <n v="128.32"/>
    <n v="5.38"/>
    <n v="133.69999999999999"/>
    <n v="1.61"/>
    <n v="129.93"/>
    <m/>
    <m/>
    <m/>
    <n v="4.09"/>
    <m/>
    <m/>
    <n v="2.13"/>
    <m/>
    <m/>
    <m/>
    <m/>
    <m/>
    <m/>
    <m/>
    <m/>
    <s v="Кухня-столовая"/>
    <n v="50.13"/>
    <m/>
    <m/>
    <s v="Жилая комната"/>
    <s v="Комната стандарт"/>
    <n v="17.29"/>
    <s v="гардероб"/>
    <n v="4.21"/>
    <s v="Жилая комната"/>
    <s v="Мастер-спальня"/>
    <n v="15.11"/>
    <s v="гардероб"/>
    <n v="12.25"/>
    <s v="Жилая комната"/>
    <s v="Комната стандарт"/>
    <n v="12.09"/>
    <m/>
    <m/>
    <m/>
    <m/>
    <m/>
    <m/>
    <m/>
    <m/>
    <m/>
    <m/>
    <m/>
    <m/>
    <n v="3.95"/>
    <n v="3.34"/>
    <m/>
    <n v="3.73"/>
    <m/>
    <m/>
    <m/>
    <m/>
    <m/>
    <m/>
    <m/>
    <m/>
    <m/>
    <m/>
    <m/>
    <m/>
    <m/>
    <m/>
    <m/>
    <m/>
    <m/>
    <m/>
    <m/>
    <m/>
    <m/>
    <m/>
    <m/>
    <m/>
    <m/>
    <m/>
    <n v="5.38"/>
    <n v="1.61"/>
    <s v="кухня"/>
    <m/>
    <m/>
    <m/>
    <m/>
    <m/>
    <m/>
    <m/>
    <n v="3.3"/>
    <s v="да"/>
    <m/>
    <s v="да"/>
    <m/>
    <m/>
    <m/>
    <n v="2"/>
    <s v="три комнаты, кухня"/>
    <m/>
    <m/>
    <s v="комната"/>
    <m/>
    <m/>
    <m/>
    <m/>
    <m/>
    <m/>
    <s v="Свой ЖК, Двор"/>
    <s v="Ю-В, Ю-З"/>
  </r>
  <r>
    <x v="0"/>
    <x v="6"/>
    <n v="19"/>
    <n v="968"/>
    <n v="4"/>
    <n v="9"/>
    <n v="0"/>
    <x v="1"/>
    <n v="25.439999999999998"/>
    <n v="59.49"/>
    <n v="59.49"/>
    <n v="7.31"/>
    <n v="66.8"/>
    <n v="2.19"/>
    <n v="61.68"/>
    <m/>
    <m/>
    <m/>
    <n v="10.62"/>
    <s v="ниша"/>
    <m/>
    <m/>
    <m/>
    <m/>
    <m/>
    <m/>
    <m/>
    <m/>
    <m/>
    <m/>
    <s v="Кухня-столовая"/>
    <n v="17.98"/>
    <m/>
    <m/>
    <s v="Жилая комната"/>
    <s v="Комната стандарт"/>
    <n v="14.19"/>
    <s v="ниша"/>
    <m/>
    <s v="Жилая комната"/>
    <s v="Комната стандарт"/>
    <n v="11.25"/>
    <m/>
    <m/>
    <m/>
    <m/>
    <m/>
    <m/>
    <m/>
    <m/>
    <m/>
    <m/>
    <m/>
    <m/>
    <m/>
    <m/>
    <m/>
    <m/>
    <m/>
    <n v="5.45"/>
    <m/>
    <m/>
    <m/>
    <m/>
    <m/>
    <m/>
    <m/>
    <m/>
    <m/>
    <m/>
    <m/>
    <m/>
    <m/>
    <m/>
    <m/>
    <m/>
    <m/>
    <m/>
    <m/>
    <m/>
    <m/>
    <m/>
    <m/>
    <m/>
    <m/>
    <m/>
    <m/>
    <m/>
    <m/>
    <n v="7.31"/>
    <n v="2.19"/>
    <s v="кухня"/>
    <m/>
    <m/>
    <m/>
    <m/>
    <m/>
    <m/>
    <m/>
    <n v="3.3"/>
    <s v="да"/>
    <m/>
    <m/>
    <m/>
    <m/>
    <m/>
    <n v="1"/>
    <s v="две комнаты, кухня"/>
    <m/>
    <m/>
    <m/>
    <m/>
    <m/>
    <m/>
    <m/>
    <m/>
    <m/>
    <s v="Другой ЖК"/>
    <s v="Ю-З"/>
  </r>
  <r>
    <x v="0"/>
    <x v="6"/>
    <n v="19"/>
    <n v="969"/>
    <n v="5"/>
    <n v="9"/>
    <n v="0"/>
    <x v="1"/>
    <n v="22.15"/>
    <n v="52.739999999999995"/>
    <n v="52.739999999999995"/>
    <n v="14.26"/>
    <n v="67"/>
    <n v="4.28"/>
    <n v="57.019999999999996"/>
    <m/>
    <m/>
    <m/>
    <n v="8.42"/>
    <s v="ниша"/>
    <m/>
    <m/>
    <m/>
    <m/>
    <m/>
    <m/>
    <m/>
    <m/>
    <m/>
    <m/>
    <s v="Кухня-столовая"/>
    <n v="13.15"/>
    <m/>
    <m/>
    <s v="Жилая комната"/>
    <s v="Комната стандарт"/>
    <n v="11.7"/>
    <m/>
    <m/>
    <s v="Жилая комната"/>
    <s v="Мастер-спальня с/у через гардероб"/>
    <n v="10.45"/>
    <s v="гардероб"/>
    <n v="2.61"/>
    <m/>
    <m/>
    <m/>
    <m/>
    <m/>
    <m/>
    <m/>
    <m/>
    <m/>
    <m/>
    <m/>
    <m/>
    <m/>
    <m/>
    <m/>
    <n v="3.73"/>
    <n v="2.68"/>
    <m/>
    <m/>
    <m/>
    <m/>
    <m/>
    <m/>
    <m/>
    <m/>
    <m/>
    <m/>
    <m/>
    <m/>
    <m/>
    <m/>
    <m/>
    <m/>
    <m/>
    <m/>
    <m/>
    <m/>
    <m/>
    <m/>
    <m/>
    <m/>
    <m/>
    <m/>
    <m/>
    <m/>
    <n v="14.26"/>
    <n v="4.28"/>
    <s v="комната"/>
    <m/>
    <m/>
    <m/>
    <m/>
    <m/>
    <m/>
    <m/>
    <n v="3.3"/>
    <s v="да"/>
    <m/>
    <m/>
    <m/>
    <m/>
    <m/>
    <n v="1"/>
    <s v="две комнаты, кухня"/>
    <m/>
    <m/>
    <m/>
    <m/>
    <m/>
    <m/>
    <m/>
    <m/>
    <m/>
    <s v="Другой ЖК"/>
    <s v="Ю-З"/>
  </r>
  <r>
    <x v="0"/>
    <x v="6"/>
    <n v="19"/>
    <n v="970"/>
    <n v="6"/>
    <n v="9"/>
    <n v="0"/>
    <x v="0"/>
    <n v="15.31"/>
    <n v="41.44"/>
    <n v="41.44"/>
    <n v="0"/>
    <n v="41.44"/>
    <n v="0"/>
    <n v="41.44"/>
    <m/>
    <m/>
    <m/>
    <n v="4.37"/>
    <s v="ниша"/>
    <m/>
    <m/>
    <m/>
    <m/>
    <m/>
    <m/>
    <m/>
    <m/>
    <m/>
    <m/>
    <s v="Кухня-столовая"/>
    <n v="16.46"/>
    <m/>
    <m/>
    <s v="Жилая комната"/>
    <s v="Комната стандарт"/>
    <n v="15.31"/>
    <m/>
    <m/>
    <m/>
    <m/>
    <m/>
    <m/>
    <m/>
    <m/>
    <m/>
    <m/>
    <m/>
    <m/>
    <m/>
    <m/>
    <m/>
    <m/>
    <m/>
    <m/>
    <m/>
    <m/>
    <m/>
    <m/>
    <n v="5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m/>
    <m/>
    <m/>
    <m/>
    <m/>
    <n v="1"/>
    <s v="комната, кухня"/>
    <m/>
    <m/>
    <m/>
    <m/>
    <m/>
    <m/>
    <m/>
    <m/>
    <m/>
    <s v="Другой ЖК"/>
    <s v="Ю-З"/>
  </r>
  <r>
    <x v="0"/>
    <x v="6"/>
    <n v="19"/>
    <n v="971"/>
    <n v="7"/>
    <n v="9"/>
    <n v="0"/>
    <x v="1"/>
    <n v="34.92"/>
    <n v="81.180000000000007"/>
    <n v="81.180000000000007"/>
    <n v="5.32"/>
    <n v="86.5"/>
    <n v="1.6"/>
    <n v="82.78"/>
    <m/>
    <m/>
    <m/>
    <n v="3.53"/>
    <s v="ниша"/>
    <m/>
    <n v="4.5199999999999996"/>
    <m/>
    <m/>
    <m/>
    <m/>
    <m/>
    <m/>
    <m/>
    <m/>
    <s v="Кухня-столовая"/>
    <n v="22.46"/>
    <m/>
    <m/>
    <s v="Жилая комната"/>
    <s v="Мастер-спальня"/>
    <n v="21.02"/>
    <s v="гардероб"/>
    <n v="3.34"/>
    <s v="Жилая комната"/>
    <s v="Комната стандарт"/>
    <n v="13.9"/>
    <m/>
    <m/>
    <m/>
    <m/>
    <m/>
    <m/>
    <m/>
    <m/>
    <m/>
    <m/>
    <m/>
    <m/>
    <m/>
    <m/>
    <m/>
    <m/>
    <m/>
    <n v="4"/>
    <n v="3.66"/>
    <m/>
    <n v="4.75"/>
    <m/>
    <m/>
    <m/>
    <m/>
    <m/>
    <m/>
    <m/>
    <m/>
    <m/>
    <m/>
    <m/>
    <m/>
    <m/>
    <m/>
    <m/>
    <m/>
    <m/>
    <m/>
    <m/>
    <m/>
    <m/>
    <m/>
    <m/>
    <m/>
    <m/>
    <m/>
    <n v="5.32"/>
    <n v="1.6"/>
    <s v="комната"/>
    <m/>
    <m/>
    <m/>
    <m/>
    <m/>
    <m/>
    <m/>
    <n v="3.3"/>
    <s v="да"/>
    <m/>
    <s v="да"/>
    <m/>
    <m/>
    <m/>
    <n v="2"/>
    <s v="две комнаты, кухня"/>
    <m/>
    <m/>
    <s v="коридор"/>
    <m/>
    <m/>
    <m/>
    <m/>
    <m/>
    <m/>
    <s v="Другой ЖК"/>
    <s v="Ю-З, С-В"/>
  </r>
  <r>
    <x v="0"/>
    <x v="6"/>
    <n v="19"/>
    <n v="972"/>
    <n v="8"/>
    <n v="9"/>
    <n v="0"/>
    <x v="2"/>
    <n v="49.94"/>
    <n v="92.259999999999991"/>
    <n v="92.259999999999991"/>
    <n v="4.99"/>
    <n v="97.249999999999986"/>
    <n v="1.5"/>
    <n v="93.759999999999991"/>
    <m/>
    <m/>
    <m/>
    <n v="13.54"/>
    <s v="ниша"/>
    <m/>
    <m/>
    <m/>
    <m/>
    <m/>
    <m/>
    <m/>
    <m/>
    <m/>
    <m/>
    <s v="Кухня-столовая"/>
    <n v="18.39"/>
    <m/>
    <m/>
    <s v="Жилая комната"/>
    <s v="Мастер-спальня"/>
    <n v="18.89"/>
    <m/>
    <m/>
    <s v="Жилая комната"/>
    <s v="Комната стандарт"/>
    <n v="16"/>
    <m/>
    <m/>
    <s v="Жилая комната"/>
    <s v="Комната стандарт"/>
    <n v="15.05"/>
    <m/>
    <m/>
    <m/>
    <m/>
    <m/>
    <m/>
    <m/>
    <m/>
    <m/>
    <m/>
    <m/>
    <m/>
    <n v="3.56"/>
    <n v="3.55"/>
    <m/>
    <n v="3.28"/>
    <m/>
    <m/>
    <m/>
    <m/>
    <m/>
    <m/>
    <m/>
    <m/>
    <m/>
    <m/>
    <m/>
    <m/>
    <m/>
    <m/>
    <m/>
    <m/>
    <m/>
    <m/>
    <m/>
    <m/>
    <m/>
    <m/>
    <m/>
    <m/>
    <m/>
    <m/>
    <n v="4.99"/>
    <n v="1.5"/>
    <s v="комната"/>
    <m/>
    <m/>
    <m/>
    <m/>
    <m/>
    <m/>
    <m/>
    <n v="3.3"/>
    <s v="да"/>
    <m/>
    <s v="да"/>
    <m/>
    <m/>
    <m/>
    <n v="2"/>
    <s v="три комнаты, кухня"/>
    <m/>
    <m/>
    <s v="кухня, коридор"/>
    <m/>
    <m/>
    <m/>
    <m/>
    <m/>
    <m/>
    <s v="Другой ЖК, Свой ЖК"/>
    <s v="С-В, С-З"/>
  </r>
  <r>
    <x v="0"/>
    <x v="6"/>
    <n v="19"/>
    <n v="973"/>
    <n v="9"/>
    <n v="9"/>
    <n v="0"/>
    <x v="1"/>
    <n v="31.67"/>
    <n v="78.790000000000006"/>
    <n v="78.790000000000006"/>
    <n v="10.66"/>
    <n v="89.45"/>
    <n v="3.2"/>
    <n v="81.990000000000009"/>
    <m/>
    <m/>
    <m/>
    <n v="11.22"/>
    <s v="ниша"/>
    <m/>
    <m/>
    <m/>
    <m/>
    <m/>
    <m/>
    <m/>
    <m/>
    <m/>
    <m/>
    <s v="Кухня-столовая"/>
    <n v="17.11"/>
    <m/>
    <m/>
    <s v="Жилая комната"/>
    <s v="Мастер-спальня"/>
    <n v="18.600000000000001"/>
    <s v="гардероб"/>
    <n v="4.13"/>
    <s v="Жилая комната"/>
    <s v="Комната стандарт"/>
    <n v="13.07"/>
    <m/>
    <m/>
    <m/>
    <m/>
    <m/>
    <m/>
    <m/>
    <m/>
    <m/>
    <m/>
    <m/>
    <m/>
    <m/>
    <m/>
    <m/>
    <m/>
    <m/>
    <n v="4.26"/>
    <n v="4.09"/>
    <m/>
    <n v="6.31"/>
    <m/>
    <m/>
    <m/>
    <m/>
    <m/>
    <m/>
    <m/>
    <m/>
    <m/>
    <m/>
    <m/>
    <m/>
    <m/>
    <m/>
    <m/>
    <m/>
    <m/>
    <m/>
    <m/>
    <m/>
    <m/>
    <m/>
    <m/>
    <m/>
    <m/>
    <m/>
    <n v="10.66"/>
    <n v="3.2"/>
    <s v="кухня"/>
    <m/>
    <m/>
    <m/>
    <m/>
    <m/>
    <m/>
    <m/>
    <n v="3.3"/>
    <s v="да"/>
    <m/>
    <m/>
    <m/>
    <m/>
    <m/>
    <n v="1"/>
    <s v="кухня, две комнаты"/>
    <m/>
    <m/>
    <m/>
    <m/>
    <m/>
    <m/>
    <m/>
    <m/>
    <m/>
    <s v="Другой ЖК, Свой ЖК"/>
    <s v="С-В"/>
  </r>
  <r>
    <x v="0"/>
    <x v="6"/>
    <n v="20"/>
    <n v="974"/>
    <n v="1"/>
    <n v="9"/>
    <n v="0"/>
    <x v="0"/>
    <n v="14.34"/>
    <n v="50.410000000000004"/>
    <n v="50.410000000000004"/>
    <n v="0"/>
    <n v="50.410000000000004"/>
    <n v="0"/>
    <n v="50.410000000000004"/>
    <m/>
    <m/>
    <m/>
    <n v="5.38"/>
    <s v="ниша"/>
    <m/>
    <m/>
    <m/>
    <m/>
    <m/>
    <m/>
    <m/>
    <m/>
    <m/>
    <m/>
    <s v="Кухня-столовая"/>
    <n v="21.34"/>
    <m/>
    <m/>
    <s v="Жилая комната"/>
    <s v="Комната стандарт"/>
    <n v="14.34"/>
    <m/>
    <m/>
    <m/>
    <m/>
    <m/>
    <m/>
    <m/>
    <m/>
    <m/>
    <m/>
    <m/>
    <m/>
    <m/>
    <m/>
    <m/>
    <m/>
    <m/>
    <m/>
    <m/>
    <m/>
    <m/>
    <m/>
    <n v="4.25"/>
    <m/>
    <m/>
    <n v="5.099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"/>
    <s v="да"/>
    <m/>
    <m/>
    <m/>
    <m/>
    <m/>
    <n v="1"/>
    <s v="комната, кухня"/>
    <m/>
    <m/>
    <m/>
    <m/>
    <m/>
    <m/>
    <m/>
    <m/>
    <m/>
    <s v="Свой ЖК, Двор"/>
    <s v="С-В"/>
  </r>
  <r>
    <x v="0"/>
    <x v="6"/>
    <n v="20"/>
    <n v="975"/>
    <n v="2"/>
    <n v="9"/>
    <n v="0"/>
    <x v="2"/>
    <n v="38.67"/>
    <n v="93.22"/>
    <n v="93.22"/>
    <n v="7.99"/>
    <n v="101.21"/>
    <n v="2.34"/>
    <n v="95.56"/>
    <m/>
    <m/>
    <m/>
    <n v="8.16"/>
    <s v="ниша"/>
    <m/>
    <n v="6.64"/>
    <m/>
    <m/>
    <m/>
    <m/>
    <m/>
    <m/>
    <m/>
    <m/>
    <s v="Кухня-столовая"/>
    <n v="30.85"/>
    <m/>
    <m/>
    <s v="Жилая комната"/>
    <s v="Комната стандарт"/>
    <n v="14.49"/>
    <m/>
    <m/>
    <s v="Жилая комната"/>
    <s v="Мастер-спальня"/>
    <n v="13.52"/>
    <m/>
    <m/>
    <s v="Жилая комната"/>
    <s v="Комната стандарт"/>
    <n v="10.66"/>
    <m/>
    <m/>
    <m/>
    <m/>
    <m/>
    <m/>
    <m/>
    <m/>
    <m/>
    <m/>
    <m/>
    <m/>
    <n v="4.99"/>
    <n v="3.91"/>
    <m/>
    <m/>
    <m/>
    <m/>
    <m/>
    <m/>
    <m/>
    <m/>
    <m/>
    <m/>
    <m/>
    <m/>
    <m/>
    <m/>
    <m/>
    <m/>
    <m/>
    <m/>
    <m/>
    <m/>
    <m/>
    <m/>
    <m/>
    <m/>
    <m/>
    <m/>
    <m/>
    <m/>
    <n v="7.99"/>
    <n v="2.34"/>
    <s v="комната"/>
    <m/>
    <m/>
    <m/>
    <m/>
    <m/>
    <m/>
    <m/>
    <n v="3.3"/>
    <s v="да"/>
    <m/>
    <s v="да"/>
    <m/>
    <m/>
    <m/>
    <n v="2"/>
    <s v="три комнаты, кухня"/>
    <m/>
    <m/>
    <m/>
    <m/>
    <m/>
    <m/>
    <m/>
    <m/>
    <m/>
    <s v="Свой ЖК, Двор"/>
    <s v="С-В, Ю-В"/>
  </r>
  <r>
    <x v="0"/>
    <x v="6"/>
    <n v="20"/>
    <n v="976"/>
    <n v="3"/>
    <n v="9"/>
    <n v="0"/>
    <x v="2"/>
    <n v="46.339999999999996"/>
    <n v="114.98000000000002"/>
    <n v="114.98000000000002"/>
    <n v="14.540000000000001"/>
    <n v="129.52000000000001"/>
    <n v="4.3599999999999994"/>
    <n v="119.34000000000002"/>
    <m/>
    <m/>
    <m/>
    <n v="3.74"/>
    <s v="ниша"/>
    <m/>
    <n v="2.13"/>
    <m/>
    <m/>
    <m/>
    <m/>
    <m/>
    <m/>
    <m/>
    <m/>
    <s v="Кухня-столовая"/>
    <n v="45.65"/>
    <m/>
    <m/>
    <s v="Жилая комната"/>
    <s v="Мастер-спальня"/>
    <n v="16.32"/>
    <s v="гардероб"/>
    <n v="3.34"/>
    <s v="Жилая комната"/>
    <s v="Комната стандарт"/>
    <n v="15.84"/>
    <m/>
    <m/>
    <s v="Жилая комната"/>
    <s v="Комната стандарт"/>
    <n v="14.18"/>
    <s v="гардероб"/>
    <n v="4.21"/>
    <m/>
    <m/>
    <m/>
    <m/>
    <m/>
    <m/>
    <m/>
    <m/>
    <m/>
    <m/>
    <n v="3.95"/>
    <n v="3.34"/>
    <m/>
    <n v="2.2799999999999998"/>
    <m/>
    <m/>
    <m/>
    <m/>
    <m/>
    <m/>
    <m/>
    <m/>
    <m/>
    <m/>
    <m/>
    <m/>
    <m/>
    <m/>
    <m/>
    <m/>
    <m/>
    <m/>
    <m/>
    <m/>
    <m/>
    <m/>
    <m/>
    <m/>
    <m/>
    <m/>
    <n v="11.96"/>
    <n v="3.59"/>
    <s v="комната"/>
    <n v="2.58"/>
    <n v="0.77"/>
    <s v="комната"/>
    <m/>
    <m/>
    <m/>
    <m/>
    <n v="3.3"/>
    <s v="да"/>
    <m/>
    <s v="да"/>
    <m/>
    <m/>
    <m/>
    <n v="2"/>
    <s v="три комнаты, кухня"/>
    <m/>
    <m/>
    <s v="комната"/>
    <m/>
    <m/>
    <m/>
    <m/>
    <m/>
    <m/>
    <s v="Свой ЖК, Двор"/>
    <s v="Ю-В, Ю-З"/>
  </r>
  <r>
    <x v="0"/>
    <x v="6"/>
    <n v="20"/>
    <n v="977"/>
    <n v="4"/>
    <n v="9"/>
    <n v="0"/>
    <x v="1"/>
    <n v="20.740000000000002"/>
    <n v="61.4"/>
    <n v="61.4"/>
    <n v="4.99"/>
    <n v="66.39"/>
    <n v="1.5"/>
    <n v="62.9"/>
    <m/>
    <m/>
    <m/>
    <n v="10.62"/>
    <s v="ниша"/>
    <m/>
    <m/>
    <m/>
    <m/>
    <m/>
    <m/>
    <m/>
    <m/>
    <m/>
    <m/>
    <s v="Кухня-столовая"/>
    <n v="24.59"/>
    <m/>
    <m/>
    <s v="Жилая комната"/>
    <s v="Комната стандарт"/>
    <n v="11.09"/>
    <m/>
    <m/>
    <s v="Жилая комната"/>
    <s v="Комната стандарт"/>
    <n v="9.65"/>
    <s v="ниша"/>
    <m/>
    <m/>
    <m/>
    <m/>
    <m/>
    <m/>
    <m/>
    <m/>
    <m/>
    <m/>
    <m/>
    <m/>
    <m/>
    <m/>
    <m/>
    <m/>
    <n v="5.45"/>
    <m/>
    <m/>
    <m/>
    <m/>
    <m/>
    <m/>
    <m/>
    <m/>
    <m/>
    <m/>
    <m/>
    <m/>
    <m/>
    <m/>
    <m/>
    <m/>
    <m/>
    <m/>
    <m/>
    <m/>
    <m/>
    <m/>
    <m/>
    <m/>
    <m/>
    <m/>
    <m/>
    <m/>
    <m/>
    <n v="4.99"/>
    <n v="1.5"/>
    <s v="комната"/>
    <m/>
    <m/>
    <m/>
    <m/>
    <m/>
    <m/>
    <m/>
    <n v="3.3"/>
    <s v="да"/>
    <m/>
    <m/>
    <m/>
    <m/>
    <m/>
    <n v="1"/>
    <s v="две комнаты, кухня"/>
    <m/>
    <m/>
    <m/>
    <m/>
    <m/>
    <m/>
    <m/>
    <m/>
    <m/>
    <s v="Другой ЖК"/>
    <s v="Ю-З"/>
  </r>
  <r>
    <x v="0"/>
    <x v="6"/>
    <n v="20"/>
    <n v="978"/>
    <n v="5"/>
    <n v="9"/>
    <n v="0"/>
    <x v="1"/>
    <n v="26.630000000000003"/>
    <n v="65.72"/>
    <n v="65.72"/>
    <n v="0.99"/>
    <n v="66.709999999999994"/>
    <n v="0.3"/>
    <n v="66.02"/>
    <m/>
    <m/>
    <m/>
    <n v="8.44"/>
    <s v="ниша"/>
    <m/>
    <m/>
    <m/>
    <m/>
    <m/>
    <m/>
    <m/>
    <m/>
    <m/>
    <m/>
    <s v="Кухня-столовая с нишей"/>
    <n v="12.25"/>
    <m/>
    <m/>
    <s v="Жилая комната"/>
    <s v="Комната стандарт"/>
    <n v="14.07"/>
    <m/>
    <m/>
    <s v="Жилая комната"/>
    <s v="Мастер-спальня с/у через гардероб"/>
    <n v="12.56"/>
    <s v="гардероб"/>
    <n v="6.67"/>
    <m/>
    <m/>
    <m/>
    <m/>
    <m/>
    <m/>
    <m/>
    <m/>
    <m/>
    <m/>
    <m/>
    <m/>
    <m/>
    <m/>
    <m/>
    <n v="4.82"/>
    <n v="3.73"/>
    <m/>
    <n v="3.18"/>
    <m/>
    <m/>
    <m/>
    <m/>
    <m/>
    <m/>
    <m/>
    <m/>
    <m/>
    <m/>
    <m/>
    <m/>
    <m/>
    <m/>
    <m/>
    <m/>
    <m/>
    <m/>
    <m/>
    <m/>
    <m/>
    <m/>
    <m/>
    <m/>
    <m/>
    <m/>
    <n v="0.99"/>
    <n v="0.3"/>
    <s v="кухня"/>
    <m/>
    <m/>
    <m/>
    <m/>
    <m/>
    <m/>
    <m/>
    <n v="3.3"/>
    <s v="да"/>
    <m/>
    <m/>
    <m/>
    <m/>
    <m/>
    <n v="1"/>
    <s v="две комнаты, кухня"/>
    <m/>
    <m/>
    <m/>
    <m/>
    <m/>
    <m/>
    <m/>
    <m/>
    <m/>
    <s v="Другой ЖК"/>
    <s v="Ю-З"/>
  </r>
  <r>
    <x v="0"/>
    <x v="6"/>
    <n v="20"/>
    <n v="979"/>
    <n v="6"/>
    <n v="9"/>
    <n v="0"/>
    <x v="0"/>
    <n v="20.190000000000001"/>
    <n v="34.840000000000003"/>
    <n v="34.840000000000003"/>
    <n v="6.58"/>
    <n v="41.42"/>
    <n v="1.97"/>
    <n v="36.81"/>
    <m/>
    <m/>
    <m/>
    <n v="4.74"/>
    <s v="ниша"/>
    <m/>
    <m/>
    <m/>
    <m/>
    <m/>
    <m/>
    <m/>
    <m/>
    <m/>
    <m/>
    <s v="Кухня в нише"/>
    <n v="5.03"/>
    <m/>
    <m/>
    <s v="Студия"/>
    <s v="Студия"/>
    <n v="20.190000000000001"/>
    <s v="ниша"/>
    <m/>
    <m/>
    <m/>
    <m/>
    <m/>
    <m/>
    <m/>
    <m/>
    <m/>
    <m/>
    <m/>
    <m/>
    <m/>
    <m/>
    <m/>
    <m/>
    <m/>
    <m/>
    <m/>
    <m/>
    <m/>
    <n v="4.88"/>
    <m/>
    <m/>
    <m/>
    <m/>
    <m/>
    <m/>
    <m/>
    <m/>
    <m/>
    <m/>
    <m/>
    <m/>
    <m/>
    <m/>
    <m/>
    <m/>
    <m/>
    <m/>
    <m/>
    <m/>
    <m/>
    <m/>
    <m/>
    <m/>
    <m/>
    <m/>
    <m/>
    <m/>
    <m/>
    <n v="6.58"/>
    <n v="1.97"/>
    <s v="комната"/>
    <m/>
    <m/>
    <m/>
    <m/>
    <m/>
    <m/>
    <m/>
    <n v="3.3"/>
    <s v="да"/>
    <m/>
    <m/>
    <m/>
    <m/>
    <m/>
    <n v="1"/>
    <s v="комната, кухня"/>
    <m/>
    <m/>
    <m/>
    <m/>
    <m/>
    <m/>
    <m/>
    <m/>
    <m/>
    <s v="Другой ЖК"/>
    <s v="Ю-З"/>
  </r>
  <r>
    <x v="0"/>
    <x v="6"/>
    <n v="20"/>
    <n v="980"/>
    <n v="7"/>
    <n v="9"/>
    <n v="0"/>
    <x v="1"/>
    <n v="35.42"/>
    <n v="77"/>
    <n v="77"/>
    <n v="7.52"/>
    <n v="84.52"/>
    <n v="2.2599999999999998"/>
    <n v="79.260000000000005"/>
    <m/>
    <m/>
    <m/>
    <n v="8.0500000000000007"/>
    <s v="ниша"/>
    <m/>
    <m/>
    <m/>
    <m/>
    <m/>
    <m/>
    <m/>
    <m/>
    <m/>
    <m/>
    <s v="Кухня-столовая"/>
    <n v="15.87"/>
    <m/>
    <m/>
    <s v="Жилая комната"/>
    <s v="Мастер-спальня"/>
    <n v="23.57"/>
    <s v="гардероб"/>
    <n v="5.25"/>
    <s v="Жилая комната"/>
    <s v="Комната стандарт"/>
    <n v="11.85"/>
    <m/>
    <m/>
    <m/>
    <m/>
    <m/>
    <m/>
    <m/>
    <m/>
    <m/>
    <m/>
    <m/>
    <m/>
    <m/>
    <m/>
    <m/>
    <m/>
    <m/>
    <n v="4"/>
    <n v="3.66"/>
    <m/>
    <n v="4.75"/>
    <m/>
    <m/>
    <m/>
    <m/>
    <m/>
    <m/>
    <m/>
    <m/>
    <m/>
    <m/>
    <m/>
    <m/>
    <m/>
    <m/>
    <m/>
    <m/>
    <m/>
    <m/>
    <m/>
    <m/>
    <m/>
    <m/>
    <m/>
    <m/>
    <m/>
    <m/>
    <n v="7.52"/>
    <n v="2.2599999999999998"/>
    <s v="кухня"/>
    <m/>
    <m/>
    <m/>
    <m/>
    <m/>
    <m/>
    <m/>
    <n v="3.3"/>
    <s v="да"/>
    <m/>
    <s v="да"/>
    <m/>
    <m/>
    <m/>
    <n v="2"/>
    <s v="две комнаты, кухня"/>
    <m/>
    <m/>
    <s v="коридор"/>
    <m/>
    <m/>
    <m/>
    <m/>
    <m/>
    <m/>
    <s v="Другой ЖК"/>
    <s v="Ю-З, С-В"/>
  </r>
  <r>
    <x v="0"/>
    <x v="6"/>
    <n v="20"/>
    <n v="981"/>
    <n v="8"/>
    <n v="9"/>
    <n v="0"/>
    <x v="2"/>
    <n v="48.879999999999995"/>
    <n v="88.550000000000011"/>
    <n v="88.550000000000011"/>
    <n v="1.25"/>
    <n v="89.800000000000011"/>
    <n v="0.38"/>
    <n v="88.93"/>
    <m/>
    <m/>
    <m/>
    <n v="13.59"/>
    <s v="ниша"/>
    <m/>
    <m/>
    <m/>
    <m/>
    <m/>
    <m/>
    <m/>
    <m/>
    <m/>
    <m/>
    <s v="Кухня-столовая"/>
    <n v="17.12"/>
    <m/>
    <m/>
    <s v="Жилая комната"/>
    <s v="Мастер-спальня"/>
    <n v="18.75"/>
    <m/>
    <m/>
    <s v="Жилая комната"/>
    <s v="Комната стандарт"/>
    <n v="17.05"/>
    <m/>
    <m/>
    <s v="Жилая комната"/>
    <s v="Комната стандарт"/>
    <n v="13.08"/>
    <m/>
    <m/>
    <m/>
    <m/>
    <m/>
    <m/>
    <m/>
    <m/>
    <m/>
    <m/>
    <m/>
    <m/>
    <n v="4.6500000000000004"/>
    <n v="4.3099999999999996"/>
    <m/>
    <m/>
    <m/>
    <m/>
    <m/>
    <m/>
    <m/>
    <m/>
    <m/>
    <m/>
    <m/>
    <m/>
    <m/>
    <m/>
    <m/>
    <m/>
    <m/>
    <m/>
    <m/>
    <m/>
    <m/>
    <m/>
    <m/>
    <m/>
    <m/>
    <m/>
    <m/>
    <m/>
    <n v="1.25"/>
    <n v="0.38"/>
    <s v="комната"/>
    <m/>
    <m/>
    <m/>
    <m/>
    <m/>
    <m/>
    <m/>
    <n v="3.3"/>
    <s v="да"/>
    <m/>
    <s v="да"/>
    <m/>
    <m/>
    <m/>
    <n v="2"/>
    <s v="три комнаты, кухня"/>
    <m/>
    <m/>
    <s v="кухня, коридор"/>
    <m/>
    <m/>
    <m/>
    <m/>
    <m/>
    <m/>
    <s v="Другой ЖК, Свой ЖК"/>
    <s v="С-В, С-З"/>
  </r>
  <r>
    <x v="0"/>
    <x v="6"/>
    <n v="20"/>
    <n v="982"/>
    <n v="9"/>
    <n v="9"/>
    <n v="0"/>
    <x v="1"/>
    <n v="24.18"/>
    <n v="82.490000000000009"/>
    <n v="82.490000000000009"/>
    <n v="6.74"/>
    <n v="89.23"/>
    <n v="2.02"/>
    <n v="84.51"/>
    <m/>
    <m/>
    <m/>
    <n v="11.22"/>
    <s v="ниша"/>
    <m/>
    <m/>
    <m/>
    <m/>
    <m/>
    <m/>
    <m/>
    <m/>
    <m/>
    <m/>
    <s v="Кухня-столовая"/>
    <n v="28.3"/>
    <m/>
    <m/>
    <s v="Жилая комната"/>
    <s v="Мастер-спальня"/>
    <n v="13.65"/>
    <s v="гардероб"/>
    <n v="4.13"/>
    <s v="Жилая комната"/>
    <s v="Комната стандарт"/>
    <n v="10.53"/>
    <m/>
    <m/>
    <m/>
    <m/>
    <m/>
    <m/>
    <m/>
    <m/>
    <m/>
    <m/>
    <m/>
    <m/>
    <m/>
    <m/>
    <m/>
    <m/>
    <m/>
    <n v="4.26"/>
    <n v="4.09"/>
    <m/>
    <n v="6.31"/>
    <m/>
    <m/>
    <m/>
    <m/>
    <m/>
    <m/>
    <m/>
    <m/>
    <m/>
    <m/>
    <m/>
    <m/>
    <m/>
    <m/>
    <m/>
    <m/>
    <m/>
    <m/>
    <m/>
    <m/>
    <m/>
    <m/>
    <m/>
    <m/>
    <m/>
    <m/>
    <n v="6.74"/>
    <n v="2.02"/>
    <s v="комната"/>
    <m/>
    <m/>
    <m/>
    <m/>
    <m/>
    <m/>
    <m/>
    <n v="3.3"/>
    <s v="да"/>
    <m/>
    <m/>
    <m/>
    <m/>
    <m/>
    <n v="1"/>
    <s v="кухня, две комнаты"/>
    <m/>
    <m/>
    <m/>
    <m/>
    <m/>
    <m/>
    <m/>
    <m/>
    <m/>
    <s v="Другой ЖК, Свой ЖК"/>
    <s v="С-В"/>
  </r>
  <r>
    <x v="0"/>
    <x v="6"/>
    <n v="21"/>
    <n v="983"/>
    <n v="1"/>
    <n v="9"/>
    <n v="0"/>
    <x v="0"/>
    <n v="13.82"/>
    <n v="43.71"/>
    <n v="43.71"/>
    <n v="0"/>
    <n v="43.71"/>
    <n v="0"/>
    <n v="43.71"/>
    <m/>
    <m/>
    <m/>
    <n v="4.47"/>
    <s v="ниша"/>
    <m/>
    <m/>
    <m/>
    <m/>
    <m/>
    <m/>
    <m/>
    <m/>
    <m/>
    <m/>
    <s v="Кухня-столовая"/>
    <n v="21.17"/>
    <m/>
    <m/>
    <s v="Жилая комната"/>
    <s v="Комната стандарт"/>
    <n v="13.82"/>
    <m/>
    <m/>
    <m/>
    <m/>
    <m/>
    <m/>
    <m/>
    <m/>
    <m/>
    <m/>
    <m/>
    <m/>
    <m/>
    <m/>
    <m/>
    <m/>
    <m/>
    <m/>
    <m/>
    <m/>
    <m/>
    <m/>
    <n v="4.2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С-В"/>
  </r>
  <r>
    <x v="0"/>
    <x v="6"/>
    <n v="21"/>
    <n v="984"/>
    <n v="2"/>
    <n v="9"/>
    <n v="0"/>
    <x v="2"/>
    <n v="37.14"/>
    <n v="83.940000000000012"/>
    <n v="83.940000000000012"/>
    <n v="0"/>
    <n v="83.940000000000012"/>
    <n v="0"/>
    <n v="83.940000000000012"/>
    <m/>
    <m/>
    <m/>
    <n v="8.2100000000000009"/>
    <s v="ниша"/>
    <m/>
    <n v="6.57"/>
    <m/>
    <m/>
    <m/>
    <m/>
    <m/>
    <m/>
    <m/>
    <m/>
    <s v="Кухня-столовая"/>
    <n v="23.12"/>
    <m/>
    <m/>
    <s v="Жилая комната"/>
    <s v="Мастер-спальня"/>
    <n v="15.38"/>
    <m/>
    <m/>
    <s v="Жилая комната"/>
    <s v="Комната стандарт"/>
    <n v="11.22"/>
    <m/>
    <m/>
    <s v="Жилая комната"/>
    <s v="Комната стандарт"/>
    <n v="10.54"/>
    <m/>
    <m/>
    <m/>
    <m/>
    <m/>
    <m/>
    <m/>
    <m/>
    <m/>
    <m/>
    <m/>
    <m/>
    <n v="4.99"/>
    <n v="3.9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m/>
    <n v="2"/>
    <m/>
    <m/>
    <m/>
    <m/>
    <m/>
    <m/>
    <m/>
    <m/>
    <m/>
    <m/>
    <s v="Свой ЖК, Двор"/>
    <s v="С-В, Ю-В"/>
  </r>
  <r>
    <x v="0"/>
    <x v="6"/>
    <n v="21"/>
    <n v="985"/>
    <n v="3"/>
    <n v="9"/>
    <n v="0"/>
    <x v="2"/>
    <n v="46.769999999999996"/>
    <n v="105.67999999999999"/>
    <n v="105.67999999999999"/>
    <n v="0"/>
    <n v="105.67999999999999"/>
    <n v="0"/>
    <n v="105.67999999999999"/>
    <m/>
    <m/>
    <m/>
    <n v="3.74"/>
    <s v="ниша"/>
    <m/>
    <n v="2.13"/>
    <m/>
    <m/>
    <m/>
    <m/>
    <m/>
    <m/>
    <m/>
    <m/>
    <s v="Кухня-столовая"/>
    <n v="39.26"/>
    <m/>
    <m/>
    <s v="Жилая комната"/>
    <s v="Мастер-спальня"/>
    <n v="21.11"/>
    <m/>
    <m/>
    <s v="Жилая комната"/>
    <s v="Комната стандарт"/>
    <n v="14.41"/>
    <s v="гардероб"/>
    <n v="4.21"/>
    <s v="Жилая комната"/>
    <s v="Комната стандарт"/>
    <n v="11.25"/>
    <m/>
    <m/>
    <m/>
    <m/>
    <m/>
    <m/>
    <m/>
    <m/>
    <m/>
    <m/>
    <m/>
    <m/>
    <n v="3.95"/>
    <n v="3.34"/>
    <m/>
    <n v="2.279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m/>
    <n v="2"/>
    <m/>
    <m/>
    <m/>
    <s v="комната"/>
    <m/>
    <m/>
    <m/>
    <m/>
    <m/>
    <m/>
    <s v="Свой ЖК, Двор"/>
    <s v="Ю-В, Ю-З"/>
  </r>
  <r>
    <x v="0"/>
    <x v="6"/>
    <n v="21"/>
    <n v="986"/>
    <n v="4"/>
    <n v="9"/>
    <n v="0"/>
    <x v="1"/>
    <n v="22.68"/>
    <n v="58.730000000000004"/>
    <n v="58.730000000000004"/>
    <n v="0"/>
    <n v="58.730000000000004"/>
    <n v="0"/>
    <n v="58.730000000000004"/>
    <m/>
    <m/>
    <m/>
    <n v="10.62"/>
    <s v="ниша"/>
    <m/>
    <m/>
    <m/>
    <m/>
    <m/>
    <m/>
    <m/>
    <m/>
    <m/>
    <m/>
    <s v="Кухня-столовая"/>
    <n v="19.98"/>
    <m/>
    <m/>
    <s v="Жилая комната"/>
    <s v="Комната стандарт"/>
    <n v="11.47"/>
    <m/>
    <m/>
    <s v="Жилая комната"/>
    <s v="Комната стандарт"/>
    <n v="11.21"/>
    <m/>
    <m/>
    <m/>
    <m/>
    <m/>
    <m/>
    <m/>
    <m/>
    <m/>
    <m/>
    <m/>
    <m/>
    <m/>
    <m/>
    <m/>
    <m/>
    <m/>
    <n v="5.4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Ю-З"/>
  </r>
  <r>
    <x v="0"/>
    <x v="6"/>
    <n v="21"/>
    <n v="987"/>
    <n v="5"/>
    <n v="9"/>
    <n v="0"/>
    <x v="1"/>
    <n v="24.07"/>
    <n v="56.949999999999996"/>
    <n v="56.949999999999996"/>
    <n v="0"/>
    <n v="56.949999999999996"/>
    <n v="0"/>
    <n v="56.949999999999996"/>
    <m/>
    <m/>
    <m/>
    <n v="8.44"/>
    <s v="ниша"/>
    <m/>
    <m/>
    <m/>
    <m/>
    <m/>
    <m/>
    <m/>
    <m/>
    <m/>
    <m/>
    <s v="Кухня-столовая"/>
    <n v="12.71"/>
    <m/>
    <m/>
    <s v="Жилая комната"/>
    <s v="Мастер-спальня"/>
    <n v="13.53"/>
    <m/>
    <m/>
    <s v="Жилая комната"/>
    <s v="Комната стандарт"/>
    <n v="10.54"/>
    <m/>
    <m/>
    <m/>
    <m/>
    <m/>
    <m/>
    <m/>
    <m/>
    <m/>
    <m/>
    <m/>
    <m/>
    <m/>
    <m/>
    <m/>
    <m/>
    <m/>
    <n v="4.82"/>
    <n v="3.73"/>
    <m/>
    <n v="3.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Ю-З"/>
  </r>
  <r>
    <x v="0"/>
    <x v="6"/>
    <n v="21"/>
    <n v="988"/>
    <n v="6"/>
    <n v="9"/>
    <n v="0"/>
    <x v="0"/>
    <n v="12.71"/>
    <n v="35.94"/>
    <n v="35.94"/>
    <n v="0"/>
    <n v="35.94"/>
    <n v="0"/>
    <n v="35.94"/>
    <m/>
    <m/>
    <m/>
    <n v="4.37"/>
    <s v="ниша"/>
    <m/>
    <m/>
    <m/>
    <m/>
    <m/>
    <m/>
    <m/>
    <m/>
    <m/>
    <m/>
    <s v="Проходная кухня-гостиная с нишей"/>
    <n v="13.56"/>
    <m/>
    <m/>
    <s v="Жилая комната"/>
    <s v="Комната стандарт"/>
    <n v="12.71"/>
    <m/>
    <m/>
    <m/>
    <m/>
    <m/>
    <m/>
    <m/>
    <m/>
    <m/>
    <m/>
    <m/>
    <m/>
    <m/>
    <m/>
    <m/>
    <m/>
    <m/>
    <m/>
    <m/>
    <m/>
    <m/>
    <m/>
    <n v="5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Ю-З"/>
  </r>
  <r>
    <x v="0"/>
    <x v="6"/>
    <n v="21"/>
    <n v="989"/>
    <n v="7"/>
    <n v="9"/>
    <n v="0"/>
    <x v="1"/>
    <n v="25.29"/>
    <n v="65.11"/>
    <n v="65.11"/>
    <n v="0"/>
    <n v="65.11"/>
    <n v="0"/>
    <n v="65.11"/>
    <m/>
    <m/>
    <m/>
    <n v="8.0500000000000007"/>
    <s v="ниша"/>
    <m/>
    <m/>
    <m/>
    <m/>
    <m/>
    <m/>
    <m/>
    <m/>
    <m/>
    <m/>
    <s v="Кухня-столовая"/>
    <n v="16.61"/>
    <m/>
    <m/>
    <s v="Жилая комната"/>
    <s v="Мастер-спальня"/>
    <n v="15.3"/>
    <s v="гардероб"/>
    <n v="2.75"/>
    <s v="Жилая комната"/>
    <s v="Комната стандарт"/>
    <n v="9.99"/>
    <m/>
    <m/>
    <m/>
    <m/>
    <m/>
    <m/>
    <m/>
    <m/>
    <m/>
    <m/>
    <m/>
    <m/>
    <m/>
    <m/>
    <m/>
    <m/>
    <m/>
    <n v="4"/>
    <n v="3.66"/>
    <m/>
    <n v="4.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m/>
    <n v="2"/>
    <m/>
    <m/>
    <m/>
    <s v="коридор"/>
    <m/>
    <m/>
    <m/>
    <m/>
    <m/>
    <m/>
    <s v="Другой ЖК"/>
    <s v="Ю-З, С-В"/>
  </r>
  <r>
    <x v="0"/>
    <x v="6"/>
    <n v="21"/>
    <n v="990"/>
    <n v="8"/>
    <n v="9"/>
    <n v="0"/>
    <x v="2"/>
    <n v="38.08"/>
    <n v="76.39"/>
    <n v="76.39"/>
    <n v="0"/>
    <n v="76.39"/>
    <n v="0"/>
    <n v="76.39"/>
    <m/>
    <m/>
    <m/>
    <n v="13.52"/>
    <s v="ниша"/>
    <m/>
    <m/>
    <m/>
    <m/>
    <m/>
    <m/>
    <m/>
    <m/>
    <m/>
    <m/>
    <s v="Кухня-столовая"/>
    <n v="14.11"/>
    <m/>
    <m/>
    <s v="Жилая комната"/>
    <s v="Комната стандарт"/>
    <n v="14.91"/>
    <m/>
    <m/>
    <s v="Жилая комната"/>
    <s v="Мастер-спальня"/>
    <n v="12.17"/>
    <m/>
    <m/>
    <s v="Жилая комната"/>
    <s v="Комната стандарт"/>
    <n v="11"/>
    <m/>
    <m/>
    <m/>
    <m/>
    <m/>
    <m/>
    <m/>
    <m/>
    <m/>
    <m/>
    <m/>
    <m/>
    <n v="3.85"/>
    <n v="3.55"/>
    <m/>
    <n v="3.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m/>
    <n v="2"/>
    <m/>
    <m/>
    <m/>
    <s v="кухня, коридор"/>
    <m/>
    <m/>
    <m/>
    <m/>
    <m/>
    <m/>
    <s v="Другой ЖК, Свой ЖК"/>
    <s v="С-В, С-З"/>
  </r>
  <r>
    <x v="0"/>
    <x v="6"/>
    <n v="21"/>
    <n v="991"/>
    <n v="9"/>
    <n v="9"/>
    <n v="0"/>
    <x v="1"/>
    <n v="27"/>
    <n v="77.330000000000013"/>
    <n v="77.330000000000013"/>
    <n v="0"/>
    <n v="77.330000000000013"/>
    <n v="0"/>
    <n v="77.330000000000013"/>
    <m/>
    <m/>
    <m/>
    <n v="11.22"/>
    <s v="ниша"/>
    <m/>
    <m/>
    <m/>
    <m/>
    <m/>
    <m/>
    <m/>
    <m/>
    <m/>
    <m/>
    <s v="Кухня-столовая"/>
    <n v="20.32"/>
    <m/>
    <m/>
    <s v="Жилая комната"/>
    <s v="Мастер-спальня"/>
    <n v="15.27"/>
    <s v="гардероб"/>
    <n v="4.13"/>
    <s v="Жилая комната"/>
    <s v="Комната стандарт"/>
    <n v="11.73"/>
    <m/>
    <m/>
    <m/>
    <m/>
    <m/>
    <m/>
    <m/>
    <m/>
    <m/>
    <m/>
    <m/>
    <m/>
    <m/>
    <m/>
    <m/>
    <m/>
    <m/>
    <n v="4.26"/>
    <n v="4.09"/>
    <m/>
    <n v="6.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Свой ЖК"/>
    <s v="С-В"/>
  </r>
  <r>
    <x v="0"/>
    <x v="6"/>
    <n v="22"/>
    <n v="992"/>
    <n v="1"/>
    <n v="9"/>
    <n v="0"/>
    <x v="0"/>
    <n v="13.82"/>
    <n v="43.71"/>
    <n v="43.71"/>
    <n v="0"/>
    <n v="43.71"/>
    <n v="0"/>
    <n v="43.71"/>
    <m/>
    <m/>
    <m/>
    <n v="4.47"/>
    <s v="ниша"/>
    <m/>
    <m/>
    <m/>
    <m/>
    <m/>
    <m/>
    <m/>
    <m/>
    <m/>
    <m/>
    <s v="Кухня-столовая"/>
    <n v="21.17"/>
    <m/>
    <m/>
    <s v="Жилая комната"/>
    <s v="Комната стандарт"/>
    <n v="13.82"/>
    <m/>
    <m/>
    <m/>
    <m/>
    <m/>
    <m/>
    <m/>
    <m/>
    <m/>
    <m/>
    <m/>
    <m/>
    <m/>
    <m/>
    <m/>
    <m/>
    <m/>
    <m/>
    <m/>
    <m/>
    <m/>
    <m/>
    <n v="4.2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С-В"/>
  </r>
  <r>
    <x v="0"/>
    <x v="6"/>
    <n v="22"/>
    <n v="993"/>
    <n v="2"/>
    <n v="9"/>
    <n v="0"/>
    <x v="2"/>
    <n v="37.14"/>
    <n v="83.940000000000012"/>
    <n v="83.940000000000012"/>
    <n v="0"/>
    <n v="83.940000000000012"/>
    <n v="0"/>
    <n v="83.940000000000012"/>
    <m/>
    <m/>
    <m/>
    <n v="8.2100000000000009"/>
    <s v="ниша"/>
    <m/>
    <n v="6.57"/>
    <m/>
    <m/>
    <m/>
    <m/>
    <m/>
    <m/>
    <m/>
    <m/>
    <s v="Кухня-столовая"/>
    <n v="23.12"/>
    <m/>
    <m/>
    <s v="Жилая комната"/>
    <s v="Мастер-спальня"/>
    <n v="15.38"/>
    <m/>
    <m/>
    <s v="Жилая комната"/>
    <s v="Комната стандарт"/>
    <n v="11.22"/>
    <m/>
    <m/>
    <s v="Жилая комната"/>
    <s v="Комната стандарт"/>
    <n v="10.54"/>
    <m/>
    <m/>
    <m/>
    <m/>
    <m/>
    <m/>
    <m/>
    <m/>
    <m/>
    <m/>
    <m/>
    <m/>
    <n v="4.99"/>
    <n v="3.9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m/>
    <n v="2"/>
    <m/>
    <m/>
    <m/>
    <m/>
    <m/>
    <m/>
    <m/>
    <m/>
    <m/>
    <m/>
    <s v="Свой ЖК, Двор"/>
    <s v="С-В, Ю-В"/>
  </r>
  <r>
    <x v="0"/>
    <x v="6"/>
    <n v="22"/>
    <n v="994"/>
    <n v="3"/>
    <n v="9"/>
    <n v="0"/>
    <x v="2"/>
    <n v="46.769999999999996"/>
    <n v="105.67999999999999"/>
    <n v="105.67999999999999"/>
    <n v="0"/>
    <n v="105.67999999999999"/>
    <n v="0"/>
    <n v="105.67999999999999"/>
    <m/>
    <m/>
    <m/>
    <n v="3.74"/>
    <s v="ниша"/>
    <m/>
    <n v="2.13"/>
    <m/>
    <m/>
    <m/>
    <m/>
    <m/>
    <m/>
    <m/>
    <m/>
    <s v="Кухня-столовая"/>
    <n v="39.26"/>
    <m/>
    <m/>
    <s v="Жилая комната"/>
    <s v="Мастер-спальня"/>
    <n v="21.11"/>
    <m/>
    <m/>
    <s v="Жилая комната"/>
    <s v="Комната стандарт"/>
    <n v="14.41"/>
    <s v="гардероб"/>
    <n v="4.21"/>
    <s v="Жилая комната"/>
    <s v="Комната стандарт"/>
    <n v="11.25"/>
    <m/>
    <m/>
    <m/>
    <m/>
    <m/>
    <m/>
    <m/>
    <m/>
    <m/>
    <m/>
    <m/>
    <m/>
    <n v="3.95"/>
    <n v="3.34"/>
    <m/>
    <n v="2.279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m/>
    <n v="2"/>
    <m/>
    <m/>
    <m/>
    <s v="комната"/>
    <m/>
    <m/>
    <m/>
    <m/>
    <m/>
    <m/>
    <s v="Свой ЖК, Двор"/>
    <s v="Ю-В, Ю-З"/>
  </r>
  <r>
    <x v="0"/>
    <x v="6"/>
    <n v="22"/>
    <n v="995"/>
    <n v="4"/>
    <n v="9"/>
    <n v="0"/>
    <x v="1"/>
    <n v="22.68"/>
    <n v="58.730000000000004"/>
    <n v="58.730000000000004"/>
    <n v="0"/>
    <n v="58.730000000000004"/>
    <n v="0"/>
    <n v="58.730000000000004"/>
    <m/>
    <m/>
    <m/>
    <n v="10.62"/>
    <s v="ниша"/>
    <m/>
    <m/>
    <m/>
    <m/>
    <m/>
    <m/>
    <m/>
    <m/>
    <m/>
    <m/>
    <s v="Кухня-столовая"/>
    <n v="19.98"/>
    <m/>
    <m/>
    <s v="Жилая комната"/>
    <s v="Комната стандарт"/>
    <n v="11.47"/>
    <m/>
    <m/>
    <s v="Жилая комната"/>
    <s v="Комната стандарт"/>
    <n v="11.21"/>
    <m/>
    <m/>
    <m/>
    <m/>
    <m/>
    <m/>
    <m/>
    <m/>
    <m/>
    <m/>
    <m/>
    <m/>
    <m/>
    <m/>
    <m/>
    <m/>
    <m/>
    <n v="5.4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Ю-З"/>
  </r>
  <r>
    <x v="0"/>
    <x v="6"/>
    <n v="22"/>
    <n v="996"/>
    <n v="5"/>
    <n v="9"/>
    <n v="0"/>
    <x v="1"/>
    <n v="24.07"/>
    <n v="56.949999999999996"/>
    <n v="56.949999999999996"/>
    <n v="0"/>
    <n v="56.949999999999996"/>
    <n v="0"/>
    <n v="56.949999999999996"/>
    <m/>
    <m/>
    <m/>
    <n v="8.44"/>
    <s v="ниша"/>
    <m/>
    <m/>
    <m/>
    <m/>
    <m/>
    <m/>
    <m/>
    <m/>
    <m/>
    <m/>
    <s v="Кухня-столовая"/>
    <n v="12.71"/>
    <m/>
    <m/>
    <s v="Жилая комната"/>
    <s v="Мастер-спальня"/>
    <n v="13.53"/>
    <m/>
    <m/>
    <s v="Жилая комната"/>
    <s v="Комната стандарт"/>
    <n v="10.54"/>
    <m/>
    <m/>
    <m/>
    <m/>
    <m/>
    <m/>
    <m/>
    <m/>
    <m/>
    <m/>
    <m/>
    <m/>
    <m/>
    <m/>
    <m/>
    <m/>
    <m/>
    <n v="4.82"/>
    <n v="3.73"/>
    <m/>
    <n v="3.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Ю-З"/>
  </r>
  <r>
    <x v="0"/>
    <x v="6"/>
    <n v="22"/>
    <n v="997"/>
    <n v="6"/>
    <n v="9"/>
    <n v="0"/>
    <x v="0"/>
    <n v="12.71"/>
    <n v="35.94"/>
    <n v="35.94"/>
    <n v="0"/>
    <n v="35.94"/>
    <n v="0"/>
    <n v="35.94"/>
    <m/>
    <m/>
    <m/>
    <n v="4.37"/>
    <s v="ниша"/>
    <m/>
    <m/>
    <m/>
    <m/>
    <m/>
    <m/>
    <m/>
    <m/>
    <m/>
    <m/>
    <s v="Проходная кухня-гостиная с нишей"/>
    <n v="13.56"/>
    <m/>
    <m/>
    <s v="Жилая комната"/>
    <s v="Комната стандарт"/>
    <n v="12.71"/>
    <m/>
    <m/>
    <m/>
    <m/>
    <m/>
    <m/>
    <m/>
    <m/>
    <m/>
    <m/>
    <m/>
    <m/>
    <m/>
    <m/>
    <m/>
    <m/>
    <m/>
    <m/>
    <m/>
    <m/>
    <m/>
    <m/>
    <n v="5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Ю-З"/>
  </r>
  <r>
    <x v="0"/>
    <x v="6"/>
    <n v="22"/>
    <n v="998"/>
    <n v="7"/>
    <n v="9"/>
    <n v="0"/>
    <x v="1"/>
    <n v="25.29"/>
    <n v="65.11"/>
    <n v="65.11"/>
    <n v="0"/>
    <n v="65.11"/>
    <n v="0"/>
    <n v="65.11"/>
    <m/>
    <m/>
    <m/>
    <n v="8.0500000000000007"/>
    <s v="ниша"/>
    <m/>
    <m/>
    <m/>
    <m/>
    <m/>
    <m/>
    <m/>
    <m/>
    <m/>
    <m/>
    <s v="Кухня-столовая"/>
    <n v="16.61"/>
    <m/>
    <m/>
    <s v="Жилая комната"/>
    <s v="Мастер-спальня"/>
    <n v="15.3"/>
    <s v="гардероб"/>
    <n v="2.75"/>
    <s v="Жилая комната"/>
    <s v="Комната стандарт"/>
    <n v="9.99"/>
    <m/>
    <m/>
    <m/>
    <m/>
    <m/>
    <m/>
    <m/>
    <m/>
    <m/>
    <m/>
    <m/>
    <m/>
    <m/>
    <m/>
    <m/>
    <m/>
    <m/>
    <n v="4"/>
    <n v="3.66"/>
    <m/>
    <n v="4.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m/>
    <n v="2"/>
    <m/>
    <m/>
    <m/>
    <s v="коридор"/>
    <m/>
    <m/>
    <m/>
    <m/>
    <m/>
    <m/>
    <s v="Другой ЖК"/>
    <s v="Ю-З, С-В"/>
  </r>
  <r>
    <x v="0"/>
    <x v="6"/>
    <n v="22"/>
    <n v="999"/>
    <n v="8"/>
    <n v="9"/>
    <n v="0"/>
    <x v="2"/>
    <n v="38.08"/>
    <n v="76.39"/>
    <n v="76.39"/>
    <n v="0"/>
    <n v="76.39"/>
    <n v="0"/>
    <n v="76.39"/>
    <m/>
    <m/>
    <m/>
    <n v="13.52"/>
    <s v="ниша"/>
    <m/>
    <m/>
    <m/>
    <m/>
    <m/>
    <m/>
    <m/>
    <m/>
    <m/>
    <m/>
    <s v="Кухня-столовая"/>
    <n v="14.11"/>
    <m/>
    <m/>
    <s v="Жилая комната"/>
    <s v="Комната стандарт"/>
    <n v="14.91"/>
    <m/>
    <m/>
    <s v="Жилая комната"/>
    <s v="Мастер-спальня"/>
    <n v="12.17"/>
    <m/>
    <m/>
    <s v="Жилая комната"/>
    <s v="Комната стандарт"/>
    <n v="11"/>
    <m/>
    <m/>
    <m/>
    <m/>
    <m/>
    <m/>
    <m/>
    <m/>
    <m/>
    <m/>
    <m/>
    <m/>
    <n v="3.85"/>
    <n v="3.55"/>
    <m/>
    <n v="3.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m/>
    <n v="2"/>
    <m/>
    <m/>
    <m/>
    <s v="кухня, коридор"/>
    <m/>
    <m/>
    <m/>
    <m/>
    <m/>
    <m/>
    <s v="Другой ЖК, Свой ЖК"/>
    <s v="С-В, С-З"/>
  </r>
  <r>
    <x v="0"/>
    <x v="6"/>
    <n v="22"/>
    <n v="1000"/>
    <n v="9"/>
    <n v="9"/>
    <n v="0"/>
    <x v="1"/>
    <n v="27"/>
    <n v="77.330000000000013"/>
    <n v="77.330000000000013"/>
    <n v="0"/>
    <n v="77.330000000000013"/>
    <n v="0"/>
    <n v="77.330000000000013"/>
    <m/>
    <m/>
    <m/>
    <n v="11.22"/>
    <s v="ниша"/>
    <m/>
    <m/>
    <m/>
    <m/>
    <m/>
    <m/>
    <m/>
    <m/>
    <m/>
    <m/>
    <s v="Кухня-столовая"/>
    <n v="20.32"/>
    <m/>
    <m/>
    <s v="Жилая комната"/>
    <s v="Мастер-спальня"/>
    <n v="15.27"/>
    <s v="гардероб"/>
    <n v="4.13"/>
    <s v="Жилая комната"/>
    <s v="Комната стандарт"/>
    <n v="11.73"/>
    <m/>
    <m/>
    <m/>
    <m/>
    <m/>
    <m/>
    <m/>
    <m/>
    <m/>
    <m/>
    <m/>
    <m/>
    <m/>
    <m/>
    <m/>
    <m/>
    <m/>
    <n v="4.26"/>
    <n v="4.09"/>
    <m/>
    <n v="6.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Свой ЖК"/>
    <s v="С-В"/>
  </r>
  <r>
    <x v="0"/>
    <x v="6"/>
    <n v="23"/>
    <n v="1001"/>
    <n v="1"/>
    <n v="9"/>
    <n v="0"/>
    <x v="0"/>
    <n v="13.82"/>
    <n v="43.71"/>
    <n v="43.71"/>
    <n v="0"/>
    <n v="43.71"/>
    <n v="0"/>
    <n v="43.71"/>
    <m/>
    <m/>
    <m/>
    <n v="4.47"/>
    <s v="ниша"/>
    <m/>
    <m/>
    <m/>
    <m/>
    <m/>
    <m/>
    <m/>
    <m/>
    <m/>
    <m/>
    <s v="Кухня-столовая"/>
    <n v="21.17"/>
    <m/>
    <m/>
    <s v="Жилая комната"/>
    <s v="Комната стандарт"/>
    <n v="13.82"/>
    <m/>
    <m/>
    <m/>
    <m/>
    <m/>
    <m/>
    <m/>
    <m/>
    <m/>
    <m/>
    <m/>
    <m/>
    <m/>
    <m/>
    <m/>
    <m/>
    <m/>
    <m/>
    <m/>
    <m/>
    <m/>
    <m/>
    <n v="4.2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С-В"/>
  </r>
  <r>
    <x v="0"/>
    <x v="6"/>
    <n v="23"/>
    <n v="1002"/>
    <n v="2"/>
    <n v="9"/>
    <n v="0"/>
    <x v="2"/>
    <n v="37.14"/>
    <n v="83.940000000000012"/>
    <n v="83.940000000000012"/>
    <n v="0"/>
    <n v="83.940000000000012"/>
    <n v="0"/>
    <n v="83.940000000000012"/>
    <m/>
    <m/>
    <m/>
    <n v="8.2100000000000009"/>
    <s v="ниша"/>
    <m/>
    <n v="6.57"/>
    <m/>
    <m/>
    <m/>
    <m/>
    <m/>
    <m/>
    <m/>
    <m/>
    <s v="Кухня-столовая"/>
    <n v="23.12"/>
    <m/>
    <m/>
    <s v="Жилая комната"/>
    <s v="Мастер-спальня"/>
    <n v="15.38"/>
    <m/>
    <m/>
    <s v="Жилая комната"/>
    <s v="Комната стандарт"/>
    <n v="11.22"/>
    <m/>
    <m/>
    <s v="Жилая комната"/>
    <s v="Комната стандарт"/>
    <n v="10.54"/>
    <m/>
    <m/>
    <m/>
    <m/>
    <m/>
    <m/>
    <m/>
    <m/>
    <m/>
    <m/>
    <m/>
    <m/>
    <n v="4.99"/>
    <n v="3.9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m/>
    <n v="2"/>
    <m/>
    <m/>
    <m/>
    <m/>
    <m/>
    <m/>
    <m/>
    <m/>
    <m/>
    <m/>
    <s v="Свой ЖК, Двор"/>
    <s v="С-В, Ю-В"/>
  </r>
  <r>
    <x v="0"/>
    <x v="6"/>
    <n v="23"/>
    <n v="1003"/>
    <n v="3"/>
    <n v="9"/>
    <n v="0"/>
    <x v="2"/>
    <n v="46.769999999999996"/>
    <n v="105.67999999999999"/>
    <n v="105.67999999999999"/>
    <n v="0"/>
    <n v="105.67999999999999"/>
    <n v="0"/>
    <n v="105.67999999999999"/>
    <m/>
    <m/>
    <m/>
    <n v="3.74"/>
    <s v="ниша"/>
    <m/>
    <n v="2.13"/>
    <m/>
    <m/>
    <m/>
    <m/>
    <m/>
    <m/>
    <m/>
    <m/>
    <s v="Кухня-столовая"/>
    <n v="39.26"/>
    <m/>
    <m/>
    <s v="Жилая комната"/>
    <s v="Мастер-спальня"/>
    <n v="21.11"/>
    <m/>
    <m/>
    <s v="Жилая комната"/>
    <s v="Комната стандарт"/>
    <n v="14.41"/>
    <s v="гардероб"/>
    <n v="4.21"/>
    <s v="Жилая комната"/>
    <s v="Комната стандарт"/>
    <n v="11.25"/>
    <m/>
    <m/>
    <m/>
    <m/>
    <m/>
    <m/>
    <m/>
    <m/>
    <m/>
    <m/>
    <m/>
    <m/>
    <n v="3.95"/>
    <n v="3.34"/>
    <m/>
    <n v="2.279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m/>
    <n v="2"/>
    <m/>
    <m/>
    <m/>
    <s v="комната"/>
    <m/>
    <m/>
    <m/>
    <m/>
    <m/>
    <m/>
    <s v="Свой ЖК, Двор"/>
    <s v="Ю-В, Ю-З"/>
  </r>
  <r>
    <x v="0"/>
    <x v="6"/>
    <n v="23"/>
    <n v="1004"/>
    <n v="4"/>
    <n v="9"/>
    <n v="0"/>
    <x v="1"/>
    <n v="22.68"/>
    <n v="58.730000000000004"/>
    <n v="58.730000000000004"/>
    <n v="0"/>
    <n v="58.730000000000004"/>
    <n v="0"/>
    <n v="58.730000000000004"/>
    <m/>
    <m/>
    <m/>
    <n v="10.62"/>
    <s v="ниша"/>
    <m/>
    <m/>
    <m/>
    <m/>
    <m/>
    <m/>
    <m/>
    <m/>
    <m/>
    <m/>
    <s v="Кухня-столовая"/>
    <n v="19.98"/>
    <m/>
    <m/>
    <s v="Жилая комната"/>
    <s v="Комната стандарт"/>
    <n v="11.47"/>
    <m/>
    <m/>
    <s v="Жилая комната"/>
    <s v="Комната стандарт"/>
    <n v="11.21"/>
    <m/>
    <m/>
    <m/>
    <m/>
    <m/>
    <m/>
    <m/>
    <m/>
    <m/>
    <m/>
    <m/>
    <m/>
    <m/>
    <m/>
    <m/>
    <m/>
    <m/>
    <n v="5.4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Ю-З"/>
  </r>
  <r>
    <x v="0"/>
    <x v="6"/>
    <n v="23"/>
    <n v="1005"/>
    <n v="5"/>
    <n v="9"/>
    <n v="0"/>
    <x v="1"/>
    <n v="24.07"/>
    <n v="56.949999999999996"/>
    <n v="56.949999999999996"/>
    <n v="0"/>
    <n v="56.949999999999996"/>
    <n v="0"/>
    <n v="56.949999999999996"/>
    <m/>
    <m/>
    <m/>
    <n v="8.44"/>
    <s v="ниша"/>
    <m/>
    <m/>
    <m/>
    <m/>
    <m/>
    <m/>
    <m/>
    <m/>
    <m/>
    <m/>
    <s v="Кухня-столовая"/>
    <n v="12.71"/>
    <m/>
    <m/>
    <s v="Жилая комната"/>
    <s v="Мастер-спальня"/>
    <n v="13.53"/>
    <m/>
    <m/>
    <s v="Жилая комната"/>
    <s v="Комната стандарт"/>
    <n v="10.54"/>
    <m/>
    <m/>
    <m/>
    <m/>
    <m/>
    <m/>
    <m/>
    <m/>
    <m/>
    <m/>
    <m/>
    <m/>
    <m/>
    <m/>
    <m/>
    <m/>
    <m/>
    <n v="4.82"/>
    <n v="3.73"/>
    <m/>
    <n v="3.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Ю-З"/>
  </r>
  <r>
    <x v="0"/>
    <x v="6"/>
    <n v="23"/>
    <n v="1006"/>
    <n v="6"/>
    <n v="9"/>
    <n v="0"/>
    <x v="0"/>
    <n v="12.71"/>
    <n v="35.94"/>
    <n v="35.94"/>
    <n v="0"/>
    <n v="35.94"/>
    <n v="0"/>
    <n v="35.94"/>
    <m/>
    <m/>
    <m/>
    <n v="4.37"/>
    <s v="ниша"/>
    <m/>
    <m/>
    <m/>
    <m/>
    <m/>
    <m/>
    <m/>
    <m/>
    <m/>
    <m/>
    <s v="Проходная кухня-гостиная с нишей"/>
    <n v="13.56"/>
    <m/>
    <m/>
    <s v="Жилая комната"/>
    <s v="Комната стандарт"/>
    <n v="12.71"/>
    <m/>
    <m/>
    <m/>
    <m/>
    <m/>
    <m/>
    <m/>
    <m/>
    <m/>
    <m/>
    <m/>
    <m/>
    <m/>
    <m/>
    <m/>
    <m/>
    <m/>
    <m/>
    <m/>
    <m/>
    <m/>
    <m/>
    <n v="5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Ю-З"/>
  </r>
  <r>
    <x v="0"/>
    <x v="6"/>
    <n v="23"/>
    <n v="1007"/>
    <n v="7"/>
    <n v="9"/>
    <n v="0"/>
    <x v="1"/>
    <n v="25.29"/>
    <n v="65.11"/>
    <n v="65.11"/>
    <n v="0"/>
    <n v="65.11"/>
    <n v="0"/>
    <n v="65.11"/>
    <m/>
    <m/>
    <m/>
    <n v="8.0500000000000007"/>
    <s v="ниша"/>
    <m/>
    <m/>
    <m/>
    <m/>
    <m/>
    <m/>
    <m/>
    <m/>
    <m/>
    <m/>
    <s v="Кухня-столовая"/>
    <n v="16.61"/>
    <m/>
    <m/>
    <s v="Жилая комната"/>
    <s v="Мастер-спальня"/>
    <n v="15.3"/>
    <s v="гардероб"/>
    <n v="2.75"/>
    <s v="Жилая комната"/>
    <s v="Комната стандарт"/>
    <n v="9.99"/>
    <m/>
    <m/>
    <m/>
    <m/>
    <m/>
    <m/>
    <m/>
    <m/>
    <m/>
    <m/>
    <m/>
    <m/>
    <m/>
    <m/>
    <m/>
    <m/>
    <m/>
    <n v="4"/>
    <n v="3.66"/>
    <m/>
    <n v="4.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m/>
    <n v="2"/>
    <m/>
    <m/>
    <m/>
    <s v="коридор"/>
    <m/>
    <m/>
    <m/>
    <m/>
    <m/>
    <m/>
    <s v="Другой ЖК"/>
    <s v="Ю-З, С-В"/>
  </r>
  <r>
    <x v="0"/>
    <x v="6"/>
    <n v="23"/>
    <n v="1008"/>
    <n v="8"/>
    <n v="9"/>
    <n v="0"/>
    <x v="2"/>
    <n v="38.08"/>
    <n v="76.39"/>
    <n v="76.39"/>
    <n v="0"/>
    <n v="76.39"/>
    <n v="0"/>
    <n v="76.39"/>
    <m/>
    <m/>
    <m/>
    <n v="13.52"/>
    <s v="ниша"/>
    <m/>
    <m/>
    <m/>
    <m/>
    <m/>
    <m/>
    <m/>
    <m/>
    <m/>
    <m/>
    <s v="Кухня-столовая"/>
    <n v="14.11"/>
    <m/>
    <m/>
    <s v="Жилая комната"/>
    <s v="Комната стандарт"/>
    <n v="14.91"/>
    <m/>
    <m/>
    <s v="Жилая комната"/>
    <s v="Мастер-спальня"/>
    <n v="12.17"/>
    <m/>
    <m/>
    <s v="Жилая комната"/>
    <s v="Комната стандарт"/>
    <n v="11"/>
    <m/>
    <m/>
    <m/>
    <m/>
    <m/>
    <m/>
    <m/>
    <m/>
    <m/>
    <m/>
    <m/>
    <m/>
    <n v="3.85"/>
    <n v="3.55"/>
    <m/>
    <n v="3.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m/>
    <n v="2"/>
    <m/>
    <m/>
    <m/>
    <s v="кухня, коридор"/>
    <m/>
    <m/>
    <m/>
    <m/>
    <m/>
    <m/>
    <s v="Другой ЖК, Свой ЖК"/>
    <s v="С-В, С-З"/>
  </r>
  <r>
    <x v="0"/>
    <x v="6"/>
    <n v="23"/>
    <n v="1009"/>
    <n v="9"/>
    <n v="9"/>
    <n v="0"/>
    <x v="1"/>
    <n v="27"/>
    <n v="77.330000000000013"/>
    <n v="77.330000000000013"/>
    <n v="0"/>
    <n v="77.330000000000013"/>
    <n v="0"/>
    <n v="77.330000000000013"/>
    <m/>
    <m/>
    <m/>
    <n v="11.22"/>
    <s v="ниша"/>
    <m/>
    <m/>
    <m/>
    <m/>
    <m/>
    <m/>
    <m/>
    <m/>
    <m/>
    <m/>
    <s v="Кухня-столовая"/>
    <n v="20.32"/>
    <m/>
    <m/>
    <s v="Жилая комната"/>
    <s v="Мастер-спальня"/>
    <n v="15.27"/>
    <s v="гардероб"/>
    <n v="4.13"/>
    <s v="Жилая комната"/>
    <s v="Комната стандарт"/>
    <n v="11.73"/>
    <m/>
    <m/>
    <m/>
    <m/>
    <m/>
    <m/>
    <m/>
    <m/>
    <m/>
    <m/>
    <m/>
    <m/>
    <m/>
    <m/>
    <m/>
    <m/>
    <m/>
    <n v="4.26"/>
    <n v="4.09"/>
    <m/>
    <n v="6.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Свой ЖК"/>
    <s v="С-В"/>
  </r>
  <r>
    <x v="0"/>
    <x v="6"/>
    <n v="24"/>
    <n v="1010"/>
    <n v="1"/>
    <n v="9"/>
    <n v="0"/>
    <x v="0"/>
    <n v="13.82"/>
    <n v="43.71"/>
    <n v="43.71"/>
    <n v="0"/>
    <n v="43.71"/>
    <n v="0"/>
    <n v="43.71"/>
    <m/>
    <m/>
    <m/>
    <n v="4.47"/>
    <s v="ниша"/>
    <m/>
    <m/>
    <m/>
    <m/>
    <m/>
    <m/>
    <m/>
    <m/>
    <m/>
    <m/>
    <s v="Кухня-столовая"/>
    <n v="21.17"/>
    <m/>
    <m/>
    <s v="Жилая комната"/>
    <s v="Комната стандарт"/>
    <n v="13.82"/>
    <m/>
    <m/>
    <m/>
    <m/>
    <m/>
    <m/>
    <m/>
    <m/>
    <m/>
    <m/>
    <m/>
    <m/>
    <m/>
    <m/>
    <m/>
    <m/>
    <m/>
    <m/>
    <m/>
    <m/>
    <m/>
    <m/>
    <n v="4.2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С-В"/>
  </r>
  <r>
    <x v="0"/>
    <x v="6"/>
    <n v="24"/>
    <n v="1011"/>
    <n v="2"/>
    <n v="9"/>
    <n v="0"/>
    <x v="2"/>
    <n v="37.14"/>
    <n v="83.940000000000012"/>
    <n v="83.940000000000012"/>
    <n v="0"/>
    <n v="83.940000000000012"/>
    <n v="0"/>
    <n v="83.940000000000012"/>
    <m/>
    <m/>
    <m/>
    <n v="8.2100000000000009"/>
    <s v="ниша"/>
    <m/>
    <n v="6.57"/>
    <m/>
    <m/>
    <m/>
    <m/>
    <m/>
    <m/>
    <m/>
    <m/>
    <s v="Кухня-столовая"/>
    <n v="23.12"/>
    <m/>
    <m/>
    <s v="Жилая комната"/>
    <s v="Мастер-спальня"/>
    <n v="15.38"/>
    <m/>
    <m/>
    <s v="Жилая комната"/>
    <s v="Комната стандарт"/>
    <n v="11.22"/>
    <m/>
    <m/>
    <s v="Жилая комната"/>
    <s v="Комната стандарт"/>
    <n v="10.54"/>
    <m/>
    <m/>
    <m/>
    <m/>
    <m/>
    <m/>
    <m/>
    <m/>
    <m/>
    <m/>
    <m/>
    <m/>
    <n v="4.99"/>
    <n v="3.9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m/>
    <n v="2"/>
    <m/>
    <m/>
    <m/>
    <m/>
    <m/>
    <m/>
    <m/>
    <m/>
    <m/>
    <m/>
    <s v="Свой ЖК, Двор"/>
    <s v="С-В, Ю-В"/>
  </r>
  <r>
    <x v="0"/>
    <x v="6"/>
    <n v="24"/>
    <n v="1012"/>
    <n v="3"/>
    <n v="9"/>
    <n v="0"/>
    <x v="2"/>
    <n v="46.769999999999996"/>
    <n v="105.67999999999999"/>
    <n v="105.67999999999999"/>
    <n v="0"/>
    <n v="105.67999999999999"/>
    <n v="0"/>
    <n v="105.67999999999999"/>
    <m/>
    <m/>
    <m/>
    <n v="3.74"/>
    <s v="ниша"/>
    <m/>
    <n v="2.13"/>
    <m/>
    <m/>
    <m/>
    <m/>
    <m/>
    <m/>
    <m/>
    <m/>
    <s v="Кухня-столовая"/>
    <n v="39.26"/>
    <m/>
    <m/>
    <s v="Жилая комната"/>
    <s v="Мастер-спальня"/>
    <n v="21.11"/>
    <m/>
    <m/>
    <s v="Жилая комната"/>
    <s v="Комната стандарт"/>
    <n v="14.41"/>
    <s v="гардероб"/>
    <n v="4.21"/>
    <s v="Жилая комната"/>
    <s v="Комната стандарт"/>
    <n v="11.25"/>
    <m/>
    <m/>
    <m/>
    <m/>
    <m/>
    <m/>
    <m/>
    <m/>
    <m/>
    <m/>
    <m/>
    <m/>
    <n v="3.95"/>
    <n v="3.34"/>
    <m/>
    <n v="2.279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m/>
    <n v="2"/>
    <m/>
    <m/>
    <m/>
    <s v="комната"/>
    <m/>
    <m/>
    <m/>
    <m/>
    <m/>
    <m/>
    <s v="Свой ЖК, Двор"/>
    <s v="Ю-В, Ю-З"/>
  </r>
  <r>
    <x v="0"/>
    <x v="6"/>
    <n v="24"/>
    <n v="1013"/>
    <n v="4"/>
    <n v="9"/>
    <n v="0"/>
    <x v="1"/>
    <n v="22.68"/>
    <n v="58.730000000000004"/>
    <n v="58.730000000000004"/>
    <n v="0"/>
    <n v="58.730000000000004"/>
    <n v="0"/>
    <n v="58.730000000000004"/>
    <m/>
    <m/>
    <m/>
    <n v="10.62"/>
    <s v="ниша"/>
    <m/>
    <m/>
    <m/>
    <m/>
    <m/>
    <m/>
    <m/>
    <m/>
    <m/>
    <m/>
    <s v="Кухня-столовая"/>
    <n v="19.98"/>
    <m/>
    <m/>
    <s v="Жилая комната"/>
    <s v="Комната стандарт"/>
    <n v="11.47"/>
    <m/>
    <m/>
    <s v="Жилая комната"/>
    <s v="Комната стандарт"/>
    <n v="11.21"/>
    <m/>
    <m/>
    <m/>
    <m/>
    <m/>
    <m/>
    <m/>
    <m/>
    <m/>
    <m/>
    <m/>
    <m/>
    <m/>
    <m/>
    <m/>
    <m/>
    <m/>
    <n v="5.4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Ю-З"/>
  </r>
  <r>
    <x v="0"/>
    <x v="6"/>
    <n v="24"/>
    <n v="1014"/>
    <n v="5"/>
    <n v="9"/>
    <n v="0"/>
    <x v="1"/>
    <n v="24.07"/>
    <n v="56.949999999999996"/>
    <n v="56.949999999999996"/>
    <n v="0"/>
    <n v="56.949999999999996"/>
    <n v="0"/>
    <n v="56.949999999999996"/>
    <m/>
    <m/>
    <m/>
    <n v="8.44"/>
    <s v="ниша"/>
    <m/>
    <m/>
    <m/>
    <m/>
    <m/>
    <m/>
    <m/>
    <m/>
    <m/>
    <m/>
    <s v="Кухня-столовая"/>
    <n v="12.71"/>
    <m/>
    <m/>
    <s v="Жилая комната"/>
    <s v="Мастер-спальня"/>
    <n v="13.53"/>
    <m/>
    <m/>
    <s v="Жилая комната"/>
    <s v="Комната стандарт"/>
    <n v="10.54"/>
    <m/>
    <m/>
    <m/>
    <m/>
    <m/>
    <m/>
    <m/>
    <m/>
    <m/>
    <m/>
    <m/>
    <m/>
    <m/>
    <m/>
    <m/>
    <m/>
    <m/>
    <n v="4.82"/>
    <n v="3.73"/>
    <m/>
    <n v="3.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Ю-З"/>
  </r>
  <r>
    <x v="0"/>
    <x v="6"/>
    <n v="24"/>
    <n v="1015"/>
    <n v="6"/>
    <n v="9"/>
    <n v="0"/>
    <x v="0"/>
    <n v="12.71"/>
    <n v="35.94"/>
    <n v="35.94"/>
    <n v="0"/>
    <n v="35.94"/>
    <n v="0"/>
    <n v="35.94"/>
    <m/>
    <m/>
    <m/>
    <n v="4.37"/>
    <s v="ниша"/>
    <m/>
    <m/>
    <m/>
    <m/>
    <m/>
    <m/>
    <m/>
    <m/>
    <m/>
    <m/>
    <s v="Проходная кухня-гостиная с нишей"/>
    <n v="13.56"/>
    <m/>
    <m/>
    <s v="Жилая комната"/>
    <s v="Комната стандарт"/>
    <n v="12.71"/>
    <m/>
    <m/>
    <m/>
    <m/>
    <m/>
    <m/>
    <m/>
    <m/>
    <m/>
    <m/>
    <m/>
    <m/>
    <m/>
    <m/>
    <m/>
    <m/>
    <m/>
    <m/>
    <m/>
    <m/>
    <m/>
    <m/>
    <n v="5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Ю-З"/>
  </r>
  <r>
    <x v="0"/>
    <x v="6"/>
    <n v="24"/>
    <n v="1016"/>
    <n v="7"/>
    <n v="9"/>
    <n v="0"/>
    <x v="1"/>
    <n v="25.29"/>
    <n v="65.11"/>
    <n v="65.11"/>
    <n v="0"/>
    <n v="65.11"/>
    <n v="0"/>
    <n v="65.11"/>
    <m/>
    <m/>
    <m/>
    <n v="8.0500000000000007"/>
    <s v="ниша"/>
    <m/>
    <m/>
    <m/>
    <m/>
    <m/>
    <m/>
    <m/>
    <m/>
    <m/>
    <m/>
    <s v="Кухня-столовая"/>
    <n v="16.61"/>
    <m/>
    <m/>
    <s v="Жилая комната"/>
    <s v="Мастер-спальня"/>
    <n v="15.3"/>
    <s v="гардероб"/>
    <n v="2.75"/>
    <s v="Жилая комната"/>
    <s v="Комната стандарт"/>
    <n v="9.99"/>
    <m/>
    <m/>
    <m/>
    <m/>
    <m/>
    <m/>
    <m/>
    <m/>
    <m/>
    <m/>
    <m/>
    <m/>
    <m/>
    <m/>
    <m/>
    <m/>
    <m/>
    <n v="4"/>
    <n v="3.66"/>
    <m/>
    <n v="4.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m/>
    <n v="2"/>
    <m/>
    <m/>
    <m/>
    <s v="коридор"/>
    <m/>
    <m/>
    <m/>
    <m/>
    <m/>
    <m/>
    <s v="Другой ЖК"/>
    <s v="Ю-З, С-В"/>
  </r>
  <r>
    <x v="0"/>
    <x v="6"/>
    <n v="24"/>
    <n v="1017"/>
    <n v="8"/>
    <n v="9"/>
    <n v="0"/>
    <x v="2"/>
    <n v="38.08"/>
    <n v="76.39"/>
    <n v="76.39"/>
    <n v="0"/>
    <n v="76.39"/>
    <n v="0"/>
    <n v="76.39"/>
    <m/>
    <m/>
    <m/>
    <n v="13.52"/>
    <s v="ниша"/>
    <m/>
    <m/>
    <m/>
    <m/>
    <m/>
    <m/>
    <m/>
    <m/>
    <m/>
    <m/>
    <s v="Кухня-столовая"/>
    <n v="14.11"/>
    <m/>
    <m/>
    <s v="Жилая комната"/>
    <s v="Комната стандарт"/>
    <n v="14.91"/>
    <m/>
    <m/>
    <s v="Жилая комната"/>
    <s v="Мастер-спальня"/>
    <n v="12.17"/>
    <m/>
    <m/>
    <s v="Жилая комната"/>
    <s v="Комната стандарт"/>
    <n v="11"/>
    <m/>
    <m/>
    <m/>
    <m/>
    <m/>
    <m/>
    <m/>
    <m/>
    <m/>
    <m/>
    <m/>
    <m/>
    <n v="3.85"/>
    <n v="3.55"/>
    <m/>
    <n v="3.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m/>
    <n v="2"/>
    <m/>
    <m/>
    <m/>
    <s v="кухня, коридор"/>
    <m/>
    <m/>
    <m/>
    <m/>
    <m/>
    <m/>
    <s v="Другой ЖК, Свой ЖК"/>
    <s v="С-В, С-З"/>
  </r>
  <r>
    <x v="0"/>
    <x v="6"/>
    <n v="24"/>
    <n v="1018"/>
    <n v="9"/>
    <n v="9"/>
    <n v="0"/>
    <x v="1"/>
    <n v="27"/>
    <n v="77.330000000000013"/>
    <n v="77.330000000000013"/>
    <n v="0"/>
    <n v="77.330000000000013"/>
    <n v="0"/>
    <n v="77.330000000000013"/>
    <m/>
    <m/>
    <m/>
    <n v="11.22"/>
    <s v="ниша"/>
    <m/>
    <m/>
    <m/>
    <m/>
    <m/>
    <m/>
    <m/>
    <m/>
    <m/>
    <m/>
    <s v="Кухня-столовая"/>
    <n v="20.32"/>
    <m/>
    <m/>
    <s v="Жилая комната"/>
    <s v="Мастер-спальня"/>
    <n v="15.27"/>
    <s v="гардероб"/>
    <n v="4.13"/>
    <s v="Жилая комната"/>
    <s v="Комната стандарт"/>
    <n v="11.73"/>
    <m/>
    <m/>
    <m/>
    <m/>
    <m/>
    <m/>
    <m/>
    <m/>
    <m/>
    <m/>
    <m/>
    <m/>
    <m/>
    <m/>
    <m/>
    <m/>
    <m/>
    <n v="4.26"/>
    <n v="4.09"/>
    <m/>
    <n v="6.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Свой ЖК"/>
    <s v="С-В"/>
  </r>
  <r>
    <x v="0"/>
    <x v="6"/>
    <n v="25"/>
    <n v="1019"/>
    <n v="1"/>
    <n v="9"/>
    <n v="0"/>
    <x v="0"/>
    <n v="13.82"/>
    <n v="43.71"/>
    <n v="43.71"/>
    <n v="0"/>
    <n v="43.71"/>
    <n v="0"/>
    <n v="43.71"/>
    <m/>
    <m/>
    <m/>
    <n v="4.47"/>
    <s v="ниша"/>
    <m/>
    <m/>
    <m/>
    <m/>
    <m/>
    <m/>
    <m/>
    <m/>
    <m/>
    <m/>
    <s v="Кухня-столовая"/>
    <n v="21.17"/>
    <m/>
    <m/>
    <s v="Жилая комната"/>
    <s v="Комната стандарт"/>
    <n v="13.82"/>
    <m/>
    <m/>
    <m/>
    <m/>
    <m/>
    <m/>
    <m/>
    <m/>
    <m/>
    <m/>
    <m/>
    <m/>
    <m/>
    <m/>
    <m/>
    <m/>
    <m/>
    <m/>
    <m/>
    <m/>
    <m/>
    <m/>
    <n v="4.2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С-В"/>
  </r>
  <r>
    <x v="0"/>
    <x v="6"/>
    <n v="25"/>
    <n v="1020"/>
    <n v="2"/>
    <n v="9"/>
    <n v="0"/>
    <x v="2"/>
    <n v="37.14"/>
    <n v="83.940000000000012"/>
    <n v="83.940000000000012"/>
    <n v="0"/>
    <n v="83.940000000000012"/>
    <n v="0"/>
    <n v="83.940000000000012"/>
    <m/>
    <m/>
    <m/>
    <n v="8.2100000000000009"/>
    <s v="ниша"/>
    <m/>
    <n v="6.57"/>
    <m/>
    <m/>
    <m/>
    <m/>
    <m/>
    <m/>
    <m/>
    <m/>
    <s v="Кухня-столовая"/>
    <n v="23.12"/>
    <m/>
    <m/>
    <s v="Жилая комната"/>
    <s v="Мастер-спальня"/>
    <n v="15.38"/>
    <m/>
    <m/>
    <s v="Жилая комната"/>
    <s v="Комната стандарт"/>
    <n v="11.22"/>
    <m/>
    <m/>
    <s v="Жилая комната"/>
    <s v="Комната стандарт"/>
    <n v="10.54"/>
    <m/>
    <m/>
    <m/>
    <m/>
    <m/>
    <m/>
    <m/>
    <m/>
    <m/>
    <m/>
    <m/>
    <m/>
    <n v="4.99"/>
    <n v="3.9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m/>
    <n v="2"/>
    <m/>
    <m/>
    <m/>
    <m/>
    <m/>
    <m/>
    <m/>
    <m/>
    <m/>
    <m/>
    <s v="Свой ЖК, Двор"/>
    <s v="С-В, Ю-В"/>
  </r>
  <r>
    <x v="0"/>
    <x v="6"/>
    <n v="25"/>
    <n v="1021"/>
    <n v="3"/>
    <n v="9"/>
    <n v="0"/>
    <x v="2"/>
    <n v="46.769999999999996"/>
    <n v="105.67999999999999"/>
    <n v="105.67999999999999"/>
    <n v="0"/>
    <n v="105.67999999999999"/>
    <n v="0"/>
    <n v="105.67999999999999"/>
    <m/>
    <m/>
    <m/>
    <n v="3.74"/>
    <s v="ниша"/>
    <m/>
    <n v="2.13"/>
    <m/>
    <m/>
    <m/>
    <m/>
    <m/>
    <m/>
    <m/>
    <m/>
    <s v="Кухня-столовая"/>
    <n v="39.26"/>
    <m/>
    <m/>
    <s v="Жилая комната"/>
    <s v="Мастер-спальня"/>
    <n v="21.11"/>
    <m/>
    <m/>
    <s v="Жилая комната"/>
    <s v="Комната стандарт"/>
    <n v="14.41"/>
    <s v="гардероб"/>
    <n v="4.21"/>
    <s v="Жилая комната"/>
    <s v="Комната стандарт"/>
    <n v="11.25"/>
    <m/>
    <m/>
    <m/>
    <m/>
    <m/>
    <m/>
    <m/>
    <m/>
    <m/>
    <m/>
    <m/>
    <m/>
    <n v="3.95"/>
    <n v="3.34"/>
    <m/>
    <n v="2.279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m/>
    <n v="2"/>
    <m/>
    <m/>
    <m/>
    <s v="комната"/>
    <m/>
    <m/>
    <m/>
    <m/>
    <m/>
    <m/>
    <s v="Свой ЖК, Двор"/>
    <s v="Ю-В, Ю-З"/>
  </r>
  <r>
    <x v="0"/>
    <x v="6"/>
    <n v="25"/>
    <n v="1022"/>
    <n v="4"/>
    <n v="9"/>
    <n v="0"/>
    <x v="1"/>
    <n v="22.68"/>
    <n v="58.730000000000004"/>
    <n v="58.730000000000004"/>
    <n v="0"/>
    <n v="58.730000000000004"/>
    <n v="0"/>
    <n v="58.730000000000004"/>
    <m/>
    <m/>
    <m/>
    <n v="10.62"/>
    <s v="ниша"/>
    <m/>
    <m/>
    <m/>
    <m/>
    <m/>
    <m/>
    <m/>
    <m/>
    <m/>
    <m/>
    <s v="Кухня-столовая"/>
    <n v="19.98"/>
    <m/>
    <m/>
    <s v="Жилая комната"/>
    <s v="Комната стандарт"/>
    <n v="11.47"/>
    <m/>
    <m/>
    <s v="Жилая комната"/>
    <s v="Комната стандарт"/>
    <n v="11.21"/>
    <m/>
    <m/>
    <m/>
    <m/>
    <m/>
    <m/>
    <m/>
    <m/>
    <m/>
    <m/>
    <m/>
    <m/>
    <m/>
    <m/>
    <m/>
    <m/>
    <m/>
    <n v="5.4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Ю-З"/>
  </r>
  <r>
    <x v="0"/>
    <x v="6"/>
    <n v="25"/>
    <n v="1023"/>
    <n v="5"/>
    <n v="9"/>
    <n v="0"/>
    <x v="1"/>
    <n v="24.07"/>
    <n v="56.949999999999996"/>
    <n v="56.949999999999996"/>
    <n v="0"/>
    <n v="56.949999999999996"/>
    <n v="0"/>
    <n v="56.949999999999996"/>
    <m/>
    <m/>
    <m/>
    <n v="8.44"/>
    <s v="ниша"/>
    <m/>
    <m/>
    <m/>
    <m/>
    <m/>
    <m/>
    <m/>
    <m/>
    <m/>
    <m/>
    <s v="Кухня-столовая"/>
    <n v="12.71"/>
    <m/>
    <m/>
    <s v="Жилая комната"/>
    <s v="Мастер-спальня"/>
    <n v="13.53"/>
    <m/>
    <m/>
    <s v="Жилая комната"/>
    <s v="Комната стандарт"/>
    <n v="10.54"/>
    <m/>
    <m/>
    <m/>
    <m/>
    <m/>
    <m/>
    <m/>
    <m/>
    <m/>
    <m/>
    <m/>
    <m/>
    <m/>
    <m/>
    <m/>
    <m/>
    <m/>
    <n v="4.82"/>
    <n v="3.73"/>
    <m/>
    <n v="3.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Ю-З"/>
  </r>
  <r>
    <x v="0"/>
    <x v="6"/>
    <n v="25"/>
    <n v="1024"/>
    <n v="6"/>
    <n v="9"/>
    <n v="0"/>
    <x v="0"/>
    <n v="12.71"/>
    <n v="35.94"/>
    <n v="35.94"/>
    <n v="0"/>
    <n v="35.94"/>
    <n v="0"/>
    <n v="35.94"/>
    <m/>
    <m/>
    <m/>
    <n v="4.37"/>
    <s v="ниша"/>
    <m/>
    <m/>
    <m/>
    <m/>
    <m/>
    <m/>
    <m/>
    <m/>
    <m/>
    <m/>
    <s v="Проходная кухня-гостиная с нишей"/>
    <n v="13.56"/>
    <m/>
    <m/>
    <s v="Жилая комната"/>
    <s v="Комната стандарт"/>
    <n v="12.71"/>
    <m/>
    <m/>
    <m/>
    <m/>
    <m/>
    <m/>
    <m/>
    <m/>
    <m/>
    <m/>
    <m/>
    <m/>
    <m/>
    <m/>
    <m/>
    <m/>
    <m/>
    <m/>
    <m/>
    <m/>
    <m/>
    <m/>
    <n v="5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Ю-З"/>
  </r>
  <r>
    <x v="0"/>
    <x v="6"/>
    <n v="25"/>
    <n v="1025"/>
    <n v="7"/>
    <n v="9"/>
    <n v="0"/>
    <x v="1"/>
    <n v="25.29"/>
    <n v="65.11"/>
    <n v="65.11"/>
    <n v="0"/>
    <n v="65.11"/>
    <n v="0"/>
    <n v="65.11"/>
    <m/>
    <m/>
    <m/>
    <n v="8.0500000000000007"/>
    <s v="ниша"/>
    <m/>
    <m/>
    <m/>
    <m/>
    <m/>
    <m/>
    <m/>
    <m/>
    <m/>
    <m/>
    <s v="Кухня-столовая"/>
    <n v="16.61"/>
    <m/>
    <m/>
    <s v="Жилая комната"/>
    <s v="Мастер-спальня"/>
    <n v="15.3"/>
    <s v="гардероб"/>
    <n v="2.75"/>
    <s v="Жилая комната"/>
    <s v="Комната стандарт"/>
    <n v="9.99"/>
    <m/>
    <m/>
    <m/>
    <m/>
    <m/>
    <m/>
    <m/>
    <m/>
    <m/>
    <m/>
    <m/>
    <m/>
    <m/>
    <m/>
    <m/>
    <m/>
    <m/>
    <n v="4"/>
    <n v="3.66"/>
    <m/>
    <n v="4.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m/>
    <n v="2"/>
    <m/>
    <m/>
    <m/>
    <s v="коридор"/>
    <m/>
    <m/>
    <m/>
    <m/>
    <m/>
    <m/>
    <s v="Другой ЖК"/>
    <s v="Ю-З, С-В"/>
  </r>
  <r>
    <x v="0"/>
    <x v="6"/>
    <n v="25"/>
    <n v="1026"/>
    <n v="8"/>
    <n v="9"/>
    <n v="0"/>
    <x v="2"/>
    <n v="38.08"/>
    <n v="76.39"/>
    <n v="76.39"/>
    <n v="0"/>
    <n v="76.39"/>
    <n v="0"/>
    <n v="76.39"/>
    <m/>
    <m/>
    <m/>
    <n v="13.52"/>
    <s v="ниша"/>
    <m/>
    <m/>
    <m/>
    <m/>
    <m/>
    <m/>
    <m/>
    <m/>
    <m/>
    <m/>
    <s v="Кухня-столовая"/>
    <n v="14.11"/>
    <m/>
    <m/>
    <s v="Жилая комната"/>
    <s v="Комната стандарт"/>
    <n v="14.91"/>
    <m/>
    <m/>
    <s v="Жилая комната"/>
    <s v="Мастер-спальня"/>
    <n v="12.17"/>
    <m/>
    <m/>
    <s v="Жилая комната"/>
    <s v="Комната стандарт"/>
    <n v="11"/>
    <m/>
    <m/>
    <m/>
    <m/>
    <m/>
    <m/>
    <m/>
    <m/>
    <m/>
    <m/>
    <m/>
    <m/>
    <n v="3.85"/>
    <n v="3.55"/>
    <m/>
    <n v="3.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m/>
    <n v="2"/>
    <m/>
    <m/>
    <m/>
    <s v="кухня, коридор"/>
    <m/>
    <m/>
    <m/>
    <m/>
    <m/>
    <m/>
    <s v="Другой ЖК, Свой ЖК"/>
    <s v="С-В, С-З"/>
  </r>
  <r>
    <x v="0"/>
    <x v="6"/>
    <n v="25"/>
    <n v="1027"/>
    <n v="9"/>
    <n v="9"/>
    <n v="0"/>
    <x v="1"/>
    <n v="27"/>
    <n v="77.330000000000013"/>
    <n v="77.330000000000013"/>
    <n v="0"/>
    <n v="77.330000000000013"/>
    <n v="0"/>
    <n v="77.330000000000013"/>
    <m/>
    <m/>
    <m/>
    <n v="11.22"/>
    <s v="ниша"/>
    <m/>
    <m/>
    <m/>
    <m/>
    <m/>
    <m/>
    <m/>
    <m/>
    <m/>
    <m/>
    <s v="Кухня-столовая"/>
    <n v="20.32"/>
    <m/>
    <m/>
    <s v="Жилая комната"/>
    <s v="Мастер-спальня"/>
    <n v="15.27"/>
    <s v="гардероб"/>
    <n v="4.13"/>
    <s v="Жилая комната"/>
    <s v="Комната стандарт"/>
    <n v="11.73"/>
    <m/>
    <m/>
    <m/>
    <m/>
    <m/>
    <m/>
    <m/>
    <m/>
    <m/>
    <m/>
    <m/>
    <m/>
    <m/>
    <m/>
    <m/>
    <m/>
    <m/>
    <n v="4.26"/>
    <n v="4.09"/>
    <m/>
    <n v="6.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Свой ЖК"/>
    <s v="С-В"/>
  </r>
  <r>
    <x v="0"/>
    <x v="6"/>
    <n v="26"/>
    <n v="1028"/>
    <n v="1"/>
    <n v="9"/>
    <n v="0"/>
    <x v="0"/>
    <n v="13.82"/>
    <n v="43.71"/>
    <n v="43.71"/>
    <n v="0"/>
    <n v="43.71"/>
    <n v="0"/>
    <n v="43.71"/>
    <m/>
    <m/>
    <m/>
    <n v="4.47"/>
    <s v="ниша"/>
    <m/>
    <m/>
    <m/>
    <m/>
    <m/>
    <m/>
    <m/>
    <m/>
    <m/>
    <m/>
    <s v="Кухня-столовая"/>
    <n v="21.17"/>
    <m/>
    <m/>
    <s v="Жилая комната"/>
    <s v="Комната стандарт"/>
    <n v="13.82"/>
    <m/>
    <m/>
    <m/>
    <m/>
    <m/>
    <m/>
    <m/>
    <m/>
    <m/>
    <m/>
    <m/>
    <m/>
    <m/>
    <m/>
    <m/>
    <m/>
    <m/>
    <m/>
    <m/>
    <m/>
    <m/>
    <m/>
    <n v="4.2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С-В"/>
  </r>
  <r>
    <x v="0"/>
    <x v="6"/>
    <n v="26"/>
    <n v="1029"/>
    <n v="2"/>
    <n v="9"/>
    <n v="0"/>
    <x v="2"/>
    <n v="37.14"/>
    <n v="83.940000000000012"/>
    <n v="83.940000000000012"/>
    <n v="0"/>
    <n v="83.940000000000012"/>
    <n v="0"/>
    <n v="83.940000000000012"/>
    <m/>
    <m/>
    <m/>
    <n v="8.2100000000000009"/>
    <s v="ниша"/>
    <m/>
    <n v="6.57"/>
    <m/>
    <m/>
    <m/>
    <m/>
    <m/>
    <m/>
    <m/>
    <m/>
    <s v="Кухня-столовая"/>
    <n v="23.12"/>
    <m/>
    <m/>
    <s v="Жилая комната"/>
    <s v="Мастер-спальня"/>
    <n v="15.38"/>
    <m/>
    <m/>
    <s v="Жилая комната"/>
    <s v="Комната стандарт"/>
    <n v="11.22"/>
    <m/>
    <m/>
    <s v="Жилая комната"/>
    <s v="Комната стандарт"/>
    <n v="10.54"/>
    <m/>
    <m/>
    <m/>
    <m/>
    <m/>
    <m/>
    <m/>
    <m/>
    <m/>
    <m/>
    <m/>
    <m/>
    <n v="4.99"/>
    <n v="3.9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m/>
    <n v="2"/>
    <m/>
    <m/>
    <m/>
    <m/>
    <m/>
    <m/>
    <m/>
    <m/>
    <m/>
    <m/>
    <s v="Свой ЖК, Двор"/>
    <s v="С-В, Ю-В"/>
  </r>
  <r>
    <x v="0"/>
    <x v="6"/>
    <n v="26"/>
    <n v="1030"/>
    <n v="3"/>
    <n v="9"/>
    <n v="0"/>
    <x v="2"/>
    <n v="46.769999999999996"/>
    <n v="105.67999999999999"/>
    <n v="105.67999999999999"/>
    <n v="0"/>
    <n v="105.67999999999999"/>
    <n v="0"/>
    <n v="105.67999999999999"/>
    <m/>
    <m/>
    <m/>
    <n v="3.74"/>
    <s v="ниша"/>
    <m/>
    <n v="2.13"/>
    <m/>
    <m/>
    <m/>
    <m/>
    <m/>
    <m/>
    <m/>
    <m/>
    <s v="Кухня-столовая"/>
    <n v="39.26"/>
    <m/>
    <m/>
    <s v="Жилая комната"/>
    <s v="Мастер-спальня"/>
    <n v="21.11"/>
    <m/>
    <m/>
    <s v="Жилая комната"/>
    <s v="Комната стандарт"/>
    <n v="14.41"/>
    <s v="гардероб"/>
    <n v="4.21"/>
    <s v="Жилая комната"/>
    <s v="Комната стандарт"/>
    <n v="11.25"/>
    <m/>
    <m/>
    <m/>
    <m/>
    <m/>
    <m/>
    <m/>
    <m/>
    <m/>
    <m/>
    <m/>
    <m/>
    <n v="3.95"/>
    <n v="3.34"/>
    <m/>
    <n v="2.279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m/>
    <n v="2"/>
    <m/>
    <m/>
    <m/>
    <s v="комната"/>
    <m/>
    <m/>
    <m/>
    <m/>
    <m/>
    <m/>
    <s v="Свой ЖК, Двор"/>
    <s v="Ю-В, Ю-З"/>
  </r>
  <r>
    <x v="0"/>
    <x v="6"/>
    <n v="26"/>
    <n v="1031"/>
    <n v="4"/>
    <n v="9"/>
    <n v="0"/>
    <x v="1"/>
    <n v="22.68"/>
    <n v="58.730000000000004"/>
    <n v="58.730000000000004"/>
    <n v="0"/>
    <n v="58.730000000000004"/>
    <n v="0"/>
    <n v="58.730000000000004"/>
    <m/>
    <m/>
    <m/>
    <n v="10.62"/>
    <s v="ниша"/>
    <m/>
    <m/>
    <m/>
    <m/>
    <m/>
    <m/>
    <m/>
    <m/>
    <m/>
    <m/>
    <s v="Кухня-столовая"/>
    <n v="19.98"/>
    <m/>
    <m/>
    <s v="Жилая комната"/>
    <s v="Комната стандарт"/>
    <n v="11.47"/>
    <m/>
    <m/>
    <s v="Жилая комната"/>
    <s v="Комната стандарт"/>
    <n v="11.21"/>
    <m/>
    <m/>
    <m/>
    <m/>
    <m/>
    <m/>
    <m/>
    <m/>
    <m/>
    <m/>
    <m/>
    <m/>
    <m/>
    <m/>
    <m/>
    <m/>
    <m/>
    <n v="5.4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Ю-З"/>
  </r>
  <r>
    <x v="0"/>
    <x v="6"/>
    <n v="26"/>
    <n v="1032"/>
    <n v="5"/>
    <n v="9"/>
    <n v="0"/>
    <x v="1"/>
    <n v="24.07"/>
    <n v="56.949999999999996"/>
    <n v="56.949999999999996"/>
    <n v="0"/>
    <n v="56.949999999999996"/>
    <n v="0"/>
    <n v="56.949999999999996"/>
    <m/>
    <m/>
    <m/>
    <n v="8.44"/>
    <s v="ниша"/>
    <m/>
    <m/>
    <m/>
    <m/>
    <m/>
    <m/>
    <m/>
    <m/>
    <m/>
    <m/>
    <s v="Кухня-столовая"/>
    <n v="12.71"/>
    <m/>
    <m/>
    <s v="Жилая комната"/>
    <s v="Мастер-спальня"/>
    <n v="13.53"/>
    <m/>
    <m/>
    <s v="Жилая комната"/>
    <s v="Комната стандарт"/>
    <n v="10.54"/>
    <m/>
    <m/>
    <m/>
    <m/>
    <m/>
    <m/>
    <m/>
    <m/>
    <m/>
    <m/>
    <m/>
    <m/>
    <m/>
    <m/>
    <m/>
    <m/>
    <m/>
    <n v="4.82"/>
    <n v="3.73"/>
    <m/>
    <n v="3.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Ю-З"/>
  </r>
  <r>
    <x v="0"/>
    <x v="6"/>
    <n v="26"/>
    <n v="1033"/>
    <n v="6"/>
    <n v="9"/>
    <n v="0"/>
    <x v="0"/>
    <n v="12.71"/>
    <n v="35.94"/>
    <n v="35.94"/>
    <n v="0"/>
    <n v="35.94"/>
    <n v="0"/>
    <n v="35.94"/>
    <m/>
    <m/>
    <m/>
    <n v="4.37"/>
    <s v="ниша"/>
    <m/>
    <m/>
    <m/>
    <m/>
    <m/>
    <m/>
    <m/>
    <m/>
    <m/>
    <m/>
    <s v="Проходная кухня-гостиная с нишей"/>
    <n v="13.56"/>
    <m/>
    <m/>
    <s v="Жилая комната"/>
    <s v="Комната стандарт"/>
    <n v="12.71"/>
    <m/>
    <m/>
    <m/>
    <m/>
    <m/>
    <m/>
    <m/>
    <m/>
    <m/>
    <m/>
    <m/>
    <m/>
    <m/>
    <m/>
    <m/>
    <m/>
    <m/>
    <m/>
    <m/>
    <m/>
    <m/>
    <m/>
    <n v="5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Ю-З"/>
  </r>
  <r>
    <x v="0"/>
    <x v="6"/>
    <n v="26"/>
    <n v="1034"/>
    <n v="7"/>
    <n v="9"/>
    <n v="0"/>
    <x v="1"/>
    <n v="25.29"/>
    <n v="65.11"/>
    <n v="65.11"/>
    <n v="0"/>
    <n v="65.11"/>
    <n v="0"/>
    <n v="65.11"/>
    <m/>
    <m/>
    <m/>
    <n v="8.0500000000000007"/>
    <s v="ниша"/>
    <m/>
    <m/>
    <m/>
    <m/>
    <m/>
    <m/>
    <m/>
    <m/>
    <m/>
    <m/>
    <s v="Кухня-столовая"/>
    <n v="16.61"/>
    <m/>
    <m/>
    <s v="Жилая комната"/>
    <s v="Мастер-спальня"/>
    <n v="15.3"/>
    <s v="гардероб"/>
    <n v="2.75"/>
    <s v="Жилая комната"/>
    <s v="Комната стандарт"/>
    <n v="9.99"/>
    <m/>
    <m/>
    <m/>
    <m/>
    <m/>
    <m/>
    <m/>
    <m/>
    <m/>
    <m/>
    <m/>
    <m/>
    <m/>
    <m/>
    <m/>
    <m/>
    <m/>
    <n v="4"/>
    <n v="3.66"/>
    <m/>
    <n v="4.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m/>
    <n v="2"/>
    <m/>
    <m/>
    <m/>
    <s v="коридор"/>
    <m/>
    <m/>
    <m/>
    <m/>
    <m/>
    <m/>
    <s v="Другой ЖК"/>
    <s v="Ю-З, С-В"/>
  </r>
  <r>
    <x v="0"/>
    <x v="6"/>
    <n v="26"/>
    <n v="1035"/>
    <n v="8"/>
    <n v="9"/>
    <n v="0"/>
    <x v="2"/>
    <n v="38.08"/>
    <n v="76.39"/>
    <n v="76.39"/>
    <n v="0"/>
    <n v="76.39"/>
    <n v="0"/>
    <n v="76.39"/>
    <m/>
    <m/>
    <m/>
    <n v="13.52"/>
    <s v="ниша"/>
    <m/>
    <m/>
    <m/>
    <m/>
    <m/>
    <m/>
    <m/>
    <m/>
    <m/>
    <m/>
    <s v="Кухня-столовая"/>
    <n v="14.11"/>
    <m/>
    <m/>
    <s v="Жилая комната"/>
    <s v="Комната стандарт"/>
    <n v="14.91"/>
    <m/>
    <m/>
    <s v="Жилая комната"/>
    <s v="Мастер-спальня"/>
    <n v="12.17"/>
    <m/>
    <m/>
    <s v="Жилая комната"/>
    <s v="Комната стандарт"/>
    <n v="11"/>
    <m/>
    <m/>
    <m/>
    <m/>
    <m/>
    <m/>
    <m/>
    <m/>
    <m/>
    <m/>
    <m/>
    <m/>
    <n v="3.85"/>
    <n v="3.55"/>
    <m/>
    <n v="3.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m/>
    <n v="2"/>
    <m/>
    <m/>
    <m/>
    <s v="кухня, коридор"/>
    <m/>
    <m/>
    <m/>
    <m/>
    <m/>
    <m/>
    <s v="Другой ЖК, Свой ЖК"/>
    <s v="С-В, С-З"/>
  </r>
  <r>
    <x v="0"/>
    <x v="6"/>
    <n v="26"/>
    <n v="1036"/>
    <n v="9"/>
    <n v="9"/>
    <n v="0"/>
    <x v="1"/>
    <n v="27"/>
    <n v="77.330000000000013"/>
    <n v="77.330000000000013"/>
    <n v="0"/>
    <n v="77.330000000000013"/>
    <n v="0"/>
    <n v="77.330000000000013"/>
    <m/>
    <m/>
    <m/>
    <n v="11.22"/>
    <s v="ниша"/>
    <m/>
    <m/>
    <m/>
    <m/>
    <m/>
    <m/>
    <m/>
    <m/>
    <m/>
    <m/>
    <s v="Кухня-столовая"/>
    <n v="20.32"/>
    <m/>
    <m/>
    <s v="Жилая комната"/>
    <s v="Мастер-спальня"/>
    <n v="15.27"/>
    <s v="гардероб"/>
    <n v="4.13"/>
    <s v="Жилая комната"/>
    <s v="Комната стандарт"/>
    <n v="11.73"/>
    <m/>
    <m/>
    <m/>
    <m/>
    <m/>
    <m/>
    <m/>
    <m/>
    <m/>
    <m/>
    <m/>
    <m/>
    <m/>
    <m/>
    <m/>
    <m/>
    <m/>
    <n v="4.26"/>
    <n v="4.09"/>
    <m/>
    <n v="6.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Свой ЖК"/>
    <s v="С-В"/>
  </r>
  <r>
    <x v="0"/>
    <x v="6"/>
    <n v="27"/>
    <n v="1037"/>
    <n v="1"/>
    <n v="9"/>
    <n v="0"/>
    <x v="0"/>
    <n v="13.82"/>
    <n v="43.71"/>
    <n v="43.71"/>
    <n v="0"/>
    <n v="43.71"/>
    <n v="0"/>
    <n v="43.71"/>
    <m/>
    <m/>
    <m/>
    <n v="4.47"/>
    <s v="ниша"/>
    <m/>
    <m/>
    <m/>
    <m/>
    <m/>
    <m/>
    <m/>
    <m/>
    <m/>
    <m/>
    <s v="Кухня-столовая"/>
    <n v="21.17"/>
    <m/>
    <m/>
    <s v="Жилая комната"/>
    <s v="Комната стандарт"/>
    <n v="13.82"/>
    <m/>
    <m/>
    <m/>
    <m/>
    <m/>
    <m/>
    <m/>
    <m/>
    <m/>
    <m/>
    <m/>
    <m/>
    <m/>
    <m/>
    <m/>
    <m/>
    <m/>
    <m/>
    <m/>
    <m/>
    <m/>
    <m/>
    <n v="4.2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С-В"/>
  </r>
  <r>
    <x v="0"/>
    <x v="6"/>
    <n v="27"/>
    <n v="1038"/>
    <n v="2"/>
    <n v="9"/>
    <n v="0"/>
    <x v="2"/>
    <n v="37.14"/>
    <n v="83.940000000000012"/>
    <n v="83.940000000000012"/>
    <n v="0"/>
    <n v="83.940000000000012"/>
    <n v="0"/>
    <n v="83.940000000000012"/>
    <m/>
    <m/>
    <m/>
    <n v="8.2100000000000009"/>
    <s v="ниша"/>
    <m/>
    <n v="6.57"/>
    <m/>
    <m/>
    <m/>
    <m/>
    <m/>
    <m/>
    <m/>
    <m/>
    <s v="Кухня-столовая"/>
    <n v="23.12"/>
    <m/>
    <m/>
    <s v="Жилая комната"/>
    <s v="Мастер-спальня"/>
    <n v="15.38"/>
    <m/>
    <m/>
    <s v="Жилая комната"/>
    <s v="Комната стандарт"/>
    <n v="11.22"/>
    <m/>
    <m/>
    <s v="Жилая комната"/>
    <s v="Комната стандарт"/>
    <n v="10.54"/>
    <m/>
    <m/>
    <m/>
    <m/>
    <m/>
    <m/>
    <m/>
    <m/>
    <m/>
    <m/>
    <m/>
    <m/>
    <n v="4.99"/>
    <n v="3.9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m/>
    <n v="2"/>
    <m/>
    <m/>
    <m/>
    <m/>
    <m/>
    <m/>
    <m/>
    <m/>
    <m/>
    <m/>
    <s v="Свой ЖК, Двор"/>
    <s v="С-В, Ю-В"/>
  </r>
  <r>
    <x v="0"/>
    <x v="6"/>
    <n v="27"/>
    <n v="1039"/>
    <n v="3"/>
    <n v="9"/>
    <n v="0"/>
    <x v="2"/>
    <n v="46.769999999999996"/>
    <n v="105.67999999999999"/>
    <n v="105.67999999999999"/>
    <n v="0"/>
    <n v="105.67999999999999"/>
    <n v="0"/>
    <n v="105.67999999999999"/>
    <m/>
    <m/>
    <m/>
    <n v="3.74"/>
    <s v="ниша"/>
    <m/>
    <n v="2.13"/>
    <m/>
    <m/>
    <m/>
    <m/>
    <m/>
    <m/>
    <m/>
    <m/>
    <s v="Кухня-столовая"/>
    <n v="39.26"/>
    <m/>
    <m/>
    <s v="Жилая комната"/>
    <s v="Мастер-спальня"/>
    <n v="21.11"/>
    <m/>
    <m/>
    <s v="Жилая комната"/>
    <s v="Комната стандарт"/>
    <n v="14.41"/>
    <s v="гардероб"/>
    <n v="4.21"/>
    <s v="Жилая комната"/>
    <s v="Комната стандарт"/>
    <n v="11.25"/>
    <m/>
    <m/>
    <m/>
    <m/>
    <m/>
    <m/>
    <m/>
    <m/>
    <m/>
    <m/>
    <m/>
    <m/>
    <n v="3.95"/>
    <n v="3.34"/>
    <m/>
    <n v="2.279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m/>
    <n v="2"/>
    <m/>
    <m/>
    <m/>
    <s v="комната"/>
    <m/>
    <m/>
    <m/>
    <m/>
    <m/>
    <m/>
    <s v="Свой ЖК, Двор"/>
    <s v="Ю-В, Ю-З"/>
  </r>
  <r>
    <x v="0"/>
    <x v="6"/>
    <n v="27"/>
    <n v="1040"/>
    <n v="4"/>
    <n v="9"/>
    <n v="0"/>
    <x v="1"/>
    <n v="22.68"/>
    <n v="58.730000000000004"/>
    <n v="58.730000000000004"/>
    <n v="0"/>
    <n v="58.730000000000004"/>
    <n v="0"/>
    <n v="58.730000000000004"/>
    <m/>
    <m/>
    <m/>
    <n v="10.62"/>
    <s v="ниша"/>
    <m/>
    <m/>
    <m/>
    <m/>
    <m/>
    <m/>
    <m/>
    <m/>
    <m/>
    <m/>
    <s v="Кухня-столовая"/>
    <n v="19.98"/>
    <m/>
    <m/>
    <s v="Жилая комната"/>
    <s v="Комната стандарт"/>
    <n v="11.47"/>
    <m/>
    <m/>
    <s v="Жилая комната"/>
    <s v="Комната стандарт"/>
    <n v="11.21"/>
    <m/>
    <m/>
    <m/>
    <m/>
    <m/>
    <m/>
    <m/>
    <m/>
    <m/>
    <m/>
    <m/>
    <m/>
    <m/>
    <m/>
    <m/>
    <m/>
    <m/>
    <n v="5.4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Ю-З"/>
  </r>
  <r>
    <x v="0"/>
    <x v="6"/>
    <n v="27"/>
    <n v="1041"/>
    <n v="5"/>
    <n v="9"/>
    <n v="0"/>
    <x v="1"/>
    <n v="24.07"/>
    <n v="56.949999999999996"/>
    <n v="56.949999999999996"/>
    <n v="0"/>
    <n v="56.949999999999996"/>
    <n v="0"/>
    <n v="56.949999999999996"/>
    <m/>
    <m/>
    <m/>
    <n v="8.44"/>
    <s v="ниша"/>
    <m/>
    <m/>
    <m/>
    <m/>
    <m/>
    <m/>
    <m/>
    <m/>
    <m/>
    <m/>
    <s v="Кухня-столовая"/>
    <n v="12.71"/>
    <m/>
    <m/>
    <s v="Жилая комната"/>
    <s v="Мастер-спальня"/>
    <n v="13.53"/>
    <m/>
    <m/>
    <s v="Жилая комната"/>
    <s v="Комната стандарт"/>
    <n v="10.54"/>
    <m/>
    <m/>
    <m/>
    <m/>
    <m/>
    <m/>
    <m/>
    <m/>
    <m/>
    <m/>
    <m/>
    <m/>
    <m/>
    <m/>
    <m/>
    <m/>
    <m/>
    <n v="4.82"/>
    <n v="3.73"/>
    <m/>
    <n v="3.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Ю-З"/>
  </r>
  <r>
    <x v="0"/>
    <x v="6"/>
    <n v="27"/>
    <n v="1042"/>
    <n v="6"/>
    <n v="9"/>
    <n v="0"/>
    <x v="0"/>
    <n v="12.71"/>
    <n v="35.94"/>
    <n v="35.94"/>
    <n v="0"/>
    <n v="35.94"/>
    <n v="0"/>
    <n v="35.94"/>
    <m/>
    <m/>
    <m/>
    <n v="4.37"/>
    <s v="ниша"/>
    <m/>
    <m/>
    <m/>
    <m/>
    <m/>
    <m/>
    <m/>
    <m/>
    <m/>
    <m/>
    <s v="Проходная кухня-гостиная с нишей"/>
    <n v="13.56"/>
    <m/>
    <m/>
    <s v="Жилая комната"/>
    <s v="Комната стандарт"/>
    <n v="12.71"/>
    <m/>
    <m/>
    <m/>
    <m/>
    <m/>
    <m/>
    <m/>
    <m/>
    <m/>
    <m/>
    <m/>
    <m/>
    <m/>
    <m/>
    <m/>
    <m/>
    <m/>
    <m/>
    <m/>
    <m/>
    <m/>
    <m/>
    <n v="5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Ю-З"/>
  </r>
  <r>
    <x v="0"/>
    <x v="6"/>
    <n v="27"/>
    <n v="1043"/>
    <n v="7"/>
    <n v="9"/>
    <n v="0"/>
    <x v="1"/>
    <n v="25.29"/>
    <n v="65.11"/>
    <n v="65.11"/>
    <n v="0"/>
    <n v="65.11"/>
    <n v="0"/>
    <n v="65.11"/>
    <m/>
    <m/>
    <m/>
    <n v="8.0500000000000007"/>
    <s v="ниша"/>
    <m/>
    <m/>
    <m/>
    <m/>
    <m/>
    <m/>
    <m/>
    <m/>
    <m/>
    <m/>
    <s v="Кухня-столовая"/>
    <n v="16.61"/>
    <m/>
    <m/>
    <s v="Жилая комната"/>
    <s v="Мастер-спальня"/>
    <n v="15.3"/>
    <s v="гардероб"/>
    <n v="2.75"/>
    <s v="Жилая комната"/>
    <s v="Комната стандарт"/>
    <n v="9.99"/>
    <m/>
    <m/>
    <m/>
    <m/>
    <m/>
    <m/>
    <m/>
    <m/>
    <m/>
    <m/>
    <m/>
    <m/>
    <m/>
    <m/>
    <m/>
    <m/>
    <m/>
    <n v="4"/>
    <n v="3.66"/>
    <m/>
    <n v="4.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m/>
    <n v="2"/>
    <m/>
    <m/>
    <m/>
    <s v="коридор"/>
    <m/>
    <m/>
    <m/>
    <m/>
    <m/>
    <m/>
    <s v="Другой ЖК"/>
    <s v="Ю-З, С-В"/>
  </r>
  <r>
    <x v="0"/>
    <x v="6"/>
    <n v="27"/>
    <n v="1044"/>
    <n v="8"/>
    <n v="9"/>
    <n v="0"/>
    <x v="2"/>
    <n v="38.08"/>
    <n v="76.39"/>
    <n v="76.39"/>
    <n v="0"/>
    <n v="76.39"/>
    <n v="0"/>
    <n v="76.39"/>
    <m/>
    <m/>
    <m/>
    <n v="13.52"/>
    <s v="ниша"/>
    <m/>
    <m/>
    <m/>
    <m/>
    <m/>
    <m/>
    <m/>
    <m/>
    <m/>
    <m/>
    <s v="Кухня-столовая"/>
    <n v="14.11"/>
    <m/>
    <m/>
    <s v="Жилая комната"/>
    <s v="Комната стандарт"/>
    <n v="14.91"/>
    <m/>
    <m/>
    <s v="Жилая комната"/>
    <s v="Мастер-спальня"/>
    <n v="12.17"/>
    <m/>
    <m/>
    <s v="Жилая комната"/>
    <s v="Комната стандарт"/>
    <n v="11"/>
    <m/>
    <m/>
    <m/>
    <m/>
    <m/>
    <m/>
    <m/>
    <m/>
    <m/>
    <m/>
    <m/>
    <m/>
    <n v="3.85"/>
    <n v="3.55"/>
    <m/>
    <n v="3.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m/>
    <n v="2"/>
    <m/>
    <m/>
    <m/>
    <s v="кухня, коридор"/>
    <m/>
    <m/>
    <m/>
    <m/>
    <m/>
    <m/>
    <s v="Другой ЖК, Свой ЖК"/>
    <s v="С-В, С-З"/>
  </r>
  <r>
    <x v="0"/>
    <x v="6"/>
    <n v="27"/>
    <n v="1045"/>
    <n v="9"/>
    <n v="9"/>
    <n v="0"/>
    <x v="1"/>
    <n v="27"/>
    <n v="77.330000000000013"/>
    <n v="77.330000000000013"/>
    <n v="0"/>
    <n v="77.330000000000013"/>
    <n v="0"/>
    <n v="77.330000000000013"/>
    <m/>
    <m/>
    <m/>
    <n v="11.22"/>
    <s v="ниша"/>
    <m/>
    <m/>
    <m/>
    <m/>
    <m/>
    <m/>
    <m/>
    <m/>
    <m/>
    <m/>
    <s v="Кухня-столовая"/>
    <n v="20.32"/>
    <m/>
    <m/>
    <s v="Жилая комната"/>
    <s v="Мастер-спальня"/>
    <n v="15.27"/>
    <s v="гардероб"/>
    <n v="4.13"/>
    <s v="Жилая комната"/>
    <s v="Комната стандарт"/>
    <n v="11.73"/>
    <m/>
    <m/>
    <m/>
    <m/>
    <m/>
    <m/>
    <m/>
    <m/>
    <m/>
    <m/>
    <m/>
    <m/>
    <m/>
    <m/>
    <m/>
    <m/>
    <m/>
    <n v="4.26"/>
    <n v="4.09"/>
    <m/>
    <n v="6.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Свой ЖК"/>
    <s v="С-В"/>
  </r>
  <r>
    <x v="0"/>
    <x v="6"/>
    <n v="28"/>
    <n v="1046"/>
    <n v="1"/>
    <n v="9"/>
    <n v="0"/>
    <x v="0"/>
    <n v="13.82"/>
    <n v="43.71"/>
    <n v="43.71"/>
    <n v="0"/>
    <n v="43.71"/>
    <n v="0"/>
    <n v="43.71"/>
    <m/>
    <m/>
    <m/>
    <n v="4.47"/>
    <s v="ниша"/>
    <m/>
    <m/>
    <m/>
    <m/>
    <m/>
    <m/>
    <m/>
    <m/>
    <m/>
    <m/>
    <s v="Кухня-столовая"/>
    <n v="21.17"/>
    <m/>
    <m/>
    <s v="Жилая комната"/>
    <s v="Комната стандарт"/>
    <n v="13.82"/>
    <m/>
    <m/>
    <m/>
    <m/>
    <m/>
    <m/>
    <m/>
    <m/>
    <m/>
    <m/>
    <m/>
    <m/>
    <m/>
    <m/>
    <m/>
    <m/>
    <m/>
    <m/>
    <m/>
    <m/>
    <m/>
    <m/>
    <n v="4.2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Свой ЖК, Двор"/>
    <s v="С-В"/>
  </r>
  <r>
    <x v="0"/>
    <x v="6"/>
    <n v="28"/>
    <n v="1047"/>
    <n v="2"/>
    <n v="9"/>
    <n v="0"/>
    <x v="2"/>
    <n v="37.14"/>
    <n v="83.940000000000012"/>
    <n v="83.940000000000012"/>
    <n v="0"/>
    <n v="83.940000000000012"/>
    <n v="0"/>
    <n v="83.940000000000012"/>
    <m/>
    <m/>
    <m/>
    <n v="8.2100000000000009"/>
    <s v="ниша"/>
    <m/>
    <n v="6.57"/>
    <m/>
    <m/>
    <m/>
    <m/>
    <m/>
    <m/>
    <m/>
    <m/>
    <s v="Кухня-столовая"/>
    <n v="23.12"/>
    <m/>
    <m/>
    <s v="Жилая комната"/>
    <s v="Мастер-спальня"/>
    <n v="15.38"/>
    <m/>
    <m/>
    <s v="Жилая комната"/>
    <s v="Комната стандарт"/>
    <n v="11.22"/>
    <m/>
    <m/>
    <s v="Жилая комната"/>
    <s v="Комната стандарт"/>
    <n v="10.54"/>
    <m/>
    <m/>
    <m/>
    <m/>
    <m/>
    <m/>
    <m/>
    <m/>
    <m/>
    <m/>
    <m/>
    <m/>
    <n v="4.99"/>
    <n v="3.9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m/>
    <n v="2"/>
    <m/>
    <m/>
    <m/>
    <m/>
    <m/>
    <m/>
    <m/>
    <m/>
    <m/>
    <m/>
    <s v="Свой ЖК, Двор"/>
    <s v="С-В, Ю-В"/>
  </r>
  <r>
    <x v="0"/>
    <x v="6"/>
    <n v="28"/>
    <n v="1048"/>
    <n v="3"/>
    <n v="9"/>
    <n v="0"/>
    <x v="2"/>
    <n v="46.769999999999996"/>
    <n v="105.67999999999999"/>
    <n v="105.67999999999999"/>
    <n v="0"/>
    <n v="105.67999999999999"/>
    <n v="0"/>
    <n v="105.67999999999999"/>
    <m/>
    <m/>
    <m/>
    <n v="3.74"/>
    <s v="ниша"/>
    <m/>
    <n v="2.13"/>
    <m/>
    <m/>
    <m/>
    <m/>
    <m/>
    <m/>
    <m/>
    <m/>
    <s v="Кухня-столовая"/>
    <n v="39.26"/>
    <m/>
    <m/>
    <s v="Жилая комната"/>
    <s v="Мастер-спальня"/>
    <n v="21.11"/>
    <m/>
    <m/>
    <s v="Жилая комната"/>
    <s v="Комната стандарт"/>
    <n v="14.41"/>
    <s v="гардероб"/>
    <n v="4.21"/>
    <s v="Жилая комната"/>
    <s v="Комната стандарт"/>
    <n v="11.25"/>
    <m/>
    <m/>
    <m/>
    <m/>
    <m/>
    <m/>
    <m/>
    <m/>
    <m/>
    <m/>
    <m/>
    <m/>
    <n v="3.95"/>
    <n v="3.34"/>
    <m/>
    <n v="2.279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m/>
    <n v="2"/>
    <m/>
    <m/>
    <m/>
    <s v="комната"/>
    <m/>
    <m/>
    <m/>
    <m/>
    <m/>
    <m/>
    <s v="Свой ЖК, Двор"/>
    <s v="Ю-В, Ю-З"/>
  </r>
  <r>
    <x v="0"/>
    <x v="6"/>
    <n v="28"/>
    <n v="1049"/>
    <n v="4"/>
    <n v="9"/>
    <n v="0"/>
    <x v="1"/>
    <n v="22.68"/>
    <n v="58.730000000000004"/>
    <n v="58.730000000000004"/>
    <n v="0"/>
    <n v="58.730000000000004"/>
    <n v="0"/>
    <n v="58.730000000000004"/>
    <m/>
    <m/>
    <m/>
    <n v="10.62"/>
    <s v="ниша"/>
    <m/>
    <m/>
    <m/>
    <m/>
    <m/>
    <m/>
    <m/>
    <m/>
    <m/>
    <m/>
    <s v="Кухня-столовая"/>
    <n v="19.98"/>
    <m/>
    <m/>
    <s v="Жилая комната"/>
    <s v="Комната стандарт"/>
    <n v="11.47"/>
    <m/>
    <m/>
    <s v="Жилая комната"/>
    <s v="Комната стандарт"/>
    <n v="11.21"/>
    <m/>
    <m/>
    <m/>
    <m/>
    <m/>
    <m/>
    <m/>
    <m/>
    <m/>
    <m/>
    <m/>
    <m/>
    <m/>
    <m/>
    <m/>
    <m/>
    <m/>
    <n v="5.4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Ю-З"/>
  </r>
  <r>
    <x v="0"/>
    <x v="6"/>
    <n v="28"/>
    <n v="1050"/>
    <n v="5"/>
    <n v="9"/>
    <n v="0"/>
    <x v="1"/>
    <n v="24.07"/>
    <n v="56.949999999999996"/>
    <n v="56.949999999999996"/>
    <n v="0"/>
    <n v="56.949999999999996"/>
    <n v="0"/>
    <n v="56.949999999999996"/>
    <m/>
    <m/>
    <m/>
    <n v="8.44"/>
    <s v="ниша"/>
    <m/>
    <m/>
    <m/>
    <m/>
    <m/>
    <m/>
    <m/>
    <m/>
    <m/>
    <m/>
    <s v="Кухня-столовая"/>
    <n v="12.71"/>
    <m/>
    <m/>
    <s v="Жилая комната"/>
    <s v="Мастер-спальня"/>
    <n v="13.53"/>
    <m/>
    <m/>
    <s v="Жилая комната"/>
    <s v="Комната стандарт"/>
    <n v="10.54"/>
    <m/>
    <m/>
    <m/>
    <m/>
    <m/>
    <m/>
    <m/>
    <m/>
    <m/>
    <m/>
    <m/>
    <m/>
    <m/>
    <m/>
    <m/>
    <m/>
    <m/>
    <n v="4.82"/>
    <n v="3.73"/>
    <m/>
    <n v="3.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Ю-З"/>
  </r>
  <r>
    <x v="0"/>
    <x v="6"/>
    <n v="28"/>
    <n v="1051"/>
    <n v="6"/>
    <n v="9"/>
    <n v="0"/>
    <x v="0"/>
    <n v="12.71"/>
    <n v="35.94"/>
    <n v="35.94"/>
    <n v="0"/>
    <n v="35.94"/>
    <n v="0"/>
    <n v="35.94"/>
    <m/>
    <m/>
    <m/>
    <n v="4.37"/>
    <s v="ниша"/>
    <m/>
    <m/>
    <m/>
    <m/>
    <m/>
    <m/>
    <m/>
    <m/>
    <m/>
    <m/>
    <s v="Проходная кухня-гостиная с нишей"/>
    <n v="13.56"/>
    <m/>
    <m/>
    <s v="Жилая комната"/>
    <s v="Комната стандарт"/>
    <n v="12.71"/>
    <m/>
    <m/>
    <m/>
    <m/>
    <m/>
    <m/>
    <m/>
    <m/>
    <m/>
    <m/>
    <m/>
    <m/>
    <m/>
    <m/>
    <m/>
    <m/>
    <m/>
    <m/>
    <m/>
    <m/>
    <m/>
    <m/>
    <n v="5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"/>
    <s v="Ю-З"/>
  </r>
  <r>
    <x v="0"/>
    <x v="6"/>
    <n v="28"/>
    <n v="1052"/>
    <n v="7"/>
    <n v="9"/>
    <n v="0"/>
    <x v="1"/>
    <n v="25.29"/>
    <n v="65.11"/>
    <n v="65.11"/>
    <n v="0"/>
    <n v="65.11"/>
    <n v="0"/>
    <n v="65.11"/>
    <m/>
    <m/>
    <m/>
    <n v="8.0500000000000007"/>
    <s v="ниша"/>
    <m/>
    <m/>
    <m/>
    <m/>
    <m/>
    <m/>
    <m/>
    <m/>
    <m/>
    <m/>
    <s v="Кухня-столовая"/>
    <n v="16.61"/>
    <m/>
    <m/>
    <s v="Жилая комната"/>
    <s v="Мастер-спальня"/>
    <n v="15.3"/>
    <s v="гардероб"/>
    <n v="2.75"/>
    <s v="Жилая комната"/>
    <s v="Комната стандарт"/>
    <n v="9.99"/>
    <m/>
    <m/>
    <m/>
    <m/>
    <m/>
    <m/>
    <m/>
    <m/>
    <m/>
    <m/>
    <m/>
    <m/>
    <m/>
    <m/>
    <m/>
    <m/>
    <m/>
    <n v="4"/>
    <n v="3.66"/>
    <m/>
    <n v="4.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m/>
    <n v="2"/>
    <m/>
    <m/>
    <m/>
    <s v="коридор"/>
    <m/>
    <m/>
    <m/>
    <m/>
    <m/>
    <m/>
    <s v="Другой ЖК"/>
    <s v="Ю-З, С-В"/>
  </r>
  <r>
    <x v="0"/>
    <x v="6"/>
    <n v="28"/>
    <n v="1053"/>
    <n v="8"/>
    <n v="9"/>
    <n v="0"/>
    <x v="2"/>
    <n v="38.08"/>
    <n v="76.39"/>
    <n v="76.39"/>
    <n v="0"/>
    <n v="76.39"/>
    <n v="0"/>
    <n v="76.39"/>
    <m/>
    <m/>
    <m/>
    <n v="13.52"/>
    <s v="ниша"/>
    <m/>
    <m/>
    <m/>
    <m/>
    <m/>
    <m/>
    <m/>
    <m/>
    <m/>
    <m/>
    <s v="Кухня-столовая"/>
    <n v="14.11"/>
    <m/>
    <m/>
    <s v="Жилая комната"/>
    <s v="Комната стандарт"/>
    <n v="14.91"/>
    <m/>
    <m/>
    <s v="Жилая комната"/>
    <s v="Мастер-спальня"/>
    <n v="12.17"/>
    <m/>
    <m/>
    <s v="Жилая комната"/>
    <s v="Комната стандарт"/>
    <n v="11"/>
    <m/>
    <m/>
    <m/>
    <m/>
    <m/>
    <m/>
    <m/>
    <m/>
    <m/>
    <m/>
    <m/>
    <m/>
    <n v="3.85"/>
    <n v="3.55"/>
    <m/>
    <n v="3.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s v="да"/>
    <m/>
    <m/>
    <m/>
    <n v="2"/>
    <m/>
    <m/>
    <m/>
    <s v="кухня, коридор"/>
    <m/>
    <m/>
    <m/>
    <m/>
    <m/>
    <m/>
    <s v="Другой ЖК, Свой ЖК"/>
    <s v="С-В, С-З"/>
  </r>
  <r>
    <x v="0"/>
    <x v="6"/>
    <n v="28"/>
    <n v="1054"/>
    <n v="9"/>
    <n v="9"/>
    <n v="0"/>
    <x v="1"/>
    <n v="27"/>
    <n v="77.330000000000013"/>
    <n v="77.330000000000013"/>
    <n v="0"/>
    <n v="77.330000000000013"/>
    <n v="0"/>
    <n v="77.330000000000013"/>
    <m/>
    <m/>
    <m/>
    <n v="11.22"/>
    <s v="ниша"/>
    <m/>
    <m/>
    <m/>
    <m/>
    <m/>
    <m/>
    <m/>
    <m/>
    <m/>
    <m/>
    <s v="Кухня-столовая"/>
    <n v="20.32"/>
    <m/>
    <m/>
    <s v="Жилая комната"/>
    <s v="Мастер-спальня"/>
    <n v="15.27"/>
    <s v="гардероб"/>
    <n v="4.13"/>
    <s v="Жилая комната"/>
    <s v="Комната стандарт"/>
    <n v="11.73"/>
    <m/>
    <m/>
    <m/>
    <m/>
    <m/>
    <m/>
    <m/>
    <m/>
    <m/>
    <m/>
    <m/>
    <m/>
    <m/>
    <m/>
    <m/>
    <m/>
    <m/>
    <n v="4.26"/>
    <n v="4.09"/>
    <m/>
    <n v="6.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1"/>
    <m/>
    <m/>
    <m/>
    <m/>
    <m/>
    <m/>
    <m/>
    <m/>
    <m/>
    <m/>
    <s v="Другой ЖК, Свой ЖК"/>
    <s v="С-В"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n v="0"/>
    <x v="4"/>
    <n v="0"/>
    <n v="0"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7"/>
    <m/>
    <m/>
    <m/>
    <m/>
    <m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C8999A-4A6D-4AF9-B4D6-C270A0350799}" name="Сводная таблица4" cacheId="4" dataOnRows="1" applyNumberFormats="0" applyBorderFormats="0" applyFontFormats="0" applyPatternFormats="0" applyAlignmentFormats="0" applyWidthHeightFormats="1" dataCaption="Машиноместа" updatedVersion="7" minRefreshableVersion="3" itemPrintTitles="1" createdVersion="7" indent="0" outline="1" outlineData="1" multipleFieldFilters="0" rowHeaderCaption="Количество квартир в разбивке по комнатности" colHeaderCaption="ГП/секция">
  <location ref="C32:D34" firstHeaderRow="1" firstDataRow="1" firstDataCol="1"/>
  <pivotFields count="3">
    <pivotField showAll="0"/>
    <pivotField dataField="1" showAll="0"/>
    <pivotField dataField="1" showAll="0"/>
  </pivotFields>
  <rowFields count="1">
    <field x="-2"/>
  </rowFields>
  <rowItems count="2">
    <i>
      <x/>
    </i>
    <i i="1">
      <x v="1"/>
    </i>
  </rowItems>
  <colItems count="1">
    <i/>
  </colItems>
  <dataFields count="2">
    <dataField name="Количество машиномест, шт." fld="1" subtotal="count" baseField="0" baseItem="9"/>
    <dataField name="Площадь машиномест, кв.м." fld="2" baseField="0" baseItem="0"/>
  </dataField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9AC53CA-1D45-4A91-BF8F-B0D04F29DF4B}" name="Сводная таблица2" cacheId="5" dataOnRows="1" applyNumberFormats="0" applyBorderFormats="0" applyFontFormats="0" applyPatternFormats="0" applyAlignmentFormats="0" applyWidthHeightFormats="1" dataCaption="Количество квартир в разбивке по комнатности" updatedVersion="8" minRefreshableVersion="3" itemPrintTitles="1" createdVersion="7" indent="0" outline="1" outlineData="1" multipleFieldFilters="0" rowHeaderCaption="Количество квартир в разбивке по комнатности" colHeaderCaption="ГП/секция">
  <location ref="C15:M24" firstHeaderRow="1" firstDataRow="3" firstDataCol="1"/>
  <pivotFields count="120">
    <pivotField axis="axisCol" dataField="1" showAll="0">
      <items count="3">
        <item sd="0" x="1"/>
        <item x="0"/>
        <item t="default"/>
      </items>
    </pivotField>
    <pivotField axis="axisCol" showAll="0">
      <items count="10">
        <item m="1" x="8"/>
        <item x="0"/>
        <item x="7"/>
        <item x="4"/>
        <item x="5"/>
        <item x="6"/>
        <item x="1"/>
        <item x="2"/>
        <item x="3"/>
        <item t="default"/>
      </items>
    </pivotField>
    <pivotField showAll="0"/>
    <pivotField showAll="0"/>
    <pivotField showAll="0"/>
    <pivotField showAll="0"/>
    <pivotField showAll="0"/>
    <pivotField axis="axisRow" showAll="0">
      <items count="7">
        <item x="0"/>
        <item x="1"/>
        <item x="2"/>
        <item x="4"/>
        <item x="5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7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2">
    <field x="0"/>
    <field x="1"/>
  </colFields>
  <colItems count="10">
    <i>
      <x/>
    </i>
    <i>
      <x v="1"/>
      <x v="1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1"/>
    </i>
    <i t="grand">
      <x/>
    </i>
  </colItems>
  <dataFields count="1">
    <dataField name=" " fld="0" subtotal="count" baseField="0" baseItem="0"/>
  </dataFields>
  <pivotTableStyleInfo name="PivotStyleLight1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14E72F-DC0E-4FC4-A9A0-79C773D40EE3}" name="Сводная таблица1" cacheId="5" dataOnRows="1" applyNumberFormats="0" applyBorderFormats="0" applyFontFormats="0" applyPatternFormats="0" applyAlignmentFormats="0" applyWidthHeightFormats="1" dataCaption="Площадь" updatedVersion="8" minRefreshableVersion="3" itemPrintTitles="1" createdVersion="7" indent="0" outline="1" outlineData="1" multipleFieldFilters="0" colHeaderCaption="ГП/секция">
  <location ref="C3:M12" firstHeaderRow="1" firstDataRow="3" firstDataCol="1"/>
  <pivotFields count="120">
    <pivotField axis="axisCol" showAll="0">
      <items count="3">
        <item sd="0" x="1"/>
        <item x="0"/>
        <item t="default"/>
      </items>
    </pivotField>
    <pivotField axis="axisCol" showAll="0">
      <items count="10">
        <item m="1" x="8"/>
        <item x="0"/>
        <item x="7"/>
        <item x="4"/>
        <item x="5"/>
        <item x="6"/>
        <item x="1"/>
        <item x="2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-2"/>
  </rowFields>
  <row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rowItems>
  <colFields count="2">
    <field x="0"/>
    <field x="1"/>
  </colFields>
  <colItems count="10">
    <i>
      <x/>
    </i>
    <i>
      <x v="1"/>
      <x v="1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1"/>
    </i>
    <i t="grand">
      <x/>
    </i>
  </colItems>
  <dataFields count="7">
    <dataField name="Жилая S квартиры, кв.м." fld="8" baseField="0" baseItem="0"/>
    <dataField name="S без учета балконов/лоджий/террас (без зимнего сада), кв.м." fld="9" baseField="0" baseItem="0"/>
    <dataField name="S без учета балконов/лоджий/террас (с зимним садом), кв.м." fld="10" baseField="0" baseItem="0"/>
    <dataField name="Общая S балконов/лоджий/террас (без кф), кв.м." fld="11" baseField="0" baseItem="0"/>
    <dataField name="S с учетом балконов/лоджий/террас (без кф), кв.м." fld="12" baseField="0" baseItem="0"/>
    <dataField name="S балконов/лоджий/террас (с кф), кв.м." fld="13" baseField="0" baseItem="0"/>
    <dataField name="Продаваемая S с учетом балконов/лоджий/террас (с кф), кв.м." fld="14" baseField="0" baseItem="0"/>
  </dataFields>
  <pivotTableStyleInfo name="PivotStyleLight1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563B043-3E0F-4505-AEBB-8C3E173643BF}" name="Сводная таблица3" cacheId="3" dataOnRows="1" applyNumberFormats="0" applyBorderFormats="0" applyFontFormats="0" applyPatternFormats="0" applyAlignmentFormats="0" applyWidthHeightFormats="1" dataCaption="Коммерческие помещения" updatedVersion="7" minRefreshableVersion="3" itemPrintTitles="1" createdVersion="7" indent="0" outline="1" outlineData="1" multipleFieldFilters="0" rowHeaderCaption="Количество квартир в разбивке по комнатности" colHeaderCaption="ГП/секция">
  <location ref="C26:H30" firstHeaderRow="1" firstDataRow="3" firstDataCol="1"/>
  <pivotFields count="8">
    <pivotField axis="axisCol" dataField="1" showAll="0">
      <items count="3">
        <item x="0"/>
        <item x="1"/>
        <item t="default"/>
      </items>
    </pivotField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dataField="1" showAll="0"/>
    <pivotField showAll="0"/>
    <pivotField showAll="0"/>
  </pivotFields>
  <rowFields count="1">
    <field x="-2"/>
  </rowFields>
  <rowItems count="2">
    <i>
      <x/>
    </i>
    <i i="1">
      <x v="1"/>
    </i>
  </rowItems>
  <colFields count="2">
    <field x="0"/>
    <field x="1"/>
  </colFields>
  <colItems count="5">
    <i>
      <x/>
      <x/>
    </i>
    <i t="default">
      <x/>
    </i>
    <i>
      <x v="1"/>
      <x v="1"/>
    </i>
    <i t="default">
      <x v="1"/>
    </i>
    <i t="grand">
      <x/>
    </i>
  </colItems>
  <dataFields count="2">
    <dataField name="Количество коммерческих помещений, шт." fld="0" subtotal="count" baseField="0" baseItem="0"/>
    <dataField name="Площадь коммерческих помещений, кв.м." fld="5" baseField="0" baseItem="0"/>
  </dataField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B55A18-189B-4A36-AC82-E3EC157D2F61}" name="Сводная таблица4" cacheId="0" applyNumberFormats="0" applyBorderFormats="0" applyFontFormats="0" applyPatternFormats="0" applyAlignmentFormats="0" applyWidthHeightFormats="1" dataCaption="Значения" updatedVersion="7" minRefreshableVersion="3" colGrandTotals="0" itemPrintTitles="1" createdVersion="7" indent="0" outline="1" outlineData="1" multipleFieldFilters="0">
  <location ref="AQ1:BC25" firstHeaderRow="1" firstDataRow="4" firstDataCol="1"/>
  <pivotFields count="110">
    <pivotField axis="axisCol" showAll="0" defaultSubtotal="0">
      <items count="3">
        <item h="1" x="0"/>
        <item h="1" x="1"/>
        <item x="2"/>
      </items>
    </pivotField>
    <pivotField axis="axisCol" showAll="0" defaultSubtotal="0">
      <items count="6">
        <item x="0"/>
        <item x="1"/>
        <item x="2"/>
        <item x="3"/>
        <item x="4"/>
        <item x="5"/>
      </items>
    </pivotField>
    <pivotField axis="axisRow" showAll="0" sortType="descending">
      <items count="21"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axis="axisCol" showAll="0">
      <items count="32">
        <item x="0"/>
        <item x="1"/>
        <item x="2"/>
        <item x="3"/>
        <item x="4"/>
        <item x="5"/>
        <item x="6"/>
        <item x="7"/>
        <item x="8"/>
        <item x="9"/>
        <item x="29"/>
        <item x="30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showAll="0"/>
    <pivotField showAll="0"/>
    <pivotField numFmtId="2" showAll="0"/>
    <pivotField numFmtId="2" showAll="0"/>
    <pivotField numFmtId="2" showAll="0"/>
    <pivotField numFmtId="2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3">
    <field x="0"/>
    <field x="1"/>
    <field x="4"/>
  </colFields>
  <colItems count="12">
    <i>
      <x v="2"/>
      <x/>
      <x/>
    </i>
    <i r="2">
      <x v="1"/>
    </i>
    <i r="2">
      <x v="2"/>
    </i>
    <i r="2">
      <x v="3"/>
    </i>
    <i r="2">
      <x v="4"/>
    </i>
    <i r="1">
      <x v="1"/>
      <x v="5"/>
    </i>
    <i r="2">
      <x v="6"/>
    </i>
    <i r="2">
      <x v="7"/>
    </i>
    <i r="2">
      <x v="8"/>
    </i>
    <i r="2">
      <x v="9"/>
    </i>
    <i r="2">
      <x v="10"/>
    </i>
    <i r="2">
      <x v="11"/>
    </i>
  </colItems>
  <dataFields count="1">
    <dataField name="Сумма по полю Высота потолка " fld="90" baseField="0" baseItem="0"/>
  </dataFields>
  <formats count="2">
    <format dxfId="645">
      <pivotArea collapsedLevelsAreSubtotals="1" fieldPosition="0">
        <references count="4">
          <reference field="0" count="0" selected="0"/>
          <reference field="1" count="1" selected="0">
            <x v="0"/>
          </reference>
          <reference field="2" count="1">
            <x v="8"/>
          </reference>
          <reference field="4" count="1" selected="0">
            <x v="3"/>
          </reference>
        </references>
      </pivotArea>
    </format>
    <format dxfId="644">
      <pivotArea collapsedLevelsAreSubtotals="1" fieldPosition="0">
        <references count="4">
          <reference field="0" count="0" selected="0"/>
          <reference field="1" count="1" selected="0">
            <x v="1"/>
          </reference>
          <reference field="2" count="1">
            <x v="19"/>
          </reference>
          <reference field="4" count="1" selected="0">
            <x v="5"/>
          </reference>
        </references>
      </pivotArea>
    </format>
  </formats>
  <conditionalFormats count="1">
    <conditionalFormat priority="25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" count="20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50B829-9116-44D2-A5D6-AD37C8A35F9A}" name="Сводная таблица3" cacheId="0" applyNumberFormats="0" applyBorderFormats="0" applyFontFormats="0" applyPatternFormats="0" applyAlignmentFormats="0" applyWidthHeightFormats="1" dataCaption="Значения" updatedVersion="7" minRefreshableVersion="3" colGrandTotals="0" itemPrintTitles="1" createdVersion="7" indent="0" outline="1" outlineData="1" multipleFieldFilters="0">
  <location ref="AG1:AO25" firstHeaderRow="1" firstDataRow="4" firstDataCol="1"/>
  <pivotFields count="110">
    <pivotField axis="axisCol" showAll="0" defaultSubtotal="0">
      <items count="3">
        <item h="1" x="0"/>
        <item x="1"/>
        <item h="1" x="2"/>
      </items>
    </pivotField>
    <pivotField axis="axisCol" showAll="0" defaultSubtotal="0">
      <items count="6">
        <item x="0"/>
        <item x="1"/>
        <item x="2"/>
        <item x="3"/>
        <item x="4"/>
        <item x="5"/>
      </items>
    </pivotField>
    <pivotField axis="axisRow" showAll="0" sortType="descending">
      <items count="21"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axis="axisCol" showAll="0">
      <items count="32">
        <item x="0"/>
        <item x="1"/>
        <item x="2"/>
        <item x="3"/>
        <item x="4"/>
        <item x="5"/>
        <item x="6"/>
        <item x="7"/>
        <item x="8"/>
        <item x="9"/>
        <item x="29"/>
        <item x="30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showAll="0"/>
    <pivotField showAll="0"/>
    <pivotField numFmtId="2" showAll="0"/>
    <pivotField numFmtId="2" showAll="0"/>
    <pivotField numFmtId="2" showAll="0"/>
    <pivotField numFmtId="2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3">
    <field x="0"/>
    <field x="1"/>
    <field x="4"/>
  </colFields>
  <colItems count="8">
    <i>
      <x v="1"/>
      <x/>
      <x/>
    </i>
    <i r="2">
      <x v="1"/>
    </i>
    <i r="2">
      <x v="2"/>
    </i>
    <i r="1">
      <x v="1"/>
      <x v="5"/>
    </i>
    <i r="2">
      <x v="6"/>
    </i>
    <i r="2">
      <x v="7"/>
    </i>
    <i r="2">
      <x v="8"/>
    </i>
    <i r="2">
      <x v="9"/>
    </i>
  </colItems>
  <dataFields count="1">
    <dataField name="Сумма по полю Высота потолка " fld="90" baseField="0" baseItem="0"/>
  </dataFields>
  <conditionalFormats count="1">
    <conditionalFormat priority="26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" count="20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9CDFD1-55BD-48C7-81F3-2F18F07F05FC}" name="Сводная таблица2" cacheId="0" applyNumberFormats="0" applyBorderFormats="0" applyFontFormats="0" applyPatternFormats="0" applyAlignmentFormats="0" applyWidthHeightFormats="1" dataCaption="Значения" updatedVersion="7" minRefreshableVersion="3" colGrandTotals="0" itemPrintTitles="1" createdVersion="7" indent="0" outline="1" outlineData="1" multipleFieldFilters="0">
  <location ref="B12:AE25" firstHeaderRow="1" firstDataRow="4" firstDataCol="1"/>
  <pivotFields count="110">
    <pivotField axis="axisCol" showAll="0" defaultSubtotal="0">
      <items count="3">
        <item x="0"/>
        <item h="1" x="1"/>
        <item h="1" x="2"/>
      </items>
    </pivotField>
    <pivotField axis="axisCol" showAll="0" defaultSubtotal="0">
      <items count="6">
        <item x="0"/>
        <item x="1"/>
        <item x="2"/>
        <item x="3"/>
        <item x="4"/>
        <item x="5"/>
      </items>
    </pivotField>
    <pivotField axis="axisRow" showAll="0" sortType="descending">
      <items count="21"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axis="axisCol" showAll="0">
      <items count="32">
        <item x="0"/>
        <item x="1"/>
        <item x="2"/>
        <item x="3"/>
        <item x="4"/>
        <item x="5"/>
        <item x="6"/>
        <item x="7"/>
        <item x="8"/>
        <item x="9"/>
        <item x="29"/>
        <item x="30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showAll="0"/>
    <pivotField showAll="0"/>
    <pivotField numFmtId="2" showAll="0"/>
    <pivotField numFmtId="2" showAll="0"/>
    <pivotField numFmtId="2" showAll="0"/>
    <pivotField numFmtId="2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10"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3">
    <field x="0"/>
    <field x="1"/>
    <field x="4"/>
  </colFields>
  <colItems count="29">
    <i>
      <x/>
      <x/>
      <x/>
    </i>
    <i r="2">
      <x v="1"/>
    </i>
    <i r="2">
      <x v="2"/>
    </i>
    <i r="2">
      <x v="3"/>
    </i>
    <i r="2">
      <x v="4"/>
    </i>
    <i r="1">
      <x v="1"/>
      <x v="5"/>
    </i>
    <i r="2">
      <x v="6"/>
    </i>
    <i r="2">
      <x v="7"/>
    </i>
    <i r="2">
      <x v="8"/>
    </i>
    <i r="2">
      <x v="9"/>
    </i>
    <i r="1">
      <x v="2"/>
      <x v="12"/>
    </i>
    <i r="2">
      <x v="13"/>
    </i>
    <i r="2">
      <x v="14"/>
    </i>
    <i r="2">
      <x v="15"/>
    </i>
    <i r="2">
      <x v="16"/>
    </i>
    <i r="2">
      <x v="17"/>
    </i>
    <i r="1">
      <x v="3"/>
      <x v="18"/>
    </i>
    <i r="2">
      <x v="19"/>
    </i>
    <i r="2">
      <x v="20"/>
    </i>
    <i r="2">
      <x v="21"/>
    </i>
    <i r="1">
      <x v="4"/>
      <x v="22"/>
    </i>
    <i r="2">
      <x v="23"/>
    </i>
    <i r="2">
      <x v="24"/>
    </i>
    <i r="2">
      <x v="25"/>
    </i>
    <i r="1">
      <x v="5"/>
      <x v="26"/>
    </i>
    <i r="2">
      <x v="27"/>
    </i>
    <i r="2">
      <x v="28"/>
    </i>
    <i r="2">
      <x v="29"/>
    </i>
    <i r="2">
      <x v="30"/>
    </i>
  </colItems>
  <dataFields count="1">
    <dataField name="Сумма по полю Высота потолка " fld="90" baseField="0" baseItem="0"/>
  </dataFields>
  <formats count="1">
    <format dxfId="646">
      <pivotArea collapsedLevelsAreSubtotals="1" fieldPosition="0">
        <references count="4">
          <reference field="0" count="0" selected="0"/>
          <reference field="1" count="1" selected="0">
            <x v="5"/>
          </reference>
          <reference field="2" count="1">
            <x v="12"/>
          </reference>
          <reference field="4" count="1" selected="0">
            <x v="26"/>
          </reference>
        </references>
      </pivotArea>
    </format>
  </formats>
  <conditionalFormats count="1">
    <conditionalFormat priority="27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" count="9">
              <x v="11"/>
              <x v="12"/>
              <x v="13"/>
              <x v="14"/>
              <x v="15"/>
              <x v="16"/>
              <x v="17"/>
              <x v="18"/>
              <x v="19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A85A9F-2FBE-42EE-BB64-69595C1610A6}" name="Сводная таблица6" cacheId="0" applyNumberFormats="0" applyBorderFormats="0" applyFontFormats="0" applyPatternFormats="0" applyAlignmentFormats="0" applyWidthHeightFormats="1" dataCaption="Значения" updatedVersion="7" minRefreshableVersion="3" colGrandTotals="0" itemPrintTitles="1" createdVersion="7" indent="0" compact="0" compactData="0" multipleFieldFilters="0">
  <location ref="D37:G64" firstHeaderRow="1" firstDataRow="1" firstDataCol="3"/>
  <pivotFields count="110"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x="0"/>
        <item x="1"/>
        <item x="2"/>
        <item x="3"/>
        <item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sortType="de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5">
        <item x="2"/>
        <item x="1"/>
        <item x="0"/>
        <item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6"/>
  </rowFields>
  <rowItems count="27">
    <i>
      <x/>
      <x/>
      <x/>
    </i>
    <i r="2">
      <x v="1"/>
    </i>
    <i r="2">
      <x v="2"/>
    </i>
    <i r="1">
      <x v="1"/>
      <x/>
    </i>
    <i r="2">
      <x v="1"/>
    </i>
    <i r="2">
      <x v="2"/>
    </i>
    <i r="1">
      <x v="2"/>
      <x/>
    </i>
    <i r="2">
      <x v="1"/>
    </i>
    <i r="1">
      <x v="3"/>
      <x/>
    </i>
    <i r="2">
      <x v="1"/>
    </i>
    <i r="2">
      <x v="2"/>
    </i>
    <i r="2">
      <x v="3"/>
    </i>
    <i r="1">
      <x v="4"/>
      <x/>
    </i>
    <i r="2">
      <x v="1"/>
    </i>
    <i r="1">
      <x v="5"/>
      <x/>
    </i>
    <i r="2">
      <x v="1"/>
    </i>
    <i>
      <x v="1"/>
      <x/>
      <x/>
    </i>
    <i r="2">
      <x v="1"/>
    </i>
    <i r="1">
      <x v="1"/>
      <x/>
    </i>
    <i r="2">
      <x v="1"/>
    </i>
    <i r="2">
      <x v="2"/>
    </i>
    <i>
      <x v="2"/>
      <x/>
      <x/>
    </i>
    <i r="2">
      <x v="1"/>
    </i>
    <i r="1">
      <x v="1"/>
      <x/>
    </i>
    <i r="2">
      <x v="1"/>
    </i>
    <i r="2">
      <x v="3"/>
    </i>
    <i t="grand">
      <x/>
    </i>
  </rowItems>
  <colItems count="1">
    <i/>
  </colItems>
  <dataFields count="1">
    <dataField name="Количество по полю Этаж" fld="2" subtotal="count" baseField="6" baseItem="3"/>
  </dataFields>
  <formats count="36">
    <format dxfId="682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3"/>
          </reference>
          <reference field="6" count="1">
            <x v="3"/>
          </reference>
        </references>
      </pivotArea>
    </format>
    <format dxfId="681">
      <pivotArea outline="0" fieldPosition="0">
        <references count="3">
          <reference field="0" count="1" selected="0">
            <x v="0"/>
          </reference>
          <reference field="1" count="1" selected="0">
            <x v="0"/>
          </reference>
          <reference field="6" count="3" selected="0">
            <x v="0"/>
            <x v="1"/>
            <x v="2"/>
          </reference>
        </references>
      </pivotArea>
    </format>
    <format dxfId="680">
      <pivotArea dataOnly="0" labelOnly="1" outline="0" fieldPosition="0">
        <references count="2">
          <reference field="0" count="1" selected="0">
            <x v="0"/>
          </reference>
          <reference field="1" count="1">
            <x v="0"/>
          </reference>
        </references>
      </pivotArea>
    </format>
    <format dxfId="679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0"/>
          </reference>
          <reference field="6" count="3">
            <x v="0"/>
            <x v="1"/>
            <x v="2"/>
          </reference>
        </references>
      </pivotArea>
    </format>
    <format dxfId="678">
      <pivotArea outline="0" fieldPosition="0">
        <references count="3">
          <reference field="0" count="1" selected="0">
            <x v="0"/>
          </reference>
          <reference field="1" count="1" selected="0">
            <x v="1"/>
          </reference>
          <reference field="6" count="3" selected="0">
            <x v="0"/>
            <x v="1"/>
            <x v="2"/>
          </reference>
        </references>
      </pivotArea>
    </format>
    <format dxfId="677">
      <pivotArea dataOnly="0" labelOnly="1" outline="0" fieldPosition="0">
        <references count="2">
          <reference field="0" count="1" selected="0">
            <x v="0"/>
          </reference>
          <reference field="1" count="1">
            <x v="1"/>
          </reference>
        </references>
      </pivotArea>
    </format>
    <format dxfId="676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1"/>
          </reference>
          <reference field="6" count="3">
            <x v="0"/>
            <x v="1"/>
            <x v="2"/>
          </reference>
        </references>
      </pivotArea>
    </format>
    <format dxfId="675">
      <pivotArea outline="0" fieldPosition="0">
        <references count="3">
          <reference field="0" count="1" selected="0">
            <x v="0"/>
          </reference>
          <reference field="1" count="2" selected="0">
            <x v="0"/>
            <x v="1"/>
          </reference>
          <reference field="6" count="3" selected="0">
            <x v="0"/>
            <x v="1"/>
            <x v="2"/>
          </reference>
        </references>
      </pivotArea>
    </format>
    <format dxfId="674">
      <pivotArea dataOnly="0" labelOnly="1" outline="0" fieldPosition="0">
        <references count="2">
          <reference field="0" count="1" selected="0">
            <x v="0"/>
          </reference>
          <reference field="1" count="2">
            <x v="0"/>
            <x v="1"/>
          </reference>
        </references>
      </pivotArea>
    </format>
    <format dxfId="673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0"/>
          </reference>
          <reference field="6" count="3">
            <x v="0"/>
            <x v="1"/>
            <x v="2"/>
          </reference>
        </references>
      </pivotArea>
    </format>
    <format dxfId="672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1"/>
          </reference>
          <reference field="6" count="3">
            <x v="0"/>
            <x v="1"/>
            <x v="2"/>
          </reference>
        </references>
      </pivotArea>
    </format>
    <format dxfId="671">
      <pivotArea outline="0" fieldPosition="0">
        <references count="3">
          <reference field="0" count="1" selected="0">
            <x v="0"/>
          </reference>
          <reference field="1" count="1" selected="0">
            <x v="2"/>
          </reference>
          <reference field="6" count="2" selected="0">
            <x v="0"/>
            <x v="1"/>
          </reference>
        </references>
      </pivotArea>
    </format>
    <format dxfId="670">
      <pivotArea dataOnly="0" labelOnly="1" outline="0" fieldPosition="0">
        <references count="2">
          <reference field="0" count="1" selected="0">
            <x v="0"/>
          </reference>
          <reference field="1" count="1">
            <x v="2"/>
          </reference>
        </references>
      </pivotArea>
    </format>
    <format dxfId="669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2"/>
          </reference>
          <reference field="6" count="2">
            <x v="0"/>
            <x v="1"/>
          </reference>
        </references>
      </pivotArea>
    </format>
    <format dxfId="668">
      <pivotArea outline="0" fieldPosition="0">
        <references count="3">
          <reference field="0" count="1" selected="0">
            <x v="0"/>
          </reference>
          <reference field="1" count="1" selected="0">
            <x v="3"/>
          </reference>
          <reference field="6" count="0" selected="0"/>
        </references>
      </pivotArea>
    </format>
    <format dxfId="667">
      <pivotArea dataOnly="0" labelOnly="1" outline="0" fieldPosition="0">
        <references count="2">
          <reference field="0" count="1" selected="0">
            <x v="0"/>
          </reference>
          <reference field="1" count="1">
            <x v="3"/>
          </reference>
        </references>
      </pivotArea>
    </format>
    <format dxfId="666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3"/>
          </reference>
          <reference field="6" count="0"/>
        </references>
      </pivotArea>
    </format>
    <format dxfId="665">
      <pivotArea outline="0" fieldPosition="0">
        <references count="3">
          <reference field="0" count="1" selected="0">
            <x v="0"/>
          </reference>
          <reference field="1" count="1" selected="0">
            <x v="4"/>
          </reference>
          <reference field="6" count="2" selected="0">
            <x v="0"/>
            <x v="1"/>
          </reference>
        </references>
      </pivotArea>
    </format>
    <format dxfId="664">
      <pivotArea dataOnly="0" labelOnly="1" outline="0" fieldPosition="0">
        <references count="2">
          <reference field="0" count="1" selected="0">
            <x v="0"/>
          </reference>
          <reference field="1" count="1">
            <x v="4"/>
          </reference>
        </references>
      </pivotArea>
    </format>
    <format dxfId="663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4"/>
          </reference>
          <reference field="6" count="2">
            <x v="0"/>
            <x v="1"/>
          </reference>
        </references>
      </pivotArea>
    </format>
    <format dxfId="662">
      <pivotArea outline="0" fieldPosition="0">
        <references count="3">
          <reference field="0" count="1" selected="0">
            <x v="0"/>
          </reference>
          <reference field="1" count="1" selected="0">
            <x v="5"/>
          </reference>
          <reference field="6" count="2" selected="0">
            <x v="0"/>
            <x v="1"/>
          </reference>
        </references>
      </pivotArea>
    </format>
    <format dxfId="661">
      <pivotArea outline="0" fieldPosition="0">
        <references count="3">
          <reference field="0" count="1" selected="0">
            <x v="1"/>
          </reference>
          <reference field="1" count="1" selected="0">
            <x v="0"/>
          </reference>
          <reference field="6" count="2" selected="0">
            <x v="0"/>
            <x v="1"/>
          </reference>
        </references>
      </pivotArea>
    </format>
    <format dxfId="660">
      <pivotArea dataOnly="0" labelOnly="1" outline="0" fieldPosition="0">
        <references count="2">
          <reference field="0" count="1" selected="0">
            <x v="0"/>
          </reference>
          <reference field="1" count="1">
            <x v="5"/>
          </reference>
        </references>
      </pivotArea>
    </format>
    <format dxfId="659">
      <pivotArea dataOnly="0" labelOnly="1" outline="0" fieldPosition="0">
        <references count="2">
          <reference field="0" count="1" selected="0">
            <x v="1"/>
          </reference>
          <reference field="1" count="1">
            <x v="0"/>
          </reference>
        </references>
      </pivotArea>
    </format>
    <format dxfId="658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5"/>
          </reference>
          <reference field="6" count="2">
            <x v="0"/>
            <x v="1"/>
          </reference>
        </references>
      </pivotArea>
    </format>
    <format dxfId="657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0"/>
          </reference>
          <reference field="6" count="2">
            <x v="0"/>
            <x v="1"/>
          </reference>
        </references>
      </pivotArea>
    </format>
    <format dxfId="656">
      <pivotArea outline="0" fieldPosition="0">
        <references count="3">
          <reference field="0" count="1" selected="0">
            <x v="1"/>
          </reference>
          <reference field="1" count="1" selected="0">
            <x v="1"/>
          </reference>
          <reference field="6" count="3" selected="0">
            <x v="0"/>
            <x v="1"/>
            <x v="2"/>
          </reference>
        </references>
      </pivotArea>
    </format>
    <format dxfId="655">
      <pivotArea dataOnly="0" labelOnly="1" outline="0" fieldPosition="0">
        <references count="2">
          <reference field="0" count="1" selected="0">
            <x v="1"/>
          </reference>
          <reference field="1" count="1">
            <x v="1"/>
          </reference>
        </references>
      </pivotArea>
    </format>
    <format dxfId="654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1"/>
          </reference>
          <reference field="6" count="3">
            <x v="0"/>
            <x v="1"/>
            <x v="2"/>
          </reference>
        </references>
      </pivotArea>
    </format>
    <format dxfId="653">
      <pivotArea outline="0" fieldPosition="0">
        <references count="3">
          <reference field="0" count="1" selected="0">
            <x v="2"/>
          </reference>
          <reference field="1" count="1" selected="0">
            <x v="0"/>
          </reference>
          <reference field="6" count="2" selected="0">
            <x v="0"/>
            <x v="1"/>
          </reference>
        </references>
      </pivotArea>
    </format>
    <format dxfId="652">
      <pivotArea dataOnly="0" labelOnly="1" outline="0" fieldPosition="0">
        <references count="2">
          <reference field="0" count="1" selected="0">
            <x v="2"/>
          </reference>
          <reference field="1" count="1">
            <x v="0"/>
          </reference>
        </references>
      </pivotArea>
    </format>
    <format dxfId="651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0"/>
          </reference>
          <reference field="6" count="2">
            <x v="0"/>
            <x v="1"/>
          </reference>
        </references>
      </pivotArea>
    </format>
    <format dxfId="650">
      <pivotArea outline="0" fieldPosition="0">
        <references count="3">
          <reference field="0" count="1" selected="0">
            <x v="2"/>
          </reference>
          <reference field="1" count="1" selected="0">
            <x v="1"/>
          </reference>
          <reference field="6" count="3" selected="0">
            <x v="0"/>
            <x v="1"/>
            <x v="3"/>
          </reference>
        </references>
      </pivotArea>
    </format>
    <format dxfId="649">
      <pivotArea dataOnly="0" labelOnly="1" outline="0" fieldPosition="0">
        <references count="2">
          <reference field="0" count="1" selected="0">
            <x v="2"/>
          </reference>
          <reference field="1" count="1">
            <x v="1"/>
          </reference>
        </references>
      </pivotArea>
    </format>
    <format dxfId="648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1"/>
          </reference>
          <reference field="6" count="3">
            <x v="0"/>
            <x v="1"/>
            <x v="3"/>
          </reference>
        </references>
      </pivotArea>
    </format>
    <format dxfId="647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1"/>
          </reference>
          <reference field="6" count="1"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D3BA9F-55E5-4880-8A3C-840AAEA87AB5}" name="Сводная таблица2" cacheId="0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compact="0" compactData="0" multipleFieldFilters="0">
  <location ref="K2:L7" firstHeaderRow="1" firstDataRow="1" firstDataCol="1"/>
  <pivotFields count="110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3"/>
        <item x="2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2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6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Среднее по полю S с учетом балкона/лоджии с кф" fld="10" subtotal="average" baseField="6" baseItem="0" numFmtId="164"/>
  </dataFields>
  <formats count="5">
    <format dxfId="639">
      <pivotArea field="6" type="button" dataOnly="0" labelOnly="1" outline="0" axis="axisRow" fieldPosition="0"/>
    </format>
    <format dxfId="638">
      <pivotArea dataOnly="0" labelOnly="1" outline="0" fieldPosition="0">
        <references count="1">
          <reference field="6" count="0"/>
        </references>
      </pivotArea>
    </format>
    <format dxfId="637">
      <pivotArea dataOnly="0" labelOnly="1" grandRow="1" outline="0" fieldPosition="0"/>
    </format>
    <format dxfId="636">
      <pivotArea outline="0" collapsedLevelsAreSubtotals="1" fieldPosition="0"/>
    </format>
    <format dxfId="635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C7C8B-A545-4FE4-ADDB-A20954DF56C2}" name="Сводная таблица1" cacheId="0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compact="0" compactData="0" multipleFieldFilters="0">
  <location ref="E2:G25" firstHeaderRow="1" firstDataRow="1" firstDataCol="2"/>
  <pivotFields count="110"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3"/>
        <item x="2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2" outline="0" showAll="0" defaultSubtotal="0">
      <items count="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0"/>
    <field x="6"/>
  </rowFields>
  <rowItems count="23">
    <i>
      <x v="1"/>
      <x/>
    </i>
    <i>
      <x v="3"/>
      <x v="1"/>
    </i>
    <i>
      <x v="4"/>
      <x v="1"/>
    </i>
    <i>
      <x v="5"/>
      <x v="1"/>
    </i>
    <i>
      <x v="6"/>
      <x v="1"/>
    </i>
    <i>
      <x v="7"/>
      <x v="1"/>
    </i>
    <i>
      <x v="8"/>
      <x v="1"/>
    </i>
    <i>
      <x v="9"/>
      <x v="1"/>
    </i>
    <i>
      <x v="11"/>
      <x v="2"/>
    </i>
    <i>
      <x v="12"/>
      <x v="2"/>
    </i>
    <i>
      <x v="13"/>
      <x v="2"/>
    </i>
    <i>
      <x v="14"/>
      <x v="2"/>
    </i>
    <i>
      <x v="15"/>
      <x v="2"/>
    </i>
    <i>
      <x v="16"/>
      <x v="2"/>
    </i>
    <i>
      <x v="18"/>
      <x v="2"/>
    </i>
    <i>
      <x v="19"/>
      <x v="2"/>
    </i>
    <i r="1">
      <x v="3"/>
    </i>
    <i>
      <x v="20"/>
      <x v="3"/>
    </i>
    <i>
      <x v="22"/>
      <x v="3"/>
    </i>
    <i>
      <x v="23"/>
      <x v="3"/>
    </i>
    <i>
      <x v="27"/>
      <x v="3"/>
    </i>
    <i>
      <x v="29"/>
      <x v="3"/>
    </i>
    <i t="grand">
      <x/>
    </i>
  </rowItems>
  <colItems count="1">
    <i/>
  </colItems>
  <dataFields count="1">
    <dataField name="Количество по полю ГП" fld="0" subtotal="count" baseField="0" baseItem="0"/>
  </dataFields>
  <formats count="4">
    <format dxfId="643">
      <pivotArea field="6" type="button" dataOnly="0" labelOnly="1" outline="0" axis="axisRow" fieldPosition="1"/>
    </format>
    <format dxfId="642">
      <pivotArea dataOnly="0" labelOnly="1" outline="0" fieldPosition="0">
        <references count="1">
          <reference field="6" count="0"/>
        </references>
      </pivotArea>
    </format>
    <format dxfId="641">
      <pivotArea dataOnly="0" labelOnly="1" grandRow="1" outline="0" fieldPosition="0"/>
    </format>
    <format dxfId="640">
      <pivotArea dataOnly="0" labelOnly="1" outline="0" fieldPosition="0">
        <references count="1">
          <reference field="10" count="2">
            <x v="9"/>
            <x v="1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FA5D5E-A3CB-47D5-B6E0-7284589E1EC0}" name="Сводная таблица9" cacheId="1" applyNumberFormats="0" applyBorderFormats="0" applyFontFormats="0" applyPatternFormats="0" applyAlignmentFormats="0" applyWidthHeightFormats="1" dataCaption="Значения" showError="1" updatedVersion="7" minRefreshableVersion="3" itemPrintTitles="1" createdVersion="7" indent="0" outline="1" outlineData="1" multipleFieldFilters="0">
  <location ref="B4:DI29" firstHeaderRow="1" firstDataRow="5" firstDataCol="1" rowPageCount="1" colPageCount="1"/>
  <pivotFields count="335">
    <pivotField axis="axisCol" showAll="0" defaultSubtotal="0">
      <items count="3">
        <item x="0"/>
        <item x="1"/>
        <item x="2"/>
      </items>
    </pivotField>
    <pivotField axis="axisCol" showAll="0" defaultSubtotal="0">
      <items count="6">
        <item x="0"/>
        <item x="1"/>
        <item x="2"/>
        <item x="3"/>
        <item x="4"/>
        <item x="5"/>
      </items>
    </pivotField>
    <pivotField axis="axisRow" showAll="0" sortType="descending">
      <items count="21"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axis="axisCol" showAll="0" defaultSubtotal="0">
      <items count="31">
        <item x="0"/>
        <item x="1"/>
        <item x="2"/>
        <item x="3"/>
        <item x="4"/>
        <item x="5"/>
        <item x="6"/>
        <item x="7"/>
        <item x="8"/>
        <item x="9"/>
        <item x="29"/>
        <item x="30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</items>
    </pivotField>
    <pivotField showAll="0"/>
    <pivotField showAll="0"/>
    <pivotField numFmtId="2" showAll="0"/>
    <pivotField numFmtId="2" showAll="0"/>
    <pivotField numFmtId="2" showAll="0"/>
    <pivotField axis="axisCol" numFmtId="2" showAll="0">
      <items count="94">
        <item x="30"/>
        <item x="78"/>
        <item x="40"/>
        <item x="29"/>
        <item x="28"/>
        <item x="48"/>
        <item x="91"/>
        <item x="86"/>
        <item x="45"/>
        <item x="77"/>
        <item x="36"/>
        <item x="31"/>
        <item x="35"/>
        <item x="55"/>
        <item x="7"/>
        <item x="44"/>
        <item x="3"/>
        <item x="23"/>
        <item x="18"/>
        <item x="5"/>
        <item x="2"/>
        <item x="92"/>
        <item x="80"/>
        <item x="71"/>
        <item x="65"/>
        <item x="59"/>
        <item x="58"/>
        <item x="56"/>
        <item x="54"/>
        <item x="51"/>
        <item x="74"/>
        <item x="22"/>
        <item x="69"/>
        <item x="62"/>
        <item x="24"/>
        <item x="21"/>
        <item x="27"/>
        <item x="39"/>
        <item x="72"/>
        <item x="66"/>
        <item x="52"/>
        <item x="90"/>
        <item x="84"/>
        <item x="82"/>
        <item x="79"/>
        <item x="1"/>
        <item x="42"/>
        <item x="41"/>
        <item x="33"/>
        <item x="75"/>
        <item x="73"/>
        <item x="68"/>
        <item x="64"/>
        <item x="15"/>
        <item x="11"/>
        <item x="53"/>
        <item x="9"/>
        <item x="50"/>
        <item x="70"/>
        <item x="13"/>
        <item x="17"/>
        <item x="67"/>
        <item x="63"/>
        <item x="6"/>
        <item x="38"/>
        <item x="26"/>
        <item x="20"/>
        <item x="46"/>
        <item x="43"/>
        <item x="34"/>
        <item x="14"/>
        <item x="25"/>
        <item x="10"/>
        <item x="37"/>
        <item x="89"/>
        <item x="88"/>
        <item x="87"/>
        <item x="85"/>
        <item x="83"/>
        <item x="81"/>
        <item x="76"/>
        <item x="47"/>
        <item x="0"/>
        <item x="8"/>
        <item x="4"/>
        <item x="32"/>
        <item x="12"/>
        <item x="61"/>
        <item x="60"/>
        <item x="57"/>
        <item x="49"/>
        <item x="16"/>
        <item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22">
        <item x="13"/>
        <item x="12"/>
        <item x="3"/>
        <item x="2"/>
        <item x="19"/>
        <item x="11"/>
        <item x="10"/>
        <item x="16"/>
        <item x="1"/>
        <item x="17"/>
        <item x="15"/>
        <item x="6"/>
        <item x="5"/>
        <item x="7"/>
        <item x="20"/>
        <item x="0"/>
        <item x="4"/>
        <item x="14"/>
        <item x="8"/>
        <item x="18"/>
        <item x="9"/>
        <item t="default"/>
      </items>
    </pivotField>
    <pivotField showAll="0"/>
    <pivotField showAll="0"/>
    <pivotField showAll="0"/>
    <pivotField showAll="0"/>
    <pivotField dataField="1" dragToRow="0" dragToCol="0" dragToPage="0" showAll="0" defaultSubtotal="0"/>
  </pivotFields>
  <rowFields count="1">
    <field x="2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4">
    <field x="0"/>
    <field x="1"/>
    <field x="4"/>
    <field x="10"/>
  </colFields>
  <colItems count="111">
    <i>
      <x/>
      <x/>
      <x/>
      <x v="82"/>
    </i>
    <i r="3">
      <x v="83"/>
    </i>
    <i r="3">
      <x v="84"/>
    </i>
    <i r="2">
      <x v="1"/>
      <x v="45"/>
    </i>
    <i r="2">
      <x v="2"/>
      <x v="19"/>
    </i>
    <i r="3">
      <x v="20"/>
    </i>
    <i r="2">
      <x v="3"/>
      <x v="14"/>
    </i>
    <i r="3">
      <x v="16"/>
    </i>
    <i r="2">
      <x v="4"/>
      <x v="63"/>
    </i>
    <i r="1">
      <x v="1"/>
      <x v="5"/>
      <x v="56"/>
    </i>
    <i r="3">
      <x v="59"/>
    </i>
    <i r="3">
      <x v="60"/>
    </i>
    <i r="2">
      <x v="6"/>
      <x v="70"/>
    </i>
    <i r="3">
      <x v="72"/>
    </i>
    <i r="2">
      <x v="7"/>
      <x v="53"/>
    </i>
    <i r="3">
      <x v="54"/>
    </i>
    <i r="2">
      <x v="8"/>
      <x v="18"/>
    </i>
    <i r="3">
      <x v="19"/>
    </i>
    <i r="3">
      <x v="86"/>
    </i>
    <i r="2">
      <x v="9"/>
      <x v="91"/>
    </i>
    <i r="3">
      <x v="92"/>
    </i>
    <i r="1">
      <x v="2"/>
      <x v="12"/>
      <x v="66"/>
    </i>
    <i r="3">
      <x v="71"/>
    </i>
    <i r="2">
      <x v="13"/>
      <x v="35"/>
    </i>
    <i r="2">
      <x v="14"/>
      <x v="31"/>
    </i>
    <i r="3">
      <x v="65"/>
    </i>
    <i r="2">
      <x v="15"/>
      <x v="17"/>
    </i>
    <i r="2">
      <x v="16"/>
      <x v="34"/>
    </i>
    <i r="3">
      <x v="36"/>
    </i>
    <i r="2">
      <x v="17"/>
      <x v="3"/>
    </i>
    <i r="3">
      <x v="4"/>
    </i>
    <i r="1">
      <x v="3"/>
      <x v="18"/>
      <x/>
    </i>
    <i r="3">
      <x v="85"/>
    </i>
    <i r="2">
      <x v="19"/>
      <x/>
    </i>
    <i r="3">
      <x v="11"/>
    </i>
    <i r="2">
      <x v="20"/>
      <x v="11"/>
    </i>
    <i r="2">
      <x v="21"/>
      <x v="48"/>
    </i>
    <i r="1">
      <x v="4"/>
      <x v="22"/>
      <x v="69"/>
    </i>
    <i r="3">
      <x v="73"/>
    </i>
    <i r="2">
      <x v="23"/>
      <x v="12"/>
    </i>
    <i r="2">
      <x v="24"/>
      <x v="10"/>
    </i>
    <i r="2">
      <x v="25"/>
      <x v="64"/>
    </i>
    <i r="1">
      <x v="5"/>
      <x v="26"/>
      <x v="37"/>
    </i>
    <i r="3">
      <x v="67"/>
    </i>
    <i r="3">
      <x v="68"/>
    </i>
    <i r="2">
      <x v="27"/>
      <x v="2"/>
    </i>
    <i r="3">
      <x v="15"/>
    </i>
    <i r="2">
      <x v="28"/>
      <x v="8"/>
    </i>
    <i r="3">
      <x v="47"/>
    </i>
    <i r="2">
      <x v="29"/>
      <x v="46"/>
    </i>
    <i r="3">
      <x v="47"/>
    </i>
    <i r="2">
      <x v="30"/>
      <x v="46"/>
    </i>
    <i>
      <x v="1"/>
      <x/>
      <x/>
      <x v="81"/>
    </i>
    <i r="2">
      <x v="1"/>
      <x v="5"/>
    </i>
    <i r="2">
      <x v="2"/>
      <x v="69"/>
    </i>
    <i r="1">
      <x v="1"/>
      <x v="5"/>
      <x v="14"/>
    </i>
    <i r="3">
      <x v="55"/>
    </i>
    <i r="3">
      <x v="57"/>
    </i>
    <i r="2">
      <x v="6"/>
      <x v="25"/>
    </i>
    <i r="3">
      <x v="26"/>
    </i>
    <i r="3">
      <x v="27"/>
    </i>
    <i r="3">
      <x v="28"/>
    </i>
    <i r="3">
      <x v="29"/>
    </i>
    <i r="3">
      <x v="90"/>
    </i>
    <i r="2">
      <x v="7"/>
      <x v="40"/>
    </i>
    <i r="2">
      <x v="8"/>
      <x v="13"/>
    </i>
    <i r="3">
      <x v="14"/>
    </i>
    <i r="2">
      <x v="9"/>
      <x v="87"/>
    </i>
    <i r="3">
      <x v="88"/>
    </i>
    <i r="3">
      <x v="89"/>
    </i>
    <i r="3">
      <x v="90"/>
    </i>
    <i>
      <x v="2"/>
      <x/>
      <x/>
      <x v="33"/>
    </i>
    <i r="3">
      <x v="58"/>
    </i>
    <i r="3">
      <x v="61"/>
    </i>
    <i r="3">
      <x v="62"/>
    </i>
    <i r="2">
      <x v="1"/>
      <x v="49"/>
    </i>
    <i r="3">
      <x v="50"/>
    </i>
    <i r="3">
      <x v="51"/>
    </i>
    <i r="3">
      <x v="52"/>
    </i>
    <i r="2">
      <x v="2"/>
      <x v="20"/>
    </i>
    <i r="3">
      <x v="23"/>
    </i>
    <i r="3">
      <x v="24"/>
    </i>
    <i r="2">
      <x v="3"/>
      <x v="37"/>
    </i>
    <i r="3">
      <x v="38"/>
    </i>
    <i r="3">
      <x v="39"/>
    </i>
    <i r="2">
      <x v="4"/>
      <x v="30"/>
    </i>
    <i r="3">
      <x v="32"/>
    </i>
    <i r="3">
      <x v="33"/>
    </i>
    <i r="1">
      <x v="1"/>
      <x v="5"/>
      <x v="37"/>
    </i>
    <i r="3">
      <x v="74"/>
    </i>
    <i r="3">
      <x v="75"/>
    </i>
    <i r="3">
      <x v="76"/>
    </i>
    <i r="3">
      <x v="77"/>
    </i>
    <i r="3">
      <x v="78"/>
    </i>
    <i r="3">
      <x v="79"/>
    </i>
    <i r="3">
      <x v="80"/>
    </i>
    <i r="2">
      <x v="6"/>
      <x v="7"/>
    </i>
    <i r="3">
      <x v="8"/>
    </i>
    <i r="3">
      <x v="9"/>
    </i>
    <i r="2">
      <x v="7"/>
      <x v="6"/>
    </i>
    <i r="3">
      <x v="7"/>
    </i>
    <i r="3">
      <x v="8"/>
    </i>
    <i r="2">
      <x v="8"/>
      <x v="1"/>
    </i>
    <i r="2">
      <x v="9"/>
      <x v="41"/>
    </i>
    <i r="3">
      <x v="42"/>
    </i>
    <i r="3">
      <x v="43"/>
    </i>
    <i r="3">
      <x v="44"/>
    </i>
    <i r="2">
      <x v="10"/>
      <x v="26"/>
    </i>
    <i r="2">
      <x v="11"/>
      <x v="21"/>
    </i>
    <i r="3">
      <x v="22"/>
    </i>
    <i t="grand">
      <x/>
    </i>
  </colItems>
  <pageFields count="1">
    <pageField fld="329" hier="-1"/>
  </pageFields>
  <dataFields count="1">
    <dataField name="Сумма по полю Поле1" fld="334" baseField="2" baseItem="13" numFmtId="169"/>
  </dataFields>
  <conditionalFormats count="1">
    <conditionalFormat priority="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" count="20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F37063-FB23-4A07-982A-DFF64344181F}" name="Сводная таблица9" cacheId="1" applyNumberFormats="0" applyBorderFormats="0" applyFontFormats="0" applyPatternFormats="0" applyAlignmentFormats="0" applyWidthHeightFormats="1" dataCaption="Значения" showError="1" updatedVersion="7" minRefreshableVersion="3" itemPrintTitles="1" createdVersion="7" indent="0" compact="0" compactData="0" multipleFieldFilters="0">
  <location ref="B3:G114" firstHeaderRow="1" firstDataRow="1" firstDataCol="5"/>
  <pivotFields count="335">
    <pivotField compact="0" outline="0" showAll="0" defaultSubtotal="0"/>
    <pivotField compact="0" outline="0" showAll="0" defaultSubtotal="0"/>
    <pivotField compact="0" outline="0" showAll="0" sortType="descending"/>
    <pivotField dataField="1" compact="0" outline="0" showAll="0"/>
    <pivotField compact="0" outline="0" showAll="0" defaultSubtotal="0"/>
    <pivotField compact="0" outline="0" showAll="0"/>
    <pivotField axis="axisRow" compact="0" outline="0" showAll="0" defaultSubtotal="0">
      <items count="4">
        <item x="3"/>
        <item x="2"/>
        <item x="1"/>
        <item x="0"/>
      </items>
    </pivotField>
    <pivotField compact="0" numFmtId="2" outline="0" showAll="0"/>
    <pivotField axis="axisRow" compact="0" numFmtId="2" outline="0" showAll="0" defaultSubtotal="0">
      <items count="90">
        <item x="26"/>
        <item x="73"/>
        <item x="87"/>
        <item x="81"/>
        <item x="72"/>
        <item x="25"/>
        <item x="24"/>
        <item x="35"/>
        <item x="39"/>
        <item x="43"/>
        <item x="88"/>
        <item x="82"/>
        <item x="40"/>
        <item x="32"/>
        <item x="27"/>
        <item x="31"/>
        <item x="50"/>
        <item x="6"/>
        <item x="3"/>
        <item x="20"/>
        <item x="15"/>
        <item x="4"/>
        <item x="2"/>
        <item x="89"/>
        <item x="75"/>
        <item x="66"/>
        <item x="60"/>
        <item x="18"/>
        <item x="54"/>
        <item x="53"/>
        <item x="51"/>
        <item x="49"/>
        <item x="46"/>
        <item x="69"/>
        <item x="19"/>
        <item x="64"/>
        <item x="57"/>
        <item x="47"/>
        <item x="23"/>
        <item x="21"/>
        <item x="34"/>
        <item x="67"/>
        <item x="61"/>
        <item x="29"/>
        <item x="86"/>
        <item x="79"/>
        <item x="77"/>
        <item x="74"/>
        <item x="1"/>
        <item x="37"/>
        <item x="36"/>
        <item x="7"/>
        <item x="14"/>
        <item x="5"/>
        <item x="48"/>
        <item x="45"/>
        <item x="65"/>
        <item x="70"/>
        <item x="68"/>
        <item x="62"/>
        <item x="58"/>
        <item x="63"/>
        <item x="59"/>
        <item x="17"/>
        <item x="12"/>
        <item x="9"/>
        <item x="11"/>
        <item x="8"/>
        <item x="33"/>
        <item x="41"/>
        <item x="38"/>
        <item x="22"/>
        <item x="30"/>
        <item x="85"/>
        <item x="84"/>
        <item x="83"/>
        <item x="80"/>
        <item x="78"/>
        <item x="76"/>
        <item x="71"/>
        <item x="42"/>
        <item x="0"/>
        <item x="28"/>
        <item x="10"/>
        <item x="56"/>
        <item x="55"/>
        <item x="52"/>
        <item x="44"/>
        <item x="13"/>
        <item x="16"/>
      </items>
    </pivotField>
    <pivotField compact="0" numFmtId="2" outline="0" showAll="0"/>
    <pivotField axis="axisRow" compact="0" numFmtId="2" outline="0" showAll="0" defaultSubtotal="0">
      <items count="93">
        <item x="30"/>
        <item x="78"/>
        <item x="40"/>
        <item x="29"/>
        <item x="28"/>
        <item x="48"/>
        <item x="91"/>
        <item x="86"/>
        <item x="45"/>
        <item x="77"/>
        <item x="36"/>
        <item x="31"/>
        <item x="35"/>
        <item x="55"/>
        <item x="7"/>
        <item x="44"/>
        <item x="3"/>
        <item x="23"/>
        <item x="18"/>
        <item x="5"/>
        <item x="2"/>
        <item x="92"/>
        <item x="80"/>
        <item x="71"/>
        <item x="65"/>
        <item x="59"/>
        <item x="58"/>
        <item x="56"/>
        <item x="54"/>
        <item x="51"/>
        <item x="74"/>
        <item x="22"/>
        <item x="69"/>
        <item x="62"/>
        <item x="24"/>
        <item x="21"/>
        <item x="27"/>
        <item x="39"/>
        <item x="72"/>
        <item x="66"/>
        <item x="52"/>
        <item x="90"/>
        <item x="84"/>
        <item x="82"/>
        <item x="79"/>
        <item x="1"/>
        <item x="42"/>
        <item x="41"/>
        <item x="33"/>
        <item x="75"/>
        <item x="73"/>
        <item x="68"/>
        <item x="64"/>
        <item x="15"/>
        <item x="11"/>
        <item x="53"/>
        <item x="9"/>
        <item x="50"/>
        <item x="70"/>
        <item x="13"/>
        <item x="17"/>
        <item x="67"/>
        <item x="63"/>
        <item x="6"/>
        <item x="38"/>
        <item x="26"/>
        <item x="20"/>
        <item x="46"/>
        <item x="43"/>
        <item x="34"/>
        <item x="14"/>
        <item x="25"/>
        <item x="10"/>
        <item x="37"/>
        <item x="89"/>
        <item x="88"/>
        <item x="87"/>
        <item x="85"/>
        <item x="83"/>
        <item x="81"/>
        <item x="76"/>
        <item x="47"/>
        <item x="0"/>
        <item x="8"/>
        <item x="4"/>
        <item x="32"/>
        <item x="12"/>
        <item x="61"/>
        <item x="60"/>
        <item x="57"/>
        <item x="49"/>
        <item x="16"/>
        <item x="19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59">
        <item x="0"/>
        <item x="1"/>
        <item x="2"/>
        <item x="3"/>
        <item x="4"/>
        <item x="5"/>
        <item x="6"/>
        <item x="7"/>
        <item x="9"/>
        <item x="8"/>
        <item x="10"/>
        <item x="11"/>
        <item x="12"/>
        <item x="13"/>
        <item x="16"/>
        <item x="14"/>
        <item x="15"/>
        <item x="17"/>
        <item x="20"/>
        <item x="18"/>
        <item x="19"/>
        <item x="21"/>
        <item x="22"/>
        <item x="23"/>
        <item x="24"/>
        <item x="25"/>
        <item x="26"/>
        <item x="27"/>
        <item x="28"/>
        <item x="32"/>
        <item x="29"/>
        <item x="33"/>
        <item x="30"/>
        <item x="31"/>
        <item x="34"/>
        <item x="35"/>
        <item x="36"/>
        <item x="37"/>
        <item x="38"/>
        <item x="40"/>
        <item x="41"/>
        <item x="39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</items>
    </pivotField>
    <pivotField axis="axisRow" compact="0" outline="0" showAll="0" defaultSubtotal="0">
      <items count="51">
        <item x="17"/>
        <item m="1" x="50"/>
        <item x="2"/>
        <item x="35"/>
        <item x="8"/>
        <item x="23"/>
        <item x="21"/>
        <item m="1" x="49"/>
        <item x="1"/>
        <item x="16"/>
        <item x="13"/>
        <item x="4"/>
        <item x="0"/>
        <item x="14"/>
        <item x="24"/>
        <item x="30"/>
        <item x="39"/>
        <item x="11"/>
        <item x="12"/>
        <item x="9"/>
        <item x="31"/>
        <item x="33"/>
        <item x="41"/>
        <item x="36"/>
        <item x="37"/>
        <item x="45"/>
        <item x="25"/>
        <item x="34"/>
        <item x="18"/>
        <item m="1" x="46"/>
        <item x="15"/>
        <item x="5"/>
        <item x="32"/>
        <item x="38"/>
        <item x="40"/>
        <item x="26"/>
        <item m="1" x="48"/>
        <item x="10"/>
        <item x="6"/>
        <item m="1" x="47"/>
        <item x="20"/>
        <item x="44"/>
        <item x="28"/>
        <item x="3"/>
        <item x="27"/>
        <item x="42"/>
        <item x="22"/>
        <item x="7"/>
        <item x="43"/>
        <item x="19"/>
        <item x="29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multipleItemSelectionAllowed="1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dragToRow="0" dragToCol="0" dragToPage="0" showAll="0" defaultSubtotal="0"/>
  </pivotFields>
  <rowFields count="5">
    <field x="319"/>
    <field x="6"/>
    <field x="320"/>
    <field x="8"/>
    <field x="10"/>
  </rowFields>
  <rowItems count="111">
    <i>
      <x/>
      <x v="3"/>
      <x v="11"/>
      <x v="81"/>
      <x v="83"/>
    </i>
    <i r="4">
      <x v="84"/>
    </i>
    <i r="2">
      <x v="12"/>
      <x v="81"/>
      <x v="82"/>
    </i>
    <i>
      <x v="1"/>
      <x v="2"/>
      <x v="8"/>
      <x v="48"/>
      <x v="45"/>
    </i>
    <i>
      <x v="2"/>
      <x v="1"/>
      <x v="2"/>
      <x v="21"/>
      <x v="19"/>
    </i>
    <i r="3">
      <x v="22"/>
      <x v="20"/>
    </i>
    <i>
      <x v="3"/>
      <x v="1"/>
      <x v="43"/>
      <x v="17"/>
      <x v="14"/>
    </i>
    <i r="3">
      <x v="18"/>
      <x v="16"/>
    </i>
    <i>
      <x v="4"/>
      <x v="2"/>
      <x v="31"/>
      <x v="53"/>
      <x v="63"/>
    </i>
    <i>
      <x v="5"/>
      <x v="2"/>
      <x v="37"/>
      <x v="51"/>
      <x v="59"/>
    </i>
    <i r="3">
      <x v="52"/>
      <x v="60"/>
    </i>
    <i r="2">
      <x v="38"/>
      <x v="51"/>
      <x v="56"/>
    </i>
    <i>
      <x v="6"/>
      <x v="2"/>
      <x v="47"/>
      <x v="66"/>
      <x v="70"/>
    </i>
    <i r="3">
      <x v="67"/>
      <x v="72"/>
    </i>
    <i>
      <x v="7"/>
      <x v="2"/>
      <x v="4"/>
      <x v="64"/>
      <x v="53"/>
    </i>
    <i r="3">
      <x v="65"/>
      <x v="54"/>
    </i>
    <i>
      <x v="8"/>
      <x v="1"/>
      <x v="17"/>
      <x v="20"/>
      <x v="18"/>
    </i>
    <i r="3">
      <x v="21"/>
      <x v="19"/>
    </i>
    <i>
      <x v="9"/>
      <x v="3"/>
      <x v="19"/>
      <x v="83"/>
      <x v="86"/>
    </i>
    <i>
      <x v="10"/>
      <x v="3"/>
      <x v="18"/>
      <x v="88"/>
      <x v="91"/>
    </i>
    <i r="3">
      <x v="89"/>
      <x v="92"/>
    </i>
    <i>
      <x v="11"/>
      <x v="2"/>
      <x v="37"/>
      <x v="63"/>
      <x v="71"/>
    </i>
    <i r="2">
      <x v="38"/>
      <x v="63"/>
      <x v="66"/>
    </i>
    <i>
      <x v="12"/>
      <x v="1"/>
      <x v="10"/>
      <x v="27"/>
      <x v="35"/>
    </i>
    <i>
      <x v="13"/>
      <x v="1"/>
      <x v="13"/>
      <x v="34"/>
      <x v="31"/>
    </i>
    <i>
      <x v="14"/>
      <x v="2"/>
      <x v="9"/>
      <x v="71"/>
      <x v="65"/>
    </i>
    <i>
      <x v="15"/>
      <x v="1"/>
      <x v="30"/>
      <x v="19"/>
      <x v="17"/>
    </i>
    <i>
      <x v="16"/>
      <x v="1"/>
      <x/>
      <x v="38"/>
      <x v="36"/>
    </i>
    <i r="2">
      <x v="2"/>
      <x v="39"/>
      <x v="34"/>
    </i>
    <i>
      <x v="17"/>
      <x v="1"/>
      <x v="28"/>
      <x v="5"/>
      <x v="3"/>
    </i>
    <i r="3">
      <x v="6"/>
      <x v="4"/>
    </i>
    <i>
      <x v="18"/>
      <x v="3"/>
      <x v="37"/>
      <x v="82"/>
      <x v="85"/>
    </i>
    <i>
      <x v="19"/>
      <x/>
      <x v="49"/>
      <x/>
      <x/>
    </i>
    <i>
      <x v="20"/>
      <x v="1"/>
      <x v="40"/>
      <x v="14"/>
      <x v="11"/>
    </i>
    <i>
      <x v="21"/>
      <x/>
      <x v="49"/>
      <x/>
      <x/>
    </i>
    <i>
      <x v="22"/>
      <x v="1"/>
      <x v="40"/>
      <x v="14"/>
      <x v="11"/>
    </i>
    <i>
      <x v="23"/>
      <x v="2"/>
      <x v="31"/>
      <x v="43"/>
      <x v="48"/>
    </i>
    <i>
      <x v="24"/>
      <x v="2"/>
      <x v="5"/>
      <x v="72"/>
      <x v="73"/>
    </i>
    <i r="2">
      <x v="6"/>
      <x v="72"/>
      <x v="69"/>
    </i>
    <i>
      <x v="25"/>
      <x v="1"/>
      <x v="46"/>
      <x v="15"/>
      <x v="12"/>
    </i>
    <i>
      <x v="26"/>
      <x v="1"/>
      <x v="46"/>
      <x v="13"/>
      <x v="10"/>
    </i>
    <i>
      <x v="27"/>
      <x v="2"/>
      <x v="14"/>
      <x v="68"/>
      <x v="64"/>
    </i>
    <i>
      <x v="28"/>
      <x v="1"/>
      <x v="26"/>
      <x v="40"/>
      <x v="37"/>
    </i>
    <i>
      <x v="29"/>
      <x v="2"/>
      <x v="14"/>
      <x v="69"/>
      <x v="67"/>
    </i>
    <i r="3">
      <x v="70"/>
      <x v="68"/>
    </i>
    <i>
      <x v="30"/>
      <x v="1"/>
      <x v="40"/>
      <x v="7"/>
      <x v="2"/>
    </i>
    <i r="2">
      <x v="42"/>
      <x v="8"/>
      <x v="15"/>
    </i>
    <i>
      <x v="31"/>
      <x v="1"/>
      <x v="43"/>
      <x v="12"/>
      <x v="8"/>
    </i>
    <i>
      <x v="32"/>
      <x v="2"/>
      <x v="35"/>
      <x v="50"/>
      <x v="47"/>
    </i>
    <i>
      <x v="33"/>
      <x v="2"/>
      <x v="44"/>
      <x v="49"/>
      <x v="46"/>
    </i>
    <i r="2">
      <x v="50"/>
      <x v="50"/>
      <x v="47"/>
    </i>
    <i>
      <x v="34"/>
      <x v="2"/>
      <x v="44"/>
      <x v="49"/>
      <x v="46"/>
    </i>
    <i>
      <x v="35"/>
      <x v="2"/>
      <x v="15"/>
      <x v="80"/>
      <x v="81"/>
    </i>
    <i>
      <x v="36"/>
      <x v="1"/>
      <x v="2"/>
      <x v="9"/>
      <x v="5"/>
    </i>
    <i>
      <x v="37"/>
      <x v="2"/>
      <x v="20"/>
      <x v="72"/>
      <x v="69"/>
    </i>
    <i>
      <x v="38"/>
      <x v="1"/>
      <x v="32"/>
      <x v="17"/>
      <x v="14"/>
    </i>
    <i>
      <x v="39"/>
      <x v="2"/>
      <x v="27"/>
      <x v="54"/>
      <x v="55"/>
    </i>
    <i r="3">
      <x v="55"/>
      <x v="57"/>
    </i>
    <i>
      <x v="40"/>
      <x v="1"/>
      <x v="3"/>
      <x v="28"/>
      <x v="25"/>
    </i>
    <i r="3">
      <x v="29"/>
      <x v="26"/>
    </i>
    <i r="3">
      <x v="30"/>
      <x v="27"/>
    </i>
    <i r="3">
      <x v="31"/>
      <x v="28"/>
    </i>
    <i r="3">
      <x v="32"/>
      <x v="29"/>
    </i>
    <i>
      <x v="41"/>
      <x v="3"/>
      <x v="21"/>
      <x v="87"/>
      <x v="90"/>
    </i>
    <i>
      <x v="42"/>
      <x v="1"/>
      <x v="23"/>
      <x v="37"/>
      <x v="40"/>
    </i>
    <i>
      <x v="43"/>
      <x v="1"/>
      <x v="32"/>
      <x v="16"/>
      <x v="13"/>
    </i>
    <i r="3">
      <x v="17"/>
      <x v="14"/>
    </i>
    <i>
      <x v="44"/>
      <x v="3"/>
      <x v="21"/>
      <x v="84"/>
      <x v="87"/>
    </i>
    <i r="3">
      <x v="85"/>
      <x v="88"/>
    </i>
    <i r="3">
      <x v="86"/>
      <x v="89"/>
    </i>
    <i r="3">
      <x v="87"/>
      <x v="90"/>
    </i>
    <i>
      <x v="45"/>
      <x v="1"/>
      <x v="24"/>
      <x v="36"/>
      <x v="33"/>
    </i>
    <i>
      <x v="46"/>
      <x v="2"/>
      <x v="33"/>
      <x v="56"/>
      <x v="58"/>
    </i>
    <i r="3">
      <x v="59"/>
      <x v="61"/>
    </i>
    <i r="3">
      <x v="60"/>
      <x v="62"/>
    </i>
    <i>
      <x v="47"/>
      <x v="2"/>
      <x v="16"/>
      <x v="57"/>
      <x v="49"/>
    </i>
    <i r="3">
      <x v="58"/>
      <x v="50"/>
    </i>
    <i r="3">
      <x v="61"/>
      <x v="51"/>
    </i>
    <i r="3">
      <x v="62"/>
      <x v="52"/>
    </i>
    <i>
      <x v="48"/>
      <x v="1"/>
      <x v="34"/>
      <x v="22"/>
      <x v="20"/>
    </i>
    <i r="3">
      <x v="25"/>
      <x v="23"/>
    </i>
    <i r="3">
      <x v="26"/>
      <x v="24"/>
    </i>
    <i>
      <x v="49"/>
      <x v="1"/>
      <x v="24"/>
      <x v="40"/>
      <x v="37"/>
    </i>
    <i r="3">
      <x v="41"/>
      <x v="38"/>
    </i>
    <i r="3">
      <x v="42"/>
      <x v="39"/>
    </i>
    <i>
      <x v="50"/>
      <x v="1"/>
      <x v="24"/>
      <x v="33"/>
      <x v="30"/>
    </i>
    <i r="3">
      <x v="35"/>
      <x v="32"/>
    </i>
    <i r="3">
      <x v="36"/>
      <x v="33"/>
    </i>
    <i>
      <x v="51"/>
      <x v="1"/>
      <x v="24"/>
      <x v="40"/>
      <x v="37"/>
    </i>
    <i>
      <x v="52"/>
      <x v="2"/>
      <x v="22"/>
      <x v="73"/>
      <x v="74"/>
    </i>
    <i r="3">
      <x v="74"/>
      <x v="75"/>
    </i>
    <i r="3">
      <x v="75"/>
      <x v="76"/>
    </i>
    <i r="3">
      <x v="76"/>
      <x v="77"/>
    </i>
    <i r="3">
      <x v="77"/>
      <x v="78"/>
    </i>
    <i r="3">
      <x v="78"/>
      <x v="79"/>
    </i>
    <i r="3">
      <x v="79"/>
      <x v="80"/>
    </i>
    <i>
      <x v="53"/>
      <x v="1"/>
      <x v="45"/>
      <x v="2"/>
      <x v="7"/>
    </i>
    <i r="3">
      <x v="3"/>
      <x v="8"/>
    </i>
    <i r="3">
      <x v="4"/>
      <x v="9"/>
    </i>
    <i>
      <x v="54"/>
      <x v="1"/>
      <x v="46"/>
      <x v="10"/>
      <x v="6"/>
    </i>
    <i r="3">
      <x v="11"/>
      <x v="7"/>
    </i>
    <i r="3">
      <x v="12"/>
      <x v="8"/>
    </i>
    <i>
      <x v="55"/>
      <x/>
      <x v="48"/>
      <x v="1"/>
      <x v="1"/>
    </i>
    <i>
      <x v="56"/>
      <x v="2"/>
      <x v="41"/>
      <x v="44"/>
      <x v="41"/>
    </i>
    <i r="3">
      <x v="45"/>
      <x v="42"/>
    </i>
    <i r="3">
      <x v="46"/>
      <x v="43"/>
    </i>
    <i r="3">
      <x v="47"/>
      <x v="44"/>
    </i>
    <i>
      <x v="57"/>
      <x v="1"/>
      <x v="25"/>
      <x v="29"/>
      <x v="26"/>
    </i>
    <i>
      <x v="58"/>
      <x v="1"/>
      <x v="46"/>
      <x v="23"/>
      <x v="21"/>
    </i>
    <i r="3">
      <x v="24"/>
      <x v="22"/>
    </i>
    <i t="grand">
      <x/>
    </i>
  </rowItems>
  <colItems count="1">
    <i/>
  </colItems>
  <dataFields count="1">
    <dataField name="Количество по полю Номер квартиры" fld="3" subtotal="count" baseField="0" baseItem="0"/>
  </dataFields>
  <formats count="611">
    <format dxfId="630">
      <pivotArea type="all" dataOnly="0" outline="0" fieldPosition="0"/>
    </format>
    <format dxfId="629">
      <pivotArea outline="0" collapsedLevelsAreSubtotals="1" fieldPosition="0"/>
    </format>
    <format dxfId="628">
      <pivotArea field="319" type="button" dataOnly="0" labelOnly="1" outline="0" axis="axisRow" fieldPosition="0"/>
    </format>
    <format dxfId="627">
      <pivotArea field="6" type="button" dataOnly="0" labelOnly="1" outline="0" axis="axisRow" fieldPosition="1"/>
    </format>
    <format dxfId="626">
      <pivotArea field="320" type="button" dataOnly="0" labelOnly="1" outline="0" axis="axisRow" fieldPosition="2"/>
    </format>
    <format dxfId="625">
      <pivotArea field="10" type="button" dataOnly="0" labelOnly="1" outline="0" axis="axisRow" fieldPosition="4"/>
    </format>
    <format dxfId="624">
      <pivotArea dataOnly="0" labelOnly="1" outline="0" fieldPosition="0">
        <references count="1">
          <reference field="319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623">
      <pivotArea dataOnly="0" labelOnly="1" outline="0" fieldPosition="0">
        <references count="1">
          <reference field="319" count="9">
            <x v="50"/>
            <x v="51"/>
            <x v="52"/>
            <x v="53"/>
            <x v="54"/>
            <x v="55"/>
            <x v="56"/>
            <x v="57"/>
            <x v="58"/>
          </reference>
        </references>
      </pivotArea>
    </format>
    <format dxfId="622">
      <pivotArea dataOnly="0" labelOnly="1" grandRow="1" outline="0" fieldPosition="0"/>
    </format>
    <format dxfId="621">
      <pivotArea dataOnly="0" labelOnly="1" outline="0" fieldPosition="0">
        <references count="2">
          <reference field="6" count="1">
            <x v="3"/>
          </reference>
          <reference field="319" count="1" selected="0">
            <x v="0"/>
          </reference>
        </references>
      </pivotArea>
    </format>
    <format dxfId="620">
      <pivotArea dataOnly="0" labelOnly="1" outline="0" fieldPosition="0">
        <references count="2">
          <reference field="6" count="1">
            <x v="2"/>
          </reference>
          <reference field="319" count="1" selected="0">
            <x v="1"/>
          </reference>
        </references>
      </pivotArea>
    </format>
    <format dxfId="619">
      <pivotArea dataOnly="0" labelOnly="1" outline="0" fieldPosition="0">
        <references count="2">
          <reference field="6" count="1">
            <x v="1"/>
          </reference>
          <reference field="319" count="1" selected="0">
            <x v="2"/>
          </reference>
        </references>
      </pivotArea>
    </format>
    <format dxfId="618">
      <pivotArea dataOnly="0" labelOnly="1" outline="0" fieldPosition="0">
        <references count="2">
          <reference field="6" count="1">
            <x v="2"/>
          </reference>
          <reference field="319" count="1" selected="0">
            <x v="4"/>
          </reference>
        </references>
      </pivotArea>
    </format>
    <format dxfId="617">
      <pivotArea dataOnly="0" labelOnly="1" outline="0" fieldPosition="0">
        <references count="2">
          <reference field="6" count="1">
            <x v="1"/>
          </reference>
          <reference field="319" count="1" selected="0">
            <x v="8"/>
          </reference>
        </references>
      </pivotArea>
    </format>
    <format dxfId="616">
      <pivotArea dataOnly="0" labelOnly="1" outline="0" fieldPosition="0">
        <references count="2">
          <reference field="6" count="1">
            <x v="3"/>
          </reference>
          <reference field="319" count="1" selected="0">
            <x v="9"/>
          </reference>
        </references>
      </pivotArea>
    </format>
    <format dxfId="615">
      <pivotArea dataOnly="0" labelOnly="1" outline="0" fieldPosition="0">
        <references count="2">
          <reference field="6" count="1">
            <x v="2"/>
          </reference>
          <reference field="319" count="1" selected="0">
            <x v="11"/>
          </reference>
        </references>
      </pivotArea>
    </format>
    <format dxfId="614">
      <pivotArea dataOnly="0" labelOnly="1" outline="0" fieldPosition="0">
        <references count="2">
          <reference field="6" count="1">
            <x v="1"/>
          </reference>
          <reference field="319" count="1" selected="0">
            <x v="12"/>
          </reference>
        </references>
      </pivotArea>
    </format>
    <format dxfId="613">
      <pivotArea dataOnly="0" labelOnly="1" outline="0" fieldPosition="0">
        <references count="2">
          <reference field="6" count="1">
            <x v="2"/>
          </reference>
          <reference field="319" count="1" selected="0">
            <x v="14"/>
          </reference>
        </references>
      </pivotArea>
    </format>
    <format dxfId="612">
      <pivotArea dataOnly="0" labelOnly="1" outline="0" fieldPosition="0">
        <references count="2">
          <reference field="6" count="1">
            <x v="1"/>
          </reference>
          <reference field="319" count="1" selected="0">
            <x v="15"/>
          </reference>
        </references>
      </pivotArea>
    </format>
    <format dxfId="611">
      <pivotArea dataOnly="0" labelOnly="1" outline="0" fieldPosition="0">
        <references count="2">
          <reference field="6" count="1">
            <x v="3"/>
          </reference>
          <reference field="319" count="1" selected="0">
            <x v="18"/>
          </reference>
        </references>
      </pivotArea>
    </format>
    <format dxfId="610">
      <pivotArea dataOnly="0" labelOnly="1" outline="0" fieldPosition="0">
        <references count="2">
          <reference field="6" count="1">
            <x v="0"/>
          </reference>
          <reference field="319" count="1" selected="0">
            <x v="19"/>
          </reference>
        </references>
      </pivotArea>
    </format>
    <format dxfId="609">
      <pivotArea dataOnly="0" labelOnly="1" outline="0" fieldPosition="0">
        <references count="2">
          <reference field="6" count="1">
            <x v="1"/>
          </reference>
          <reference field="319" count="1" selected="0">
            <x v="20"/>
          </reference>
        </references>
      </pivotArea>
    </format>
    <format dxfId="608">
      <pivotArea dataOnly="0" labelOnly="1" outline="0" fieldPosition="0">
        <references count="2">
          <reference field="6" count="1">
            <x v="0"/>
          </reference>
          <reference field="319" count="1" selected="0">
            <x v="21"/>
          </reference>
        </references>
      </pivotArea>
    </format>
    <format dxfId="607">
      <pivotArea dataOnly="0" labelOnly="1" outline="0" fieldPosition="0">
        <references count="2">
          <reference field="6" count="1">
            <x v="1"/>
          </reference>
          <reference field="319" count="1" selected="0">
            <x v="22"/>
          </reference>
        </references>
      </pivotArea>
    </format>
    <format dxfId="606">
      <pivotArea dataOnly="0" labelOnly="1" outline="0" fieldPosition="0">
        <references count="2">
          <reference field="6" count="1">
            <x v="2"/>
          </reference>
          <reference field="319" count="1" selected="0">
            <x v="23"/>
          </reference>
        </references>
      </pivotArea>
    </format>
    <format dxfId="605">
      <pivotArea dataOnly="0" labelOnly="1" outline="0" fieldPosition="0">
        <references count="2">
          <reference field="6" count="1">
            <x v="1"/>
          </reference>
          <reference field="319" count="1" selected="0">
            <x v="25"/>
          </reference>
        </references>
      </pivotArea>
    </format>
    <format dxfId="604">
      <pivotArea dataOnly="0" labelOnly="1" outline="0" fieldPosition="0">
        <references count="2">
          <reference field="6" count="1">
            <x v="2"/>
          </reference>
          <reference field="319" count="1" selected="0">
            <x v="27"/>
          </reference>
        </references>
      </pivotArea>
    </format>
    <format dxfId="603">
      <pivotArea dataOnly="0" labelOnly="1" outline="0" fieldPosition="0">
        <references count="2">
          <reference field="6" count="1">
            <x v="1"/>
          </reference>
          <reference field="319" count="1" selected="0">
            <x v="28"/>
          </reference>
        </references>
      </pivotArea>
    </format>
    <format dxfId="602">
      <pivotArea dataOnly="0" labelOnly="1" outline="0" fieldPosition="0">
        <references count="2">
          <reference field="6" count="1">
            <x v="2"/>
          </reference>
          <reference field="319" count="1" selected="0">
            <x v="29"/>
          </reference>
        </references>
      </pivotArea>
    </format>
    <format dxfId="601">
      <pivotArea dataOnly="0" labelOnly="1" outline="0" fieldPosition="0">
        <references count="2">
          <reference field="6" count="1">
            <x v="1"/>
          </reference>
          <reference field="319" count="1" selected="0">
            <x v="30"/>
          </reference>
        </references>
      </pivotArea>
    </format>
    <format dxfId="600">
      <pivotArea dataOnly="0" labelOnly="1" outline="0" fieldPosition="0">
        <references count="2">
          <reference field="6" count="1">
            <x v="2"/>
          </reference>
          <reference field="319" count="1" selected="0">
            <x v="32"/>
          </reference>
        </references>
      </pivotArea>
    </format>
    <format dxfId="599">
      <pivotArea dataOnly="0" labelOnly="1" outline="0" fieldPosition="0">
        <references count="2">
          <reference field="6" count="1">
            <x v="1"/>
          </reference>
          <reference field="319" count="1" selected="0">
            <x v="36"/>
          </reference>
        </references>
      </pivotArea>
    </format>
    <format dxfId="598">
      <pivotArea dataOnly="0" labelOnly="1" outline="0" fieldPosition="0">
        <references count="2">
          <reference field="6" count="1">
            <x v="2"/>
          </reference>
          <reference field="319" count="1" selected="0">
            <x v="37"/>
          </reference>
        </references>
      </pivotArea>
    </format>
    <format dxfId="597">
      <pivotArea dataOnly="0" labelOnly="1" outline="0" fieldPosition="0">
        <references count="2">
          <reference field="6" count="1">
            <x v="1"/>
          </reference>
          <reference field="319" count="1" selected="0">
            <x v="38"/>
          </reference>
        </references>
      </pivotArea>
    </format>
    <format dxfId="596">
      <pivotArea dataOnly="0" labelOnly="1" outline="0" fieldPosition="0">
        <references count="2">
          <reference field="6" count="1">
            <x v="2"/>
          </reference>
          <reference field="319" count="1" selected="0">
            <x v="39"/>
          </reference>
        </references>
      </pivotArea>
    </format>
    <format dxfId="595">
      <pivotArea dataOnly="0" labelOnly="1" outline="0" fieldPosition="0">
        <references count="2">
          <reference field="6" count="1">
            <x v="1"/>
          </reference>
          <reference field="319" count="1" selected="0">
            <x v="40"/>
          </reference>
        </references>
      </pivotArea>
    </format>
    <format dxfId="594">
      <pivotArea dataOnly="0" labelOnly="1" outline="0" fieldPosition="0">
        <references count="2">
          <reference field="6" count="1">
            <x v="3"/>
          </reference>
          <reference field="319" count="1" selected="0">
            <x v="41"/>
          </reference>
        </references>
      </pivotArea>
    </format>
    <format dxfId="593">
      <pivotArea dataOnly="0" labelOnly="1" outline="0" fieldPosition="0">
        <references count="2">
          <reference field="6" count="1">
            <x v="1"/>
          </reference>
          <reference field="319" count="1" selected="0">
            <x v="42"/>
          </reference>
        </references>
      </pivotArea>
    </format>
    <format dxfId="592">
      <pivotArea dataOnly="0" labelOnly="1" outline="0" fieldPosition="0">
        <references count="2">
          <reference field="6" count="1">
            <x v="3"/>
          </reference>
          <reference field="319" count="1" selected="0">
            <x v="44"/>
          </reference>
        </references>
      </pivotArea>
    </format>
    <format dxfId="591">
      <pivotArea dataOnly="0" labelOnly="1" outline="0" fieldPosition="0">
        <references count="2">
          <reference field="6" count="1">
            <x v="1"/>
          </reference>
          <reference field="319" count="1" selected="0">
            <x v="45"/>
          </reference>
        </references>
      </pivotArea>
    </format>
    <format dxfId="590">
      <pivotArea dataOnly="0" labelOnly="1" outline="0" fieldPosition="0">
        <references count="2">
          <reference field="6" count="1">
            <x v="2"/>
          </reference>
          <reference field="319" count="1" selected="0">
            <x v="46"/>
          </reference>
        </references>
      </pivotArea>
    </format>
    <format dxfId="589">
      <pivotArea dataOnly="0" labelOnly="1" outline="0" fieldPosition="0">
        <references count="2">
          <reference field="6" count="1">
            <x v="1"/>
          </reference>
          <reference field="319" count="1" selected="0">
            <x v="48"/>
          </reference>
        </references>
      </pivotArea>
    </format>
    <format dxfId="588">
      <pivotArea dataOnly="0" labelOnly="1" outline="0" fieldPosition="0">
        <references count="2">
          <reference field="6" count="1">
            <x v="2"/>
          </reference>
          <reference field="319" count="1" selected="0">
            <x v="52"/>
          </reference>
        </references>
      </pivotArea>
    </format>
    <format dxfId="587">
      <pivotArea dataOnly="0" labelOnly="1" outline="0" fieldPosition="0">
        <references count="2">
          <reference field="6" count="1">
            <x v="1"/>
          </reference>
          <reference field="319" count="1" selected="0">
            <x v="53"/>
          </reference>
        </references>
      </pivotArea>
    </format>
    <format dxfId="586">
      <pivotArea dataOnly="0" labelOnly="1" outline="0" fieldPosition="0">
        <references count="2">
          <reference field="6" count="1">
            <x v="0"/>
          </reference>
          <reference field="319" count="1" selected="0">
            <x v="55"/>
          </reference>
        </references>
      </pivotArea>
    </format>
    <format dxfId="585">
      <pivotArea dataOnly="0" labelOnly="1" outline="0" fieldPosition="0">
        <references count="2">
          <reference field="6" count="1">
            <x v="2"/>
          </reference>
          <reference field="319" count="1" selected="0">
            <x v="56"/>
          </reference>
        </references>
      </pivotArea>
    </format>
    <format dxfId="584">
      <pivotArea dataOnly="0" labelOnly="1" outline="0" fieldPosition="0">
        <references count="2">
          <reference field="6" count="1">
            <x v="1"/>
          </reference>
          <reference field="319" count="1" selected="0">
            <x v="57"/>
          </reference>
        </references>
      </pivotArea>
    </format>
    <format dxfId="583">
      <pivotArea dataOnly="0" labelOnly="1" outline="0" fieldPosition="0">
        <references count="3">
          <reference field="6" count="1" selected="0">
            <x v="3"/>
          </reference>
          <reference field="319" count="1" selected="0">
            <x v="0"/>
          </reference>
          <reference field="320" count="2">
            <x v="11"/>
            <x v="12"/>
          </reference>
        </references>
      </pivotArea>
    </format>
    <format dxfId="582">
      <pivotArea dataOnly="0" labelOnly="1" outline="0" fieldPosition="0">
        <references count="3">
          <reference field="6" count="1" selected="0">
            <x v="2"/>
          </reference>
          <reference field="319" count="1" selected="0">
            <x v="1"/>
          </reference>
          <reference field="320" count="1">
            <x v="8"/>
          </reference>
        </references>
      </pivotArea>
    </format>
    <format dxfId="581">
      <pivotArea dataOnly="0" labelOnly="1" outline="0" fieldPosition="0">
        <references count="3">
          <reference field="6" count="1" selected="0">
            <x v="1"/>
          </reference>
          <reference field="319" count="1" selected="0">
            <x v="2"/>
          </reference>
          <reference field="320" count="1">
            <x v="2"/>
          </reference>
        </references>
      </pivotArea>
    </format>
    <format dxfId="580">
      <pivotArea dataOnly="0" labelOnly="1" outline="0" fieldPosition="0">
        <references count="3">
          <reference field="6" count="1" selected="0">
            <x v="1"/>
          </reference>
          <reference field="319" count="1" selected="0">
            <x v="3"/>
          </reference>
          <reference field="320" count="1">
            <x v="43"/>
          </reference>
        </references>
      </pivotArea>
    </format>
    <format dxfId="579">
      <pivotArea dataOnly="0" labelOnly="1" outline="0" fieldPosition="0">
        <references count="3">
          <reference field="6" count="1" selected="0">
            <x v="2"/>
          </reference>
          <reference field="319" count="1" selected="0">
            <x v="4"/>
          </reference>
          <reference field="320" count="1">
            <x v="31"/>
          </reference>
        </references>
      </pivotArea>
    </format>
    <format dxfId="578">
      <pivotArea dataOnly="0" labelOnly="1" outline="0" fieldPosition="0">
        <references count="3">
          <reference field="6" count="1" selected="0">
            <x v="2"/>
          </reference>
          <reference field="319" count="1" selected="0">
            <x v="5"/>
          </reference>
          <reference field="320" count="2">
            <x v="37"/>
            <x v="38"/>
          </reference>
        </references>
      </pivotArea>
    </format>
    <format dxfId="577">
      <pivotArea dataOnly="0" labelOnly="1" outline="0" fieldPosition="0">
        <references count="3">
          <reference field="6" count="1" selected="0">
            <x v="2"/>
          </reference>
          <reference field="319" count="1" selected="0">
            <x v="6"/>
          </reference>
          <reference field="320" count="1">
            <x v="47"/>
          </reference>
        </references>
      </pivotArea>
    </format>
    <format dxfId="576">
      <pivotArea dataOnly="0" labelOnly="1" outline="0" fieldPosition="0">
        <references count="3">
          <reference field="6" count="1" selected="0">
            <x v="2"/>
          </reference>
          <reference field="319" count="1" selected="0">
            <x v="7"/>
          </reference>
          <reference field="320" count="1">
            <x v="4"/>
          </reference>
        </references>
      </pivotArea>
    </format>
    <format dxfId="575">
      <pivotArea dataOnly="0" labelOnly="1" outline="0" fieldPosition="0">
        <references count="3">
          <reference field="6" count="1" selected="0">
            <x v="1"/>
          </reference>
          <reference field="319" count="1" selected="0">
            <x v="8"/>
          </reference>
          <reference field="320" count="1">
            <x v="17"/>
          </reference>
        </references>
      </pivotArea>
    </format>
    <format dxfId="574">
      <pivotArea dataOnly="0" labelOnly="1" outline="0" fieldPosition="0">
        <references count="3">
          <reference field="6" count="1" selected="0">
            <x v="3"/>
          </reference>
          <reference field="319" count="1" selected="0">
            <x v="9"/>
          </reference>
          <reference field="320" count="1">
            <x v="19"/>
          </reference>
        </references>
      </pivotArea>
    </format>
    <format dxfId="573">
      <pivotArea dataOnly="0" labelOnly="1" outline="0" fieldPosition="0">
        <references count="3">
          <reference field="6" count="1" selected="0">
            <x v="3"/>
          </reference>
          <reference field="319" count="1" selected="0">
            <x v="10"/>
          </reference>
          <reference field="320" count="1">
            <x v="18"/>
          </reference>
        </references>
      </pivotArea>
    </format>
    <format dxfId="572">
      <pivotArea dataOnly="0" labelOnly="1" outline="0" fieldPosition="0">
        <references count="3">
          <reference field="6" count="1" selected="0">
            <x v="2"/>
          </reference>
          <reference field="319" count="1" selected="0">
            <x v="11"/>
          </reference>
          <reference field="320" count="3">
            <x v="29"/>
            <x v="36"/>
            <x v="37"/>
          </reference>
        </references>
      </pivotArea>
    </format>
    <format dxfId="571">
      <pivotArea dataOnly="0" labelOnly="1" outline="0" fieldPosition="0">
        <references count="3">
          <reference field="6" count="1" selected="0">
            <x v="1"/>
          </reference>
          <reference field="319" count="1" selected="0">
            <x v="12"/>
          </reference>
          <reference field="320" count="2">
            <x v="1"/>
            <x v="10"/>
          </reference>
        </references>
      </pivotArea>
    </format>
    <format dxfId="570">
      <pivotArea dataOnly="0" labelOnly="1" outline="0" fieldPosition="0">
        <references count="3">
          <reference field="6" count="1" selected="0">
            <x v="1"/>
          </reference>
          <reference field="319" count="1" selected="0">
            <x v="13"/>
          </reference>
          <reference field="320" count="1">
            <x v="13"/>
          </reference>
        </references>
      </pivotArea>
    </format>
    <format dxfId="569">
      <pivotArea dataOnly="0" labelOnly="1" outline="0" fieldPosition="0">
        <references count="3">
          <reference field="6" count="1" selected="0">
            <x v="2"/>
          </reference>
          <reference field="319" count="1" selected="0">
            <x v="14"/>
          </reference>
          <reference field="320" count="2">
            <x v="7"/>
            <x v="9"/>
          </reference>
        </references>
      </pivotArea>
    </format>
    <format dxfId="568">
      <pivotArea dataOnly="0" labelOnly="1" outline="0" fieldPosition="0">
        <references count="3">
          <reference field="6" count="1" selected="0">
            <x v="1"/>
          </reference>
          <reference field="319" count="1" selected="0">
            <x v="15"/>
          </reference>
          <reference field="320" count="1">
            <x v="30"/>
          </reference>
        </references>
      </pivotArea>
    </format>
    <format dxfId="567">
      <pivotArea dataOnly="0" labelOnly="1" outline="0" fieldPosition="0">
        <references count="3">
          <reference field="6" count="1" selected="0">
            <x v="1"/>
          </reference>
          <reference field="319" count="1" selected="0">
            <x v="16"/>
          </reference>
          <reference field="320" count="2">
            <x v="0"/>
            <x v="2"/>
          </reference>
        </references>
      </pivotArea>
    </format>
    <format dxfId="566">
      <pivotArea dataOnly="0" labelOnly="1" outline="0" fieldPosition="0">
        <references count="3">
          <reference field="6" count="1" selected="0">
            <x v="1"/>
          </reference>
          <reference field="319" count="1" selected="0">
            <x v="17"/>
          </reference>
          <reference field="320" count="1">
            <x v="28"/>
          </reference>
        </references>
      </pivotArea>
    </format>
    <format dxfId="565">
      <pivotArea dataOnly="0" labelOnly="1" outline="0" fieldPosition="0">
        <references count="3">
          <reference field="6" count="1" selected="0">
            <x v="3"/>
          </reference>
          <reference field="319" count="1" selected="0">
            <x v="18"/>
          </reference>
          <reference field="320" count="2">
            <x v="37"/>
            <x v="39"/>
          </reference>
        </references>
      </pivotArea>
    </format>
    <format dxfId="564">
      <pivotArea dataOnly="0" labelOnly="1" outline="0" fieldPosition="0">
        <references count="3">
          <reference field="6" count="1" selected="0">
            <x v="0"/>
          </reference>
          <reference field="319" count="1" selected="0">
            <x v="19"/>
          </reference>
          <reference field="320" count="1">
            <x v="49"/>
          </reference>
        </references>
      </pivotArea>
    </format>
    <format dxfId="563">
      <pivotArea dataOnly="0" labelOnly="1" outline="0" fieldPosition="0">
        <references count="3">
          <reference field="6" count="1" selected="0">
            <x v="1"/>
          </reference>
          <reference field="319" count="1" selected="0">
            <x v="20"/>
          </reference>
          <reference field="320" count="1">
            <x v="40"/>
          </reference>
        </references>
      </pivotArea>
    </format>
    <format dxfId="562">
      <pivotArea dataOnly="0" labelOnly="1" outline="0" fieldPosition="0">
        <references count="3">
          <reference field="6" count="1" selected="0">
            <x v="0"/>
          </reference>
          <reference field="319" count="1" selected="0">
            <x v="21"/>
          </reference>
          <reference field="320" count="1">
            <x v="49"/>
          </reference>
        </references>
      </pivotArea>
    </format>
    <format dxfId="561">
      <pivotArea dataOnly="0" labelOnly="1" outline="0" fieldPosition="0">
        <references count="3">
          <reference field="6" count="1" selected="0">
            <x v="1"/>
          </reference>
          <reference field="319" count="1" selected="0">
            <x v="22"/>
          </reference>
          <reference field="320" count="1">
            <x v="40"/>
          </reference>
        </references>
      </pivotArea>
    </format>
    <format dxfId="560">
      <pivotArea dataOnly="0" labelOnly="1" outline="0" fieldPosition="0">
        <references count="3">
          <reference field="6" count="1" selected="0">
            <x v="2"/>
          </reference>
          <reference field="319" count="1" selected="0">
            <x v="23"/>
          </reference>
          <reference field="320" count="1">
            <x v="31"/>
          </reference>
        </references>
      </pivotArea>
    </format>
    <format dxfId="559">
      <pivotArea dataOnly="0" labelOnly="1" outline="0" fieldPosition="0">
        <references count="3">
          <reference field="6" count="1" selected="0">
            <x v="2"/>
          </reference>
          <reference field="319" count="1" selected="0">
            <x v="24"/>
          </reference>
          <reference field="320" count="2">
            <x v="5"/>
            <x v="6"/>
          </reference>
        </references>
      </pivotArea>
    </format>
    <format dxfId="558">
      <pivotArea dataOnly="0" labelOnly="1" outline="0" fieldPosition="0">
        <references count="3">
          <reference field="6" count="1" selected="0">
            <x v="1"/>
          </reference>
          <reference field="319" count="1" selected="0">
            <x v="25"/>
          </reference>
          <reference field="320" count="1">
            <x v="46"/>
          </reference>
        </references>
      </pivotArea>
    </format>
    <format dxfId="557">
      <pivotArea dataOnly="0" labelOnly="1" outline="0" fieldPosition="0">
        <references count="3">
          <reference field="6" count="1" selected="0">
            <x v="2"/>
          </reference>
          <reference field="319" count="1" selected="0">
            <x v="27"/>
          </reference>
          <reference field="320" count="1">
            <x v="14"/>
          </reference>
        </references>
      </pivotArea>
    </format>
    <format dxfId="556">
      <pivotArea dataOnly="0" labelOnly="1" outline="0" fieldPosition="0">
        <references count="3">
          <reference field="6" count="1" selected="0">
            <x v="1"/>
          </reference>
          <reference field="319" count="1" selected="0">
            <x v="28"/>
          </reference>
          <reference field="320" count="1">
            <x v="26"/>
          </reference>
        </references>
      </pivotArea>
    </format>
    <format dxfId="555">
      <pivotArea dataOnly="0" labelOnly="1" outline="0" fieldPosition="0">
        <references count="3">
          <reference field="6" count="1" selected="0">
            <x v="2"/>
          </reference>
          <reference field="319" count="1" selected="0">
            <x v="29"/>
          </reference>
          <reference field="320" count="1">
            <x v="14"/>
          </reference>
        </references>
      </pivotArea>
    </format>
    <format dxfId="554">
      <pivotArea dataOnly="0" labelOnly="1" outline="0" fieldPosition="0">
        <references count="3">
          <reference field="6" count="1" selected="0">
            <x v="1"/>
          </reference>
          <reference field="319" count="1" selected="0">
            <x v="30"/>
          </reference>
          <reference field="320" count="2">
            <x v="40"/>
            <x v="42"/>
          </reference>
        </references>
      </pivotArea>
    </format>
    <format dxfId="553">
      <pivotArea dataOnly="0" labelOnly="1" outline="0" fieldPosition="0">
        <references count="3">
          <reference field="6" count="1" selected="0">
            <x v="1"/>
          </reference>
          <reference field="319" count="1" selected="0">
            <x v="31"/>
          </reference>
          <reference field="320" count="1">
            <x v="43"/>
          </reference>
        </references>
      </pivotArea>
    </format>
    <format dxfId="552">
      <pivotArea dataOnly="0" labelOnly="1" outline="0" fieldPosition="0">
        <references count="3">
          <reference field="6" count="1" selected="0">
            <x v="2"/>
          </reference>
          <reference field="319" count="1" selected="0">
            <x v="32"/>
          </reference>
          <reference field="320" count="1">
            <x v="35"/>
          </reference>
        </references>
      </pivotArea>
    </format>
    <format dxfId="551">
      <pivotArea dataOnly="0" labelOnly="1" outline="0" fieldPosition="0">
        <references count="3">
          <reference field="6" count="1" selected="0">
            <x v="2"/>
          </reference>
          <reference field="319" count="1" selected="0">
            <x v="33"/>
          </reference>
          <reference field="320" count="1">
            <x v="44"/>
          </reference>
        </references>
      </pivotArea>
    </format>
    <format dxfId="550">
      <pivotArea dataOnly="0" labelOnly="1" outline="0" fieldPosition="0">
        <references count="3">
          <reference field="6" count="1" selected="0">
            <x v="2"/>
          </reference>
          <reference field="319" count="1" selected="0">
            <x v="35"/>
          </reference>
          <reference field="320" count="1">
            <x v="15"/>
          </reference>
        </references>
      </pivotArea>
    </format>
    <format dxfId="549">
      <pivotArea dataOnly="0" labelOnly="1" outline="0" fieldPosition="0">
        <references count="3">
          <reference field="6" count="1" selected="0">
            <x v="1"/>
          </reference>
          <reference field="319" count="1" selected="0">
            <x v="36"/>
          </reference>
          <reference field="320" count="1">
            <x v="2"/>
          </reference>
        </references>
      </pivotArea>
    </format>
    <format dxfId="548">
      <pivotArea dataOnly="0" labelOnly="1" outline="0" fieldPosition="0">
        <references count="3">
          <reference field="6" count="1" selected="0">
            <x v="2"/>
          </reference>
          <reference field="319" count="1" selected="0">
            <x v="37"/>
          </reference>
          <reference field="320" count="1">
            <x v="20"/>
          </reference>
        </references>
      </pivotArea>
    </format>
    <format dxfId="547">
      <pivotArea dataOnly="0" labelOnly="1" outline="0" fieldPosition="0">
        <references count="3">
          <reference field="6" count="1" selected="0">
            <x v="1"/>
          </reference>
          <reference field="319" count="1" selected="0">
            <x v="38"/>
          </reference>
          <reference field="320" count="1">
            <x v="32"/>
          </reference>
        </references>
      </pivotArea>
    </format>
    <format dxfId="546">
      <pivotArea dataOnly="0" labelOnly="1" outline="0" fieldPosition="0">
        <references count="3">
          <reference field="6" count="1" selected="0">
            <x v="2"/>
          </reference>
          <reference field="319" count="1" selected="0">
            <x v="39"/>
          </reference>
          <reference field="320" count="1">
            <x v="27"/>
          </reference>
        </references>
      </pivotArea>
    </format>
    <format dxfId="545">
      <pivotArea dataOnly="0" labelOnly="1" outline="0" fieldPosition="0">
        <references count="3">
          <reference field="6" count="1" selected="0">
            <x v="1"/>
          </reference>
          <reference field="319" count="1" selected="0">
            <x v="40"/>
          </reference>
          <reference field="320" count="1">
            <x v="3"/>
          </reference>
        </references>
      </pivotArea>
    </format>
    <format dxfId="544">
      <pivotArea dataOnly="0" labelOnly="1" outline="0" fieldPosition="0">
        <references count="3">
          <reference field="6" count="1" selected="0">
            <x v="3"/>
          </reference>
          <reference field="319" count="1" selected="0">
            <x v="41"/>
          </reference>
          <reference field="320" count="1">
            <x v="21"/>
          </reference>
        </references>
      </pivotArea>
    </format>
    <format dxfId="543">
      <pivotArea dataOnly="0" labelOnly="1" outline="0" fieldPosition="0">
        <references count="3">
          <reference field="6" count="1" selected="0">
            <x v="1"/>
          </reference>
          <reference field="319" count="1" selected="0">
            <x v="42"/>
          </reference>
          <reference field="320" count="1">
            <x v="23"/>
          </reference>
        </references>
      </pivotArea>
    </format>
    <format dxfId="542">
      <pivotArea dataOnly="0" labelOnly="1" outline="0" fieldPosition="0">
        <references count="3">
          <reference field="6" count="1" selected="0">
            <x v="1"/>
          </reference>
          <reference field="319" count="1" selected="0">
            <x v="43"/>
          </reference>
          <reference field="320" count="1">
            <x v="32"/>
          </reference>
        </references>
      </pivotArea>
    </format>
    <format dxfId="541">
      <pivotArea dataOnly="0" labelOnly="1" outline="0" fieldPosition="0">
        <references count="3">
          <reference field="6" count="1" selected="0">
            <x v="3"/>
          </reference>
          <reference field="319" count="1" selected="0">
            <x v="44"/>
          </reference>
          <reference field="320" count="1">
            <x v="21"/>
          </reference>
        </references>
      </pivotArea>
    </format>
    <format dxfId="540">
      <pivotArea dataOnly="0" labelOnly="1" outline="0" fieldPosition="0">
        <references count="3">
          <reference field="6" count="1" selected="0">
            <x v="1"/>
          </reference>
          <reference field="319" count="1" selected="0">
            <x v="45"/>
          </reference>
          <reference field="320" count="1">
            <x v="24"/>
          </reference>
        </references>
      </pivotArea>
    </format>
    <format dxfId="539">
      <pivotArea dataOnly="0" labelOnly="1" outline="0" fieldPosition="0">
        <references count="3">
          <reference field="6" count="1" selected="0">
            <x v="2"/>
          </reference>
          <reference field="319" count="1" selected="0">
            <x v="46"/>
          </reference>
          <reference field="320" count="1">
            <x v="33"/>
          </reference>
        </references>
      </pivotArea>
    </format>
    <format dxfId="538">
      <pivotArea dataOnly="0" labelOnly="1" outline="0" fieldPosition="0">
        <references count="3">
          <reference field="6" count="1" selected="0">
            <x v="2"/>
          </reference>
          <reference field="319" count="1" selected="0">
            <x v="47"/>
          </reference>
          <reference field="320" count="1">
            <x v="16"/>
          </reference>
        </references>
      </pivotArea>
    </format>
    <format dxfId="537">
      <pivotArea dataOnly="0" labelOnly="1" outline="0" fieldPosition="0">
        <references count="3">
          <reference field="6" count="1" selected="0">
            <x v="1"/>
          </reference>
          <reference field="319" count="1" selected="0">
            <x v="48"/>
          </reference>
          <reference field="320" count="1">
            <x v="34"/>
          </reference>
        </references>
      </pivotArea>
    </format>
    <format dxfId="536">
      <pivotArea dataOnly="0" labelOnly="1" outline="0" fieldPosition="0">
        <references count="3">
          <reference field="6" count="1" selected="0">
            <x v="1"/>
          </reference>
          <reference field="319" count="1" selected="0">
            <x v="49"/>
          </reference>
          <reference field="320" count="1">
            <x v="24"/>
          </reference>
        </references>
      </pivotArea>
    </format>
    <format dxfId="535">
      <pivotArea dataOnly="0" labelOnly="1" outline="0" fieldPosition="0">
        <references count="3">
          <reference field="6" count="1" selected="0">
            <x v="2"/>
          </reference>
          <reference field="319" count="1" selected="0">
            <x v="52"/>
          </reference>
          <reference field="320" count="1">
            <x v="22"/>
          </reference>
        </references>
      </pivotArea>
    </format>
    <format dxfId="534">
      <pivotArea dataOnly="0" labelOnly="1" outline="0" fieldPosition="0">
        <references count="3">
          <reference field="6" count="1" selected="0">
            <x v="1"/>
          </reference>
          <reference field="319" count="1" selected="0">
            <x v="53"/>
          </reference>
          <reference field="320" count="1">
            <x v="45"/>
          </reference>
        </references>
      </pivotArea>
    </format>
    <format dxfId="533">
      <pivotArea dataOnly="0" labelOnly="1" outline="0" fieldPosition="0">
        <references count="3">
          <reference field="6" count="1" selected="0">
            <x v="1"/>
          </reference>
          <reference field="319" count="1" selected="0">
            <x v="54"/>
          </reference>
          <reference field="320" count="1">
            <x v="46"/>
          </reference>
        </references>
      </pivotArea>
    </format>
    <format dxfId="532">
      <pivotArea dataOnly="0" labelOnly="1" outline="0" fieldPosition="0">
        <references count="3">
          <reference field="6" count="1" selected="0">
            <x v="0"/>
          </reference>
          <reference field="319" count="1" selected="0">
            <x v="55"/>
          </reference>
          <reference field="320" count="1">
            <x v="48"/>
          </reference>
        </references>
      </pivotArea>
    </format>
    <format dxfId="531">
      <pivotArea dataOnly="0" labelOnly="1" outline="0" fieldPosition="0">
        <references count="3">
          <reference field="6" count="1" selected="0">
            <x v="2"/>
          </reference>
          <reference field="319" count="1" selected="0">
            <x v="56"/>
          </reference>
          <reference field="320" count="1">
            <x v="41"/>
          </reference>
        </references>
      </pivotArea>
    </format>
    <format dxfId="530">
      <pivotArea dataOnly="0" labelOnly="1" outline="0" fieldPosition="0">
        <references count="3">
          <reference field="6" count="1" selected="0">
            <x v="1"/>
          </reference>
          <reference field="319" count="1" selected="0">
            <x v="57"/>
          </reference>
          <reference field="320" count="1">
            <x v="25"/>
          </reference>
        </references>
      </pivotArea>
    </format>
    <format dxfId="529">
      <pivotArea dataOnly="0" labelOnly="1" outline="0" fieldPosition="0">
        <references count="3">
          <reference field="6" count="1" selected="0">
            <x v="1"/>
          </reference>
          <reference field="319" count="1" selected="0">
            <x v="58"/>
          </reference>
          <reference field="320" count="1">
            <x v="46"/>
          </reference>
        </references>
      </pivotArea>
    </format>
    <format dxfId="528">
      <pivotArea dataOnly="0" labelOnly="1" outline="0" fieldPosition="0">
        <references count="4">
          <reference field="6" count="1" selected="0">
            <x v="3"/>
          </reference>
          <reference field="10" count="2">
            <x v="83"/>
            <x v="84"/>
          </reference>
          <reference field="319" count="1" selected="0">
            <x v="0"/>
          </reference>
          <reference field="320" count="1" selected="0">
            <x v="11"/>
          </reference>
        </references>
      </pivotArea>
    </format>
    <format dxfId="527">
      <pivotArea dataOnly="0" labelOnly="1" outline="0" fieldPosition="0">
        <references count="4">
          <reference field="6" count="1" selected="0">
            <x v="3"/>
          </reference>
          <reference field="10" count="1">
            <x v="82"/>
          </reference>
          <reference field="319" count="1" selected="0">
            <x v="0"/>
          </reference>
          <reference field="320" count="1" selected="0">
            <x v="12"/>
          </reference>
        </references>
      </pivotArea>
    </format>
    <format dxfId="526">
      <pivotArea dataOnly="0" labelOnly="1" outline="0" fieldPosition="0">
        <references count="4">
          <reference field="6" count="1" selected="0">
            <x v="2"/>
          </reference>
          <reference field="10" count="1">
            <x v="45"/>
          </reference>
          <reference field="319" count="1" selected="0">
            <x v="1"/>
          </reference>
          <reference field="320" count="1" selected="0">
            <x v="8"/>
          </reference>
        </references>
      </pivotArea>
    </format>
    <format dxfId="525">
      <pivotArea dataOnly="0" labelOnly="1" outline="0" fieldPosition="0">
        <references count="4">
          <reference field="6" count="1" selected="0">
            <x v="1"/>
          </reference>
          <reference field="10" count="2">
            <x v="19"/>
            <x v="20"/>
          </reference>
          <reference field="319" count="1" selected="0">
            <x v="2"/>
          </reference>
          <reference field="320" count="1" selected="0">
            <x v="2"/>
          </reference>
        </references>
      </pivotArea>
    </format>
    <format dxfId="524">
      <pivotArea dataOnly="0" labelOnly="1" outline="0" fieldPosition="0">
        <references count="4">
          <reference field="6" count="1" selected="0">
            <x v="1"/>
          </reference>
          <reference field="10" count="2">
            <x v="14"/>
            <x v="16"/>
          </reference>
          <reference field="319" count="1" selected="0">
            <x v="3"/>
          </reference>
          <reference field="320" count="1" selected="0">
            <x v="43"/>
          </reference>
        </references>
      </pivotArea>
    </format>
    <format dxfId="523">
      <pivotArea dataOnly="0" labelOnly="1" outline="0" fieldPosition="0">
        <references count="4">
          <reference field="6" count="1" selected="0">
            <x v="2"/>
          </reference>
          <reference field="10" count="1">
            <x v="63"/>
          </reference>
          <reference field="319" count="1" selected="0">
            <x v="4"/>
          </reference>
          <reference field="320" count="1" selected="0">
            <x v="31"/>
          </reference>
        </references>
      </pivotArea>
    </format>
    <format dxfId="522">
      <pivotArea dataOnly="0" labelOnly="1" outline="0" fieldPosition="0">
        <references count="4">
          <reference field="6" count="1" selected="0">
            <x v="2"/>
          </reference>
          <reference field="10" count="2">
            <x v="59"/>
            <x v="60"/>
          </reference>
          <reference field="319" count="1" selected="0">
            <x v="5"/>
          </reference>
          <reference field="320" count="1" selected="0">
            <x v="37"/>
          </reference>
        </references>
      </pivotArea>
    </format>
    <format dxfId="521">
      <pivotArea dataOnly="0" labelOnly="1" outline="0" fieldPosition="0">
        <references count="4">
          <reference field="6" count="1" selected="0">
            <x v="2"/>
          </reference>
          <reference field="10" count="1">
            <x v="56"/>
          </reference>
          <reference field="319" count="1" selected="0">
            <x v="5"/>
          </reference>
          <reference field="320" count="1" selected="0">
            <x v="38"/>
          </reference>
        </references>
      </pivotArea>
    </format>
    <format dxfId="520">
      <pivotArea dataOnly="0" labelOnly="1" outline="0" fieldPosition="0">
        <references count="4">
          <reference field="6" count="1" selected="0">
            <x v="2"/>
          </reference>
          <reference field="10" count="2">
            <x v="70"/>
            <x v="72"/>
          </reference>
          <reference field="319" count="1" selected="0">
            <x v="6"/>
          </reference>
          <reference field="320" count="1" selected="0">
            <x v="47"/>
          </reference>
        </references>
      </pivotArea>
    </format>
    <format dxfId="519">
      <pivotArea dataOnly="0" labelOnly="1" outline="0" fieldPosition="0">
        <references count="4">
          <reference field="6" count="1" selected="0">
            <x v="2"/>
          </reference>
          <reference field="10" count="2">
            <x v="53"/>
            <x v="54"/>
          </reference>
          <reference field="319" count="1" selected="0">
            <x v="7"/>
          </reference>
          <reference field="320" count="1" selected="0">
            <x v="4"/>
          </reference>
        </references>
      </pivotArea>
    </format>
    <format dxfId="518">
      <pivotArea dataOnly="0" labelOnly="1" outline="0" fieldPosition="0">
        <references count="4">
          <reference field="6" count="1" selected="0">
            <x v="1"/>
          </reference>
          <reference field="10" count="2">
            <x v="18"/>
            <x v="19"/>
          </reference>
          <reference field="319" count="1" selected="0">
            <x v="8"/>
          </reference>
          <reference field="320" count="1" selected="0">
            <x v="17"/>
          </reference>
        </references>
      </pivotArea>
    </format>
    <format dxfId="517">
      <pivotArea dataOnly="0" labelOnly="1" outline="0" fieldPosition="0">
        <references count="4">
          <reference field="6" count="1" selected="0">
            <x v="3"/>
          </reference>
          <reference field="10" count="1">
            <x v="86"/>
          </reference>
          <reference field="319" count="1" selected="0">
            <x v="9"/>
          </reference>
          <reference field="320" count="1" selected="0">
            <x v="19"/>
          </reference>
        </references>
      </pivotArea>
    </format>
    <format dxfId="516">
      <pivotArea dataOnly="0" labelOnly="1" outline="0" fieldPosition="0">
        <references count="4">
          <reference field="6" count="1" selected="0">
            <x v="3"/>
          </reference>
          <reference field="10" count="2">
            <x v="91"/>
            <x v="92"/>
          </reference>
          <reference field="319" count="1" selected="0">
            <x v="10"/>
          </reference>
          <reference field="320" count="1" selected="0">
            <x v="18"/>
          </reference>
        </references>
      </pivotArea>
    </format>
    <format dxfId="515">
      <pivotArea dataOnly="0" labelOnly="1" outline="0" fieldPosition="0">
        <references count="4">
          <reference field="6" count="1" selected="0">
            <x v="2"/>
          </reference>
          <reference field="10" count="1">
            <x v="66"/>
          </reference>
          <reference field="319" count="1" selected="0">
            <x v="11"/>
          </reference>
          <reference field="320" count="1" selected="0">
            <x v="29"/>
          </reference>
        </references>
      </pivotArea>
    </format>
    <format dxfId="514">
      <pivotArea dataOnly="0" labelOnly="1" outline="0" fieldPosition="0">
        <references count="4">
          <reference field="6" count="1" selected="0">
            <x v="2"/>
          </reference>
          <reference field="10" count="1">
            <x v="71"/>
          </reference>
          <reference field="319" count="1" selected="0">
            <x v="11"/>
          </reference>
          <reference field="320" count="1" selected="0">
            <x v="36"/>
          </reference>
        </references>
      </pivotArea>
    </format>
    <format dxfId="513">
      <pivotArea dataOnly="0" labelOnly="1" outline="0" fieldPosition="0">
        <references count="4">
          <reference field="6" count="1" selected="0">
            <x v="2"/>
          </reference>
          <reference field="10" count="1">
            <x v="71"/>
          </reference>
          <reference field="319" count="1" selected="0">
            <x v="11"/>
          </reference>
          <reference field="320" count="1" selected="0">
            <x v="37"/>
          </reference>
        </references>
      </pivotArea>
    </format>
    <format dxfId="512">
      <pivotArea dataOnly="0" labelOnly="1" outline="0" fieldPosition="0">
        <references count="4">
          <reference field="6" count="1" selected="0">
            <x v="1"/>
          </reference>
          <reference field="10" count="1">
            <x v="35"/>
          </reference>
          <reference field="319" count="1" selected="0">
            <x v="12"/>
          </reference>
          <reference field="320" count="1" selected="0">
            <x v="1"/>
          </reference>
        </references>
      </pivotArea>
    </format>
    <format dxfId="511">
      <pivotArea dataOnly="0" labelOnly="1" outline="0" fieldPosition="0">
        <references count="4">
          <reference field="6" count="1" selected="0">
            <x v="1"/>
          </reference>
          <reference field="10" count="1">
            <x v="35"/>
          </reference>
          <reference field="319" count="1" selected="0">
            <x v="12"/>
          </reference>
          <reference field="320" count="1" selected="0">
            <x v="10"/>
          </reference>
        </references>
      </pivotArea>
    </format>
    <format dxfId="510">
      <pivotArea dataOnly="0" labelOnly="1" outline="0" fieldPosition="0">
        <references count="4">
          <reference field="6" count="1" selected="0">
            <x v="1"/>
          </reference>
          <reference field="10" count="1">
            <x v="31"/>
          </reference>
          <reference field="319" count="1" selected="0">
            <x v="13"/>
          </reference>
          <reference field="320" count="1" selected="0">
            <x v="13"/>
          </reference>
        </references>
      </pivotArea>
    </format>
    <format dxfId="509">
      <pivotArea dataOnly="0" labelOnly="1" outline="0" fieldPosition="0">
        <references count="4">
          <reference field="6" count="1" selected="0">
            <x v="2"/>
          </reference>
          <reference field="10" count="1">
            <x v="65"/>
          </reference>
          <reference field="319" count="1" selected="0">
            <x v="14"/>
          </reference>
          <reference field="320" count="1" selected="0">
            <x v="7"/>
          </reference>
        </references>
      </pivotArea>
    </format>
    <format dxfId="508">
      <pivotArea dataOnly="0" labelOnly="1" outline="0" fieldPosition="0">
        <references count="4">
          <reference field="6" count="1" selected="0">
            <x v="2"/>
          </reference>
          <reference field="10" count="1">
            <x v="65"/>
          </reference>
          <reference field="319" count="1" selected="0">
            <x v="14"/>
          </reference>
          <reference field="320" count="1" selected="0">
            <x v="9"/>
          </reference>
        </references>
      </pivotArea>
    </format>
    <format dxfId="507">
      <pivotArea dataOnly="0" labelOnly="1" outline="0" fieldPosition="0">
        <references count="4">
          <reference field="6" count="1" selected="0">
            <x v="1"/>
          </reference>
          <reference field="10" count="1">
            <x v="17"/>
          </reference>
          <reference field="319" count="1" selected="0">
            <x v="15"/>
          </reference>
          <reference field="320" count="1" selected="0">
            <x v="30"/>
          </reference>
        </references>
      </pivotArea>
    </format>
    <format dxfId="506">
      <pivotArea dataOnly="0" labelOnly="1" outline="0" fieldPosition="0">
        <references count="4">
          <reference field="6" count="1" selected="0">
            <x v="1"/>
          </reference>
          <reference field="10" count="1">
            <x v="36"/>
          </reference>
          <reference field="319" count="1" selected="0">
            <x v="16"/>
          </reference>
          <reference field="320" count="1" selected="0">
            <x v="0"/>
          </reference>
        </references>
      </pivotArea>
    </format>
    <format dxfId="505">
      <pivotArea dataOnly="0" labelOnly="1" outline="0" fieldPosition="0">
        <references count="4">
          <reference field="6" count="1" selected="0">
            <x v="1"/>
          </reference>
          <reference field="10" count="1">
            <x v="34"/>
          </reference>
          <reference field="319" count="1" selected="0">
            <x v="16"/>
          </reference>
          <reference field="320" count="1" selected="0">
            <x v="2"/>
          </reference>
        </references>
      </pivotArea>
    </format>
    <format dxfId="504">
      <pivotArea dataOnly="0" labelOnly="1" outline="0" fieldPosition="0">
        <references count="4">
          <reference field="6" count="1" selected="0">
            <x v="1"/>
          </reference>
          <reference field="10" count="2">
            <x v="3"/>
            <x v="4"/>
          </reference>
          <reference field="319" count="1" selected="0">
            <x v="17"/>
          </reference>
          <reference field="320" count="1" selected="0">
            <x v="28"/>
          </reference>
        </references>
      </pivotArea>
    </format>
    <format dxfId="503">
      <pivotArea dataOnly="0" labelOnly="1" outline="0" fieldPosition="0">
        <references count="4">
          <reference field="6" count="1" selected="0">
            <x v="3"/>
          </reference>
          <reference field="10" count="1">
            <x v="85"/>
          </reference>
          <reference field="319" count="1" selected="0">
            <x v="18"/>
          </reference>
          <reference field="320" count="1" selected="0">
            <x v="37"/>
          </reference>
        </references>
      </pivotArea>
    </format>
    <format dxfId="502">
      <pivotArea dataOnly="0" labelOnly="1" outline="0" fieldPosition="0">
        <references count="4">
          <reference field="6" count="1" selected="0">
            <x v="3"/>
          </reference>
          <reference field="10" count="1">
            <x v="85"/>
          </reference>
          <reference field="319" count="1" selected="0">
            <x v="18"/>
          </reference>
          <reference field="320" count="1" selected="0">
            <x v="39"/>
          </reference>
        </references>
      </pivotArea>
    </format>
    <format dxfId="501">
      <pivotArea dataOnly="0" labelOnly="1" outline="0" fieldPosition="0">
        <references count="4">
          <reference field="6" count="1" selected="0">
            <x v="0"/>
          </reference>
          <reference field="10" count="1">
            <x v="0"/>
          </reference>
          <reference field="319" count="1" selected="0">
            <x v="19"/>
          </reference>
          <reference field="320" count="1" selected="0">
            <x v="49"/>
          </reference>
        </references>
      </pivotArea>
    </format>
    <format dxfId="500">
      <pivotArea dataOnly="0" labelOnly="1" outline="0" fieldPosition="0">
        <references count="4">
          <reference field="6" count="1" selected="0">
            <x v="1"/>
          </reference>
          <reference field="10" count="1">
            <x v="11"/>
          </reference>
          <reference field="319" count="1" selected="0">
            <x v="20"/>
          </reference>
          <reference field="320" count="1" selected="0">
            <x v="40"/>
          </reference>
        </references>
      </pivotArea>
    </format>
    <format dxfId="499">
      <pivotArea dataOnly="0" labelOnly="1" outline="0" fieldPosition="0">
        <references count="4">
          <reference field="6" count="1" selected="0">
            <x v="0"/>
          </reference>
          <reference field="10" count="1">
            <x v="0"/>
          </reference>
          <reference field="319" count="1" selected="0">
            <x v="21"/>
          </reference>
          <reference field="320" count="1" selected="0">
            <x v="49"/>
          </reference>
        </references>
      </pivotArea>
    </format>
    <format dxfId="498">
      <pivotArea dataOnly="0" labelOnly="1" outline="0" fieldPosition="0">
        <references count="4">
          <reference field="6" count="1" selected="0">
            <x v="1"/>
          </reference>
          <reference field="10" count="1">
            <x v="11"/>
          </reference>
          <reference field="319" count="1" selected="0">
            <x v="22"/>
          </reference>
          <reference field="320" count="1" selected="0">
            <x v="40"/>
          </reference>
        </references>
      </pivotArea>
    </format>
    <format dxfId="497">
      <pivotArea dataOnly="0" labelOnly="1" outline="0" fieldPosition="0">
        <references count="4">
          <reference field="6" count="1" selected="0">
            <x v="2"/>
          </reference>
          <reference field="10" count="1">
            <x v="48"/>
          </reference>
          <reference field="319" count="1" selected="0">
            <x v="23"/>
          </reference>
          <reference field="320" count="1" selected="0">
            <x v="31"/>
          </reference>
        </references>
      </pivotArea>
    </format>
    <format dxfId="496">
      <pivotArea dataOnly="0" labelOnly="1" outline="0" fieldPosition="0">
        <references count="4">
          <reference field="6" count="1" selected="0">
            <x v="2"/>
          </reference>
          <reference field="10" count="1">
            <x v="73"/>
          </reference>
          <reference field="319" count="1" selected="0">
            <x v="24"/>
          </reference>
          <reference field="320" count="1" selected="0">
            <x v="5"/>
          </reference>
        </references>
      </pivotArea>
    </format>
    <format dxfId="495">
      <pivotArea dataOnly="0" labelOnly="1" outline="0" fieldPosition="0">
        <references count="4">
          <reference field="6" count="1" selected="0">
            <x v="2"/>
          </reference>
          <reference field="10" count="1">
            <x v="69"/>
          </reference>
          <reference field="319" count="1" selected="0">
            <x v="24"/>
          </reference>
          <reference field="320" count="1" selected="0">
            <x v="6"/>
          </reference>
        </references>
      </pivotArea>
    </format>
    <format dxfId="494">
      <pivotArea dataOnly="0" labelOnly="1" outline="0" fieldPosition="0">
        <references count="4">
          <reference field="6" count="1" selected="0">
            <x v="1"/>
          </reference>
          <reference field="10" count="1">
            <x v="12"/>
          </reference>
          <reference field="319" count="1" selected="0">
            <x v="25"/>
          </reference>
          <reference field="320" count="1" selected="0">
            <x v="46"/>
          </reference>
        </references>
      </pivotArea>
    </format>
    <format dxfId="493">
      <pivotArea dataOnly="0" labelOnly="1" outline="0" fieldPosition="0">
        <references count="4">
          <reference field="6" count="1" selected="0">
            <x v="1"/>
          </reference>
          <reference field="10" count="1">
            <x v="10"/>
          </reference>
          <reference field="319" count="1" selected="0">
            <x v="26"/>
          </reference>
          <reference field="320" count="1" selected="0">
            <x v="46"/>
          </reference>
        </references>
      </pivotArea>
    </format>
    <format dxfId="492">
      <pivotArea dataOnly="0" labelOnly="1" outline="0" fieldPosition="0">
        <references count="4">
          <reference field="6" count="1" selected="0">
            <x v="2"/>
          </reference>
          <reference field="10" count="1">
            <x v="64"/>
          </reference>
          <reference field="319" count="1" selected="0">
            <x v="27"/>
          </reference>
          <reference field="320" count="1" selected="0">
            <x v="14"/>
          </reference>
        </references>
      </pivotArea>
    </format>
    <format dxfId="491">
      <pivotArea dataOnly="0" labelOnly="1" outline="0" fieldPosition="0">
        <references count="4">
          <reference field="6" count="1" selected="0">
            <x v="1"/>
          </reference>
          <reference field="10" count="1">
            <x v="37"/>
          </reference>
          <reference field="319" count="1" selected="0">
            <x v="28"/>
          </reference>
          <reference field="320" count="1" selected="0">
            <x v="26"/>
          </reference>
        </references>
      </pivotArea>
    </format>
    <format dxfId="490">
      <pivotArea dataOnly="0" labelOnly="1" outline="0" fieldPosition="0">
        <references count="4">
          <reference field="6" count="1" selected="0">
            <x v="2"/>
          </reference>
          <reference field="10" count="2">
            <x v="67"/>
            <x v="68"/>
          </reference>
          <reference field="319" count="1" selected="0">
            <x v="29"/>
          </reference>
          <reference field="320" count="1" selected="0">
            <x v="14"/>
          </reference>
        </references>
      </pivotArea>
    </format>
    <format dxfId="489">
      <pivotArea dataOnly="0" labelOnly="1" outline="0" fieldPosition="0">
        <references count="4">
          <reference field="6" count="1" selected="0">
            <x v="1"/>
          </reference>
          <reference field="10" count="1">
            <x v="2"/>
          </reference>
          <reference field="319" count="1" selected="0">
            <x v="30"/>
          </reference>
          <reference field="320" count="1" selected="0">
            <x v="40"/>
          </reference>
        </references>
      </pivotArea>
    </format>
    <format dxfId="488">
      <pivotArea dataOnly="0" labelOnly="1" outline="0" fieldPosition="0">
        <references count="4">
          <reference field="6" count="1" selected="0">
            <x v="1"/>
          </reference>
          <reference field="10" count="1">
            <x v="15"/>
          </reference>
          <reference field="319" count="1" selected="0">
            <x v="30"/>
          </reference>
          <reference field="320" count="1" selected="0">
            <x v="42"/>
          </reference>
        </references>
      </pivotArea>
    </format>
    <format dxfId="487">
      <pivotArea dataOnly="0" labelOnly="1" outline="0" fieldPosition="0">
        <references count="4">
          <reference field="6" count="1" selected="0">
            <x v="1"/>
          </reference>
          <reference field="10" count="1">
            <x v="8"/>
          </reference>
          <reference field="319" count="1" selected="0">
            <x v="31"/>
          </reference>
          <reference field="320" count="1" selected="0">
            <x v="43"/>
          </reference>
        </references>
      </pivotArea>
    </format>
    <format dxfId="486">
      <pivotArea dataOnly="0" labelOnly="1" outline="0" fieldPosition="0">
        <references count="4">
          <reference field="6" count="1" selected="0">
            <x v="2"/>
          </reference>
          <reference field="10" count="1">
            <x v="47"/>
          </reference>
          <reference field="319" count="1" selected="0">
            <x v="32"/>
          </reference>
          <reference field="320" count="1" selected="0">
            <x v="35"/>
          </reference>
        </references>
      </pivotArea>
    </format>
    <format dxfId="485">
      <pivotArea dataOnly="0" labelOnly="1" outline="0" fieldPosition="0">
        <references count="4">
          <reference field="6" count="1" selected="0">
            <x v="2"/>
          </reference>
          <reference field="10" count="1">
            <x v="47"/>
          </reference>
          <reference field="319" count="1" selected="0">
            <x v="33"/>
          </reference>
          <reference field="320" count="1" selected="0">
            <x v="35"/>
          </reference>
        </references>
      </pivotArea>
    </format>
    <format dxfId="484">
      <pivotArea dataOnly="0" labelOnly="1" outline="0" fieldPosition="0">
        <references count="4">
          <reference field="6" count="1" selected="0">
            <x v="2"/>
          </reference>
          <reference field="10" count="1">
            <x v="46"/>
          </reference>
          <reference field="319" count="1" selected="0">
            <x v="33"/>
          </reference>
          <reference field="320" count="1" selected="0">
            <x v="44"/>
          </reference>
        </references>
      </pivotArea>
    </format>
    <format dxfId="483">
      <pivotArea dataOnly="0" labelOnly="1" outline="0" fieldPosition="0">
        <references count="4">
          <reference field="6" count="1" selected="0">
            <x v="2"/>
          </reference>
          <reference field="10" count="1">
            <x v="46"/>
          </reference>
          <reference field="319" count="1" selected="0">
            <x v="34"/>
          </reference>
          <reference field="320" count="1" selected="0">
            <x v="44"/>
          </reference>
        </references>
      </pivotArea>
    </format>
    <format dxfId="482">
      <pivotArea dataOnly="0" labelOnly="1" outline="0" fieldPosition="0">
        <references count="4">
          <reference field="6" count="1" selected="0">
            <x v="2"/>
          </reference>
          <reference field="10" count="1">
            <x v="81"/>
          </reference>
          <reference field="319" count="1" selected="0">
            <x v="35"/>
          </reference>
          <reference field="320" count="1" selected="0">
            <x v="15"/>
          </reference>
        </references>
      </pivotArea>
    </format>
    <format dxfId="481">
      <pivotArea dataOnly="0" labelOnly="1" outline="0" fieldPosition="0">
        <references count="4">
          <reference field="6" count="1" selected="0">
            <x v="1"/>
          </reference>
          <reference field="10" count="1">
            <x v="5"/>
          </reference>
          <reference field="319" count="1" selected="0">
            <x v="36"/>
          </reference>
          <reference field="320" count="1" selected="0">
            <x v="2"/>
          </reference>
        </references>
      </pivotArea>
    </format>
    <format dxfId="480">
      <pivotArea dataOnly="0" labelOnly="1" outline="0" fieldPosition="0">
        <references count="4">
          <reference field="6" count="1" selected="0">
            <x v="2"/>
          </reference>
          <reference field="10" count="1">
            <x v="69"/>
          </reference>
          <reference field="319" count="1" selected="0">
            <x v="37"/>
          </reference>
          <reference field="320" count="1" selected="0">
            <x v="20"/>
          </reference>
        </references>
      </pivotArea>
    </format>
    <format dxfId="479">
      <pivotArea dataOnly="0" labelOnly="1" outline="0" fieldPosition="0">
        <references count="4">
          <reference field="6" count="1" selected="0">
            <x v="1"/>
          </reference>
          <reference field="10" count="1">
            <x v="14"/>
          </reference>
          <reference field="319" count="1" selected="0">
            <x v="38"/>
          </reference>
          <reference field="320" count="1" selected="0">
            <x v="32"/>
          </reference>
        </references>
      </pivotArea>
    </format>
    <format dxfId="478">
      <pivotArea dataOnly="0" labelOnly="1" outline="0" fieldPosition="0">
        <references count="4">
          <reference field="6" count="1" selected="0">
            <x v="2"/>
          </reference>
          <reference field="10" count="2">
            <x v="55"/>
            <x v="57"/>
          </reference>
          <reference field="319" count="1" selected="0">
            <x v="39"/>
          </reference>
          <reference field="320" count="1" selected="0">
            <x v="27"/>
          </reference>
        </references>
      </pivotArea>
    </format>
    <format dxfId="477">
      <pivotArea dataOnly="0" labelOnly="1" outline="0" fieldPosition="0">
        <references count="4">
          <reference field="6" count="1" selected="0">
            <x v="1"/>
          </reference>
          <reference field="10" count="5">
            <x v="25"/>
            <x v="26"/>
            <x v="27"/>
            <x v="28"/>
            <x v="29"/>
          </reference>
          <reference field="319" count="1" selected="0">
            <x v="40"/>
          </reference>
          <reference field="320" count="1" selected="0">
            <x v="3"/>
          </reference>
        </references>
      </pivotArea>
    </format>
    <format dxfId="476">
      <pivotArea dataOnly="0" labelOnly="1" outline="0" fieldPosition="0">
        <references count="4">
          <reference field="6" count="1" selected="0">
            <x v="3"/>
          </reference>
          <reference field="10" count="1">
            <x v="90"/>
          </reference>
          <reference field="319" count="1" selected="0">
            <x v="41"/>
          </reference>
          <reference field="320" count="1" selected="0">
            <x v="21"/>
          </reference>
        </references>
      </pivotArea>
    </format>
    <format dxfId="475">
      <pivotArea dataOnly="0" labelOnly="1" outline="0" fieldPosition="0">
        <references count="4">
          <reference field="6" count="1" selected="0">
            <x v="1"/>
          </reference>
          <reference field="10" count="1">
            <x v="40"/>
          </reference>
          <reference field="319" count="1" selected="0">
            <x v="42"/>
          </reference>
          <reference field="320" count="1" selected="0">
            <x v="23"/>
          </reference>
        </references>
      </pivotArea>
    </format>
    <format dxfId="474">
      <pivotArea dataOnly="0" labelOnly="1" outline="0" fieldPosition="0">
        <references count="4">
          <reference field="6" count="1" selected="0">
            <x v="1"/>
          </reference>
          <reference field="10" count="2">
            <x v="13"/>
            <x v="14"/>
          </reference>
          <reference field="319" count="1" selected="0">
            <x v="43"/>
          </reference>
          <reference field="320" count="1" selected="0">
            <x v="32"/>
          </reference>
        </references>
      </pivotArea>
    </format>
    <format dxfId="473">
      <pivotArea dataOnly="0" labelOnly="1" outline="0" fieldPosition="0">
        <references count="4">
          <reference field="6" count="1" selected="0">
            <x v="3"/>
          </reference>
          <reference field="10" count="4">
            <x v="87"/>
            <x v="88"/>
            <x v="89"/>
            <x v="90"/>
          </reference>
          <reference field="319" count="1" selected="0">
            <x v="44"/>
          </reference>
          <reference field="320" count="1" selected="0">
            <x v="21"/>
          </reference>
        </references>
      </pivotArea>
    </format>
    <format dxfId="472">
      <pivotArea dataOnly="0" labelOnly="1" outline="0" fieldPosition="0">
        <references count="4">
          <reference field="6" count="1" selected="0">
            <x v="1"/>
          </reference>
          <reference field="10" count="1">
            <x v="33"/>
          </reference>
          <reference field="319" count="1" selected="0">
            <x v="45"/>
          </reference>
          <reference field="320" count="1" selected="0">
            <x v="24"/>
          </reference>
        </references>
      </pivotArea>
    </format>
    <format dxfId="471">
      <pivotArea dataOnly="0" labelOnly="1" outline="0" fieldPosition="0">
        <references count="4">
          <reference field="6" count="1" selected="0">
            <x v="2"/>
          </reference>
          <reference field="10" count="3">
            <x v="58"/>
            <x v="61"/>
            <x v="62"/>
          </reference>
          <reference field="319" count="1" selected="0">
            <x v="46"/>
          </reference>
          <reference field="320" count="1" selected="0">
            <x v="33"/>
          </reference>
        </references>
      </pivotArea>
    </format>
    <format dxfId="470">
      <pivotArea dataOnly="0" labelOnly="1" outline="0" fieldPosition="0">
        <references count="4">
          <reference field="6" count="1" selected="0">
            <x v="2"/>
          </reference>
          <reference field="10" count="4">
            <x v="49"/>
            <x v="50"/>
            <x v="51"/>
            <x v="52"/>
          </reference>
          <reference field="319" count="1" selected="0">
            <x v="47"/>
          </reference>
          <reference field="320" count="1" selected="0">
            <x v="16"/>
          </reference>
        </references>
      </pivotArea>
    </format>
    <format dxfId="469">
      <pivotArea dataOnly="0" labelOnly="1" outline="0" fieldPosition="0">
        <references count="4">
          <reference field="6" count="1" selected="0">
            <x v="1"/>
          </reference>
          <reference field="10" count="3">
            <x v="20"/>
            <x v="23"/>
            <x v="24"/>
          </reference>
          <reference field="319" count="1" selected="0">
            <x v="48"/>
          </reference>
          <reference field="320" count="1" selected="0">
            <x v="34"/>
          </reference>
        </references>
      </pivotArea>
    </format>
    <format dxfId="468">
      <pivotArea dataOnly="0" labelOnly="1" outline="0" fieldPosition="0">
        <references count="4">
          <reference field="6" count="1" selected="0">
            <x v="1"/>
          </reference>
          <reference field="10" count="3">
            <x v="37"/>
            <x v="38"/>
            <x v="39"/>
          </reference>
          <reference field="319" count="1" selected="0">
            <x v="49"/>
          </reference>
          <reference field="320" count="1" selected="0">
            <x v="24"/>
          </reference>
        </references>
      </pivotArea>
    </format>
    <format dxfId="467">
      <pivotArea dataOnly="0" labelOnly="1" outline="0" fieldPosition="0">
        <references count="4">
          <reference field="6" count="1" selected="0">
            <x v="1"/>
          </reference>
          <reference field="10" count="3">
            <x v="30"/>
            <x v="32"/>
            <x v="33"/>
          </reference>
          <reference field="319" count="1" selected="0">
            <x v="50"/>
          </reference>
          <reference field="320" count="1" selected="0">
            <x v="24"/>
          </reference>
        </references>
      </pivotArea>
    </format>
    <format dxfId="466">
      <pivotArea dataOnly="0" labelOnly="1" outline="0" fieldPosition="0">
        <references count="4">
          <reference field="6" count="1" selected="0">
            <x v="1"/>
          </reference>
          <reference field="10" count="1">
            <x v="37"/>
          </reference>
          <reference field="319" count="1" selected="0">
            <x v="51"/>
          </reference>
          <reference field="320" count="1" selected="0">
            <x v="24"/>
          </reference>
        </references>
      </pivotArea>
    </format>
    <format dxfId="465">
      <pivotArea dataOnly="0" labelOnly="1" outline="0" fieldPosition="0">
        <references count="4">
          <reference field="6" count="1" selected="0">
            <x v="2"/>
          </reference>
          <reference field="10" count="7">
            <x v="74"/>
            <x v="75"/>
            <x v="76"/>
            <x v="77"/>
            <x v="78"/>
            <x v="79"/>
            <x v="80"/>
          </reference>
          <reference field="319" count="1" selected="0">
            <x v="52"/>
          </reference>
          <reference field="320" count="1" selected="0">
            <x v="22"/>
          </reference>
        </references>
      </pivotArea>
    </format>
    <format dxfId="464">
      <pivotArea dataOnly="0" labelOnly="1" outline="0" fieldPosition="0">
        <references count="4">
          <reference field="6" count="1" selected="0">
            <x v="1"/>
          </reference>
          <reference field="10" count="3">
            <x v="7"/>
            <x v="8"/>
            <x v="9"/>
          </reference>
          <reference field="319" count="1" selected="0">
            <x v="53"/>
          </reference>
          <reference field="320" count="1" selected="0">
            <x v="45"/>
          </reference>
        </references>
      </pivotArea>
    </format>
    <format dxfId="463">
      <pivotArea dataOnly="0" labelOnly="1" outline="0" fieldPosition="0">
        <references count="4">
          <reference field="6" count="1" selected="0">
            <x v="1"/>
          </reference>
          <reference field="10" count="3">
            <x v="6"/>
            <x v="7"/>
            <x v="8"/>
          </reference>
          <reference field="319" count="1" selected="0">
            <x v="54"/>
          </reference>
          <reference field="320" count="1" selected="0">
            <x v="46"/>
          </reference>
        </references>
      </pivotArea>
    </format>
    <format dxfId="462">
      <pivotArea dataOnly="0" labelOnly="1" outline="0" fieldPosition="0">
        <references count="4">
          <reference field="6" count="1" selected="0">
            <x v="0"/>
          </reference>
          <reference field="10" count="1">
            <x v="1"/>
          </reference>
          <reference field="319" count="1" selected="0">
            <x v="55"/>
          </reference>
          <reference field="320" count="1" selected="0">
            <x v="48"/>
          </reference>
        </references>
      </pivotArea>
    </format>
    <format dxfId="461">
      <pivotArea dataOnly="0" labelOnly="1" outline="0" fieldPosition="0">
        <references count="4">
          <reference field="6" count="1" selected="0">
            <x v="2"/>
          </reference>
          <reference field="10" count="4">
            <x v="41"/>
            <x v="42"/>
            <x v="43"/>
            <x v="44"/>
          </reference>
          <reference field="319" count="1" selected="0">
            <x v="56"/>
          </reference>
          <reference field="320" count="1" selected="0">
            <x v="41"/>
          </reference>
        </references>
      </pivotArea>
    </format>
    <format dxfId="460">
      <pivotArea dataOnly="0" labelOnly="1" outline="0" fieldPosition="0">
        <references count="4">
          <reference field="6" count="1" selected="0">
            <x v="1"/>
          </reference>
          <reference field="10" count="1">
            <x v="26"/>
          </reference>
          <reference field="319" count="1" selected="0">
            <x v="57"/>
          </reference>
          <reference field="320" count="1" selected="0">
            <x v="25"/>
          </reference>
        </references>
      </pivotArea>
    </format>
    <format dxfId="459">
      <pivotArea dataOnly="0" labelOnly="1" outline="0" fieldPosition="0">
        <references count="4">
          <reference field="6" count="1" selected="0">
            <x v="1"/>
          </reference>
          <reference field="10" count="2">
            <x v="21"/>
            <x v="22"/>
          </reference>
          <reference field="319" count="1" selected="0">
            <x v="58"/>
          </reference>
          <reference field="320" count="1" selected="0">
            <x v="46"/>
          </reference>
        </references>
      </pivotArea>
    </format>
    <format dxfId="458">
      <pivotArea dataOnly="0" labelOnly="1" outline="0" axis="axisValues" fieldPosition="0"/>
    </format>
    <format dxfId="457">
      <pivotArea field="320" type="button" dataOnly="0" labelOnly="1" outline="0" axis="axisRow" fieldPosition="2"/>
    </format>
    <format dxfId="456">
      <pivotArea dataOnly="0" labelOnly="1" grandRow="1" outline="0" offset="C256" fieldPosition="0"/>
    </format>
    <format dxfId="455">
      <pivotArea dataOnly="0" labelOnly="1" outline="0" fieldPosition="0">
        <references count="3">
          <reference field="6" count="1" selected="0">
            <x v="3"/>
          </reference>
          <reference field="319" count="1" selected="0">
            <x v="10"/>
          </reference>
          <reference field="320" count="1">
            <x v="18"/>
          </reference>
        </references>
      </pivotArea>
    </format>
    <format dxfId="454">
      <pivotArea dataOnly="0" labelOnly="1" outline="0" fieldPosition="0">
        <references count="3">
          <reference field="6" count="1" selected="0">
            <x v="2"/>
          </reference>
          <reference field="319" count="1" selected="0">
            <x v="11"/>
          </reference>
          <reference field="320" count="3">
            <x v="29"/>
            <x v="36"/>
            <x v="37"/>
          </reference>
        </references>
      </pivotArea>
    </format>
    <format dxfId="453">
      <pivotArea dataOnly="0" labelOnly="1" outline="0" fieldPosition="0">
        <references count="3">
          <reference field="6" count="1" selected="0">
            <x v="2"/>
          </reference>
          <reference field="319" count="1" selected="0">
            <x v="32"/>
          </reference>
          <reference field="320" count="1">
            <x v="35"/>
          </reference>
        </references>
      </pivotArea>
    </format>
    <format dxfId="452">
      <pivotArea dataOnly="0" labelOnly="1" outline="0" fieldPosition="0">
        <references count="3">
          <reference field="6" count="1" selected="0">
            <x v="2"/>
          </reference>
          <reference field="319" count="1" selected="0">
            <x v="33"/>
          </reference>
          <reference field="320" count="1">
            <x v="44"/>
          </reference>
        </references>
      </pivotArea>
    </format>
    <format dxfId="451">
      <pivotArea dataOnly="0" labelOnly="1" outline="0" fieldPosition="0">
        <references count="3">
          <reference field="6" count="1" selected="0">
            <x v="1"/>
          </reference>
          <reference field="319" count="1" selected="0">
            <x v="49"/>
          </reference>
          <reference field="320" count="1">
            <x v="24"/>
          </reference>
        </references>
      </pivotArea>
    </format>
    <format dxfId="450">
      <pivotArea outline="0" fieldPosition="0">
        <references count="5">
          <reference field="6" count="1" selected="0">
            <x v="3"/>
          </reference>
          <reference field="8" count="1" selected="0">
            <x v="81"/>
          </reference>
          <reference field="10" count="3" selected="0">
            <x v="82"/>
            <x v="83"/>
            <x v="84"/>
          </reference>
          <reference field="319" count="1" selected="0">
            <x v="0"/>
          </reference>
          <reference field="320" count="2" selected="0">
            <x v="11"/>
            <x v="12"/>
          </reference>
        </references>
      </pivotArea>
    </format>
    <format dxfId="449">
      <pivotArea dataOnly="0" labelOnly="1" outline="0" fieldPosition="0">
        <references count="1">
          <reference field="319" count="1">
            <x v="0"/>
          </reference>
        </references>
      </pivotArea>
    </format>
    <format dxfId="448">
      <pivotArea dataOnly="0" labelOnly="1" outline="0" fieldPosition="0">
        <references count="2">
          <reference field="6" count="1">
            <x v="3"/>
          </reference>
          <reference field="319" count="1" selected="0">
            <x v="0"/>
          </reference>
        </references>
      </pivotArea>
    </format>
    <format dxfId="447">
      <pivotArea dataOnly="0" labelOnly="1" outline="0" fieldPosition="0">
        <references count="3">
          <reference field="6" count="1" selected="0">
            <x v="3"/>
          </reference>
          <reference field="319" count="1" selected="0">
            <x v="0"/>
          </reference>
          <reference field="320" count="2">
            <x v="11"/>
            <x v="12"/>
          </reference>
        </references>
      </pivotArea>
    </format>
    <format dxfId="446">
      <pivotArea dataOnly="0" labelOnly="1" outline="0" fieldPosition="0">
        <references count="4">
          <reference field="6" count="1" selected="0">
            <x v="3"/>
          </reference>
          <reference field="8" count="1">
            <x v="81"/>
          </reference>
          <reference field="319" count="1" selected="0">
            <x v="0"/>
          </reference>
          <reference field="320" count="1" selected="0">
            <x v="11"/>
          </reference>
        </references>
      </pivotArea>
    </format>
    <format dxfId="445">
      <pivotArea dataOnly="0" labelOnly="1" outline="0" fieldPosition="0">
        <references count="5">
          <reference field="6" count="1" selected="0">
            <x v="3"/>
          </reference>
          <reference field="8" count="1" selected="0">
            <x v="81"/>
          </reference>
          <reference field="10" count="2">
            <x v="83"/>
            <x v="84"/>
          </reference>
          <reference field="319" count="1" selected="0">
            <x v="0"/>
          </reference>
          <reference field="320" count="1" selected="0">
            <x v="11"/>
          </reference>
        </references>
      </pivotArea>
    </format>
    <format dxfId="444">
      <pivotArea dataOnly="0" labelOnly="1" outline="0" fieldPosition="0">
        <references count="5">
          <reference field="6" count="1" selected="0">
            <x v="3"/>
          </reference>
          <reference field="8" count="1" selected="0">
            <x v="81"/>
          </reference>
          <reference field="10" count="1">
            <x v="82"/>
          </reference>
          <reference field="319" count="1" selected="0">
            <x v="0"/>
          </reference>
          <reference field="320" count="1" selected="0">
            <x v="12"/>
          </reference>
        </references>
      </pivotArea>
    </format>
    <format dxfId="443">
      <pivotArea outline="0" fieldPosition="0">
        <references count="5">
          <reference field="6" count="1" selected="0">
            <x v="2"/>
          </reference>
          <reference field="8" count="1" selected="0">
            <x v="48"/>
          </reference>
          <reference field="10" count="1" selected="0">
            <x v="45"/>
          </reference>
          <reference field="319" count="1" selected="0">
            <x v="1"/>
          </reference>
          <reference field="320" count="1" selected="0">
            <x v="8"/>
          </reference>
        </references>
      </pivotArea>
    </format>
    <format dxfId="442">
      <pivotArea dataOnly="0" labelOnly="1" outline="0" fieldPosition="0">
        <references count="1">
          <reference field="319" count="1">
            <x v="1"/>
          </reference>
        </references>
      </pivotArea>
    </format>
    <format dxfId="441">
      <pivotArea dataOnly="0" labelOnly="1" outline="0" fieldPosition="0">
        <references count="2">
          <reference field="6" count="1">
            <x v="2"/>
          </reference>
          <reference field="319" count="1" selected="0">
            <x v="1"/>
          </reference>
        </references>
      </pivotArea>
    </format>
    <format dxfId="440">
      <pivotArea dataOnly="0" labelOnly="1" outline="0" fieldPosition="0">
        <references count="3">
          <reference field="6" count="1" selected="0">
            <x v="2"/>
          </reference>
          <reference field="319" count="1" selected="0">
            <x v="1"/>
          </reference>
          <reference field="320" count="1">
            <x v="8"/>
          </reference>
        </references>
      </pivotArea>
    </format>
    <format dxfId="439">
      <pivotArea dataOnly="0" labelOnly="1" outline="0" fieldPosition="0">
        <references count="4">
          <reference field="6" count="1" selected="0">
            <x v="2"/>
          </reference>
          <reference field="8" count="1">
            <x v="48"/>
          </reference>
          <reference field="319" count="1" selected="0">
            <x v="1"/>
          </reference>
          <reference field="320" count="1" selected="0">
            <x v="8"/>
          </reference>
        </references>
      </pivotArea>
    </format>
    <format dxfId="438">
      <pivotArea dataOnly="0" labelOnly="1" outline="0" fieldPosition="0">
        <references count="5">
          <reference field="6" count="1" selected="0">
            <x v="2"/>
          </reference>
          <reference field="8" count="1" selected="0">
            <x v="48"/>
          </reference>
          <reference field="10" count="1">
            <x v="45"/>
          </reference>
          <reference field="319" count="1" selected="0">
            <x v="1"/>
          </reference>
          <reference field="320" count="1" selected="0">
            <x v="8"/>
          </reference>
        </references>
      </pivotArea>
    </format>
    <format dxfId="437">
      <pivotArea outline="0" fieldPosition="0">
        <references count="5">
          <reference field="6" count="1" selected="0">
            <x v="1"/>
          </reference>
          <reference field="8" count="2" selected="0">
            <x v="21"/>
            <x v="22"/>
          </reference>
          <reference field="10" count="2" selected="0">
            <x v="19"/>
            <x v="20"/>
          </reference>
          <reference field="319" count="1" selected="0">
            <x v="2"/>
          </reference>
          <reference field="320" count="1" selected="0">
            <x v="2"/>
          </reference>
        </references>
      </pivotArea>
    </format>
    <format dxfId="436">
      <pivotArea dataOnly="0" labelOnly="1" outline="0" fieldPosition="0">
        <references count="1">
          <reference field="319" count="1">
            <x v="2"/>
          </reference>
        </references>
      </pivotArea>
    </format>
    <format dxfId="435">
      <pivotArea dataOnly="0" labelOnly="1" outline="0" offset="IV1:IV2" fieldPosition="0">
        <references count="2">
          <reference field="6" count="1">
            <x v="1"/>
          </reference>
          <reference field="319" count="1" selected="0">
            <x v="2"/>
          </reference>
        </references>
      </pivotArea>
    </format>
    <format dxfId="434">
      <pivotArea dataOnly="0" labelOnly="1" outline="0" fieldPosition="0">
        <references count="3">
          <reference field="6" count="1" selected="0">
            <x v="1"/>
          </reference>
          <reference field="319" count="1" selected="0">
            <x v="2"/>
          </reference>
          <reference field="320" count="1">
            <x v="2"/>
          </reference>
        </references>
      </pivotArea>
    </format>
    <format dxfId="433">
      <pivotArea dataOnly="0" labelOnly="1" outline="0" fieldPosition="0">
        <references count="4">
          <reference field="6" count="1" selected="0">
            <x v="1"/>
          </reference>
          <reference field="8" count="2">
            <x v="21"/>
            <x v="22"/>
          </reference>
          <reference field="319" count="1" selected="0">
            <x v="2"/>
          </reference>
          <reference field="320" count="1" selected="0">
            <x v="2"/>
          </reference>
        </references>
      </pivotArea>
    </format>
    <format dxfId="432">
      <pivotArea dataOnly="0" labelOnly="1" outline="0" fieldPosition="0">
        <references count="5">
          <reference field="6" count="1" selected="0">
            <x v="1"/>
          </reference>
          <reference field="8" count="1" selected="0">
            <x v="21"/>
          </reference>
          <reference field="10" count="1">
            <x v="19"/>
          </reference>
          <reference field="319" count="1" selected="0">
            <x v="2"/>
          </reference>
          <reference field="320" count="1" selected="0">
            <x v="2"/>
          </reference>
        </references>
      </pivotArea>
    </format>
    <format dxfId="431">
      <pivotArea dataOnly="0" labelOnly="1" outline="0" fieldPosition="0">
        <references count="5">
          <reference field="6" count="1" selected="0">
            <x v="1"/>
          </reference>
          <reference field="8" count="1" selected="0">
            <x v="22"/>
          </reference>
          <reference field="10" count="1">
            <x v="20"/>
          </reference>
          <reference field="319" count="1" selected="0">
            <x v="2"/>
          </reference>
          <reference field="320" count="1" selected="0">
            <x v="2"/>
          </reference>
        </references>
      </pivotArea>
    </format>
    <format dxfId="430">
      <pivotArea outline="0" fieldPosition="0">
        <references count="5">
          <reference field="6" count="1" selected="0">
            <x v="1"/>
          </reference>
          <reference field="8" count="2" selected="0">
            <x v="17"/>
            <x v="18"/>
          </reference>
          <reference field="10" count="2" selected="0">
            <x v="14"/>
            <x v="16"/>
          </reference>
          <reference field="319" count="1" selected="0">
            <x v="3"/>
          </reference>
          <reference field="320" count="1" selected="0">
            <x v="43"/>
          </reference>
        </references>
      </pivotArea>
    </format>
    <format dxfId="429">
      <pivotArea dataOnly="0" labelOnly="1" outline="0" fieldPosition="0">
        <references count="1">
          <reference field="319" count="1">
            <x v="3"/>
          </reference>
        </references>
      </pivotArea>
    </format>
    <format dxfId="428">
      <pivotArea dataOnly="0" labelOnly="1" outline="0" offset="IV3:IV256" fieldPosition="0">
        <references count="2">
          <reference field="6" count="1">
            <x v="1"/>
          </reference>
          <reference field="319" count="1" selected="0">
            <x v="2"/>
          </reference>
        </references>
      </pivotArea>
    </format>
    <format dxfId="427">
      <pivotArea dataOnly="0" labelOnly="1" outline="0" fieldPosition="0">
        <references count="3">
          <reference field="6" count="1" selected="0">
            <x v="1"/>
          </reference>
          <reference field="319" count="1" selected="0">
            <x v="3"/>
          </reference>
          <reference field="320" count="1">
            <x v="43"/>
          </reference>
        </references>
      </pivotArea>
    </format>
    <format dxfId="426">
      <pivotArea dataOnly="0" labelOnly="1" outline="0" fieldPosition="0">
        <references count="4">
          <reference field="6" count="1" selected="0">
            <x v="1"/>
          </reference>
          <reference field="8" count="2">
            <x v="17"/>
            <x v="18"/>
          </reference>
          <reference field="319" count="1" selected="0">
            <x v="3"/>
          </reference>
          <reference field="320" count="1" selected="0">
            <x v="43"/>
          </reference>
        </references>
      </pivotArea>
    </format>
    <format dxfId="425">
      <pivotArea dataOnly="0" labelOnly="1" outline="0" fieldPosition="0">
        <references count="5">
          <reference field="6" count="1" selected="0">
            <x v="1"/>
          </reference>
          <reference field="8" count="1" selected="0">
            <x v="17"/>
          </reference>
          <reference field="10" count="1">
            <x v="14"/>
          </reference>
          <reference field="319" count="1" selected="0">
            <x v="3"/>
          </reference>
          <reference field="320" count="1" selected="0">
            <x v="43"/>
          </reference>
        </references>
      </pivotArea>
    </format>
    <format dxfId="424">
      <pivotArea dataOnly="0" labelOnly="1" outline="0" fieldPosition="0">
        <references count="5">
          <reference field="6" count="1" selected="0">
            <x v="1"/>
          </reference>
          <reference field="8" count="1" selected="0">
            <x v="18"/>
          </reference>
          <reference field="10" count="1">
            <x v="16"/>
          </reference>
          <reference field="319" count="1" selected="0">
            <x v="3"/>
          </reference>
          <reference field="320" count="1" selected="0">
            <x v="43"/>
          </reference>
        </references>
      </pivotArea>
    </format>
    <format dxfId="423">
      <pivotArea outline="0" fieldPosition="0">
        <references count="5">
          <reference field="6" count="1" selected="0">
            <x v="2"/>
          </reference>
          <reference field="8" count="1" selected="0">
            <x v="53"/>
          </reference>
          <reference field="10" count="1" selected="0">
            <x v="63"/>
          </reference>
          <reference field="319" count="1" selected="0">
            <x v="4"/>
          </reference>
          <reference field="320" count="1" selected="0">
            <x v="31"/>
          </reference>
        </references>
      </pivotArea>
    </format>
    <format dxfId="422">
      <pivotArea dataOnly="0" labelOnly="1" outline="0" fieldPosition="0">
        <references count="1">
          <reference field="319" count="1">
            <x v="4"/>
          </reference>
        </references>
      </pivotArea>
    </format>
    <format dxfId="421">
      <pivotArea dataOnly="0" labelOnly="1" outline="0" offset="IV1" fieldPosition="0">
        <references count="2">
          <reference field="6" count="1">
            <x v="2"/>
          </reference>
          <reference field="319" count="1" selected="0">
            <x v="4"/>
          </reference>
        </references>
      </pivotArea>
    </format>
    <format dxfId="420">
      <pivotArea dataOnly="0" labelOnly="1" outline="0" fieldPosition="0">
        <references count="3">
          <reference field="6" count="1" selected="0">
            <x v="2"/>
          </reference>
          <reference field="319" count="1" selected="0">
            <x v="4"/>
          </reference>
          <reference field="320" count="1">
            <x v="31"/>
          </reference>
        </references>
      </pivotArea>
    </format>
    <format dxfId="419">
      <pivotArea dataOnly="0" labelOnly="1" outline="0" fieldPosition="0">
        <references count="4">
          <reference field="6" count="1" selected="0">
            <x v="2"/>
          </reference>
          <reference field="8" count="1">
            <x v="53"/>
          </reference>
          <reference field="319" count="1" selected="0">
            <x v="4"/>
          </reference>
          <reference field="320" count="1" selected="0">
            <x v="31"/>
          </reference>
        </references>
      </pivotArea>
    </format>
    <format dxfId="418">
      <pivotArea dataOnly="0" labelOnly="1" outline="0" fieldPosition="0">
        <references count="5">
          <reference field="6" count="1" selected="0">
            <x v="2"/>
          </reference>
          <reference field="8" count="1" selected="0">
            <x v="53"/>
          </reference>
          <reference field="10" count="1">
            <x v="63"/>
          </reference>
          <reference field="319" count="1" selected="0">
            <x v="4"/>
          </reference>
          <reference field="320" count="1" selected="0">
            <x v="31"/>
          </reference>
        </references>
      </pivotArea>
    </format>
    <format dxfId="417">
      <pivotArea outline="0" fieldPosition="0">
        <references count="5">
          <reference field="6" count="1" selected="0">
            <x v="2"/>
          </reference>
          <reference field="8" count="2" selected="0">
            <x v="51"/>
            <x v="52"/>
          </reference>
          <reference field="10" count="3" selected="0">
            <x v="56"/>
            <x v="59"/>
            <x v="60"/>
          </reference>
          <reference field="319" count="1" selected="0">
            <x v="5"/>
          </reference>
          <reference field="320" count="2" selected="0">
            <x v="37"/>
            <x v="38"/>
          </reference>
        </references>
      </pivotArea>
    </format>
    <format dxfId="416">
      <pivotArea dataOnly="0" labelOnly="1" outline="0" fieldPosition="0">
        <references count="1">
          <reference field="319" count="1">
            <x v="5"/>
          </reference>
        </references>
      </pivotArea>
    </format>
    <format dxfId="415">
      <pivotArea dataOnly="0" labelOnly="1" outline="0" offset="IV2:IV4" fieldPosition="0">
        <references count="2">
          <reference field="6" count="1">
            <x v="2"/>
          </reference>
          <reference field="319" count="1" selected="0">
            <x v="4"/>
          </reference>
        </references>
      </pivotArea>
    </format>
    <format dxfId="414">
      <pivotArea dataOnly="0" labelOnly="1" outline="0" fieldPosition="0">
        <references count="3">
          <reference field="6" count="1" selected="0">
            <x v="2"/>
          </reference>
          <reference field="319" count="1" selected="0">
            <x v="5"/>
          </reference>
          <reference field="320" count="2">
            <x v="37"/>
            <x v="38"/>
          </reference>
        </references>
      </pivotArea>
    </format>
    <format dxfId="413">
      <pivotArea dataOnly="0" labelOnly="1" outline="0" fieldPosition="0">
        <references count="4">
          <reference field="6" count="1" selected="0">
            <x v="2"/>
          </reference>
          <reference field="8" count="2">
            <x v="51"/>
            <x v="52"/>
          </reference>
          <reference field="319" count="1" selected="0">
            <x v="5"/>
          </reference>
          <reference field="320" count="1" selected="0">
            <x v="37"/>
          </reference>
        </references>
      </pivotArea>
    </format>
    <format dxfId="412">
      <pivotArea dataOnly="0" labelOnly="1" outline="0" fieldPosition="0">
        <references count="4">
          <reference field="6" count="1" selected="0">
            <x v="2"/>
          </reference>
          <reference field="8" count="1">
            <x v="51"/>
          </reference>
          <reference field="319" count="1" selected="0">
            <x v="5"/>
          </reference>
          <reference field="320" count="1" selected="0">
            <x v="38"/>
          </reference>
        </references>
      </pivotArea>
    </format>
    <format dxfId="411">
      <pivotArea dataOnly="0" labelOnly="1" outline="0" fieldPosition="0">
        <references count="5">
          <reference field="6" count="1" selected="0">
            <x v="2"/>
          </reference>
          <reference field="8" count="1" selected="0">
            <x v="51"/>
          </reference>
          <reference field="10" count="1">
            <x v="59"/>
          </reference>
          <reference field="319" count="1" selected="0">
            <x v="5"/>
          </reference>
          <reference field="320" count="1" selected="0">
            <x v="37"/>
          </reference>
        </references>
      </pivotArea>
    </format>
    <format dxfId="410">
      <pivotArea dataOnly="0" labelOnly="1" outline="0" fieldPosition="0">
        <references count="5">
          <reference field="6" count="1" selected="0">
            <x v="2"/>
          </reference>
          <reference field="8" count="1" selected="0">
            <x v="52"/>
          </reference>
          <reference field="10" count="1">
            <x v="60"/>
          </reference>
          <reference field="319" count="1" selected="0">
            <x v="5"/>
          </reference>
          <reference field="320" count="1" selected="0">
            <x v="37"/>
          </reference>
        </references>
      </pivotArea>
    </format>
    <format dxfId="409">
      <pivotArea dataOnly="0" labelOnly="1" outline="0" fieldPosition="0">
        <references count="5">
          <reference field="6" count="1" selected="0">
            <x v="2"/>
          </reference>
          <reference field="8" count="1" selected="0">
            <x v="51"/>
          </reference>
          <reference field="10" count="1">
            <x v="56"/>
          </reference>
          <reference field="319" count="1" selected="0">
            <x v="5"/>
          </reference>
          <reference field="320" count="1" selected="0">
            <x v="38"/>
          </reference>
        </references>
      </pivotArea>
    </format>
    <format dxfId="408">
      <pivotArea outline="0" fieldPosition="0">
        <references count="5">
          <reference field="6" count="1" selected="0">
            <x v="2"/>
          </reference>
          <reference field="8" count="2" selected="0">
            <x v="66"/>
            <x v="67"/>
          </reference>
          <reference field="10" count="2" selected="0">
            <x v="70"/>
            <x v="72"/>
          </reference>
          <reference field="319" count="1" selected="0">
            <x v="6"/>
          </reference>
          <reference field="320" count="1" selected="0">
            <x v="47"/>
          </reference>
        </references>
      </pivotArea>
    </format>
    <format dxfId="407">
      <pivotArea dataOnly="0" labelOnly="1" outline="0" fieldPosition="0">
        <references count="1">
          <reference field="319" count="1">
            <x v="6"/>
          </reference>
        </references>
      </pivotArea>
    </format>
    <format dxfId="406">
      <pivotArea dataOnly="0" labelOnly="1" outline="0" offset="IV5:IV6" fieldPosition="0">
        <references count="2">
          <reference field="6" count="1">
            <x v="2"/>
          </reference>
          <reference field="319" count="1" selected="0">
            <x v="4"/>
          </reference>
        </references>
      </pivotArea>
    </format>
    <format dxfId="405">
      <pivotArea dataOnly="0" labelOnly="1" outline="0" fieldPosition="0">
        <references count="3">
          <reference field="6" count="1" selected="0">
            <x v="2"/>
          </reference>
          <reference field="319" count="1" selected="0">
            <x v="6"/>
          </reference>
          <reference field="320" count="1">
            <x v="47"/>
          </reference>
        </references>
      </pivotArea>
    </format>
    <format dxfId="404">
      <pivotArea dataOnly="0" labelOnly="1" outline="0" fieldPosition="0">
        <references count="4">
          <reference field="6" count="1" selected="0">
            <x v="2"/>
          </reference>
          <reference field="8" count="2">
            <x v="66"/>
            <x v="67"/>
          </reference>
          <reference field="319" count="1" selected="0">
            <x v="6"/>
          </reference>
          <reference field="320" count="1" selected="0">
            <x v="47"/>
          </reference>
        </references>
      </pivotArea>
    </format>
    <format dxfId="403">
      <pivotArea dataOnly="0" labelOnly="1" outline="0" fieldPosition="0">
        <references count="5">
          <reference field="6" count="1" selected="0">
            <x v="2"/>
          </reference>
          <reference field="8" count="1" selected="0">
            <x v="66"/>
          </reference>
          <reference field="10" count="1">
            <x v="70"/>
          </reference>
          <reference field="319" count="1" selected="0">
            <x v="6"/>
          </reference>
          <reference field="320" count="1" selected="0">
            <x v="47"/>
          </reference>
        </references>
      </pivotArea>
    </format>
    <format dxfId="402">
      <pivotArea dataOnly="0" labelOnly="1" outline="0" fieldPosition="0">
        <references count="5">
          <reference field="6" count="1" selected="0">
            <x v="2"/>
          </reference>
          <reference field="8" count="1" selected="0">
            <x v="67"/>
          </reference>
          <reference field="10" count="1">
            <x v="72"/>
          </reference>
          <reference field="319" count="1" selected="0">
            <x v="6"/>
          </reference>
          <reference field="320" count="1" selected="0">
            <x v="47"/>
          </reference>
        </references>
      </pivotArea>
    </format>
    <format dxfId="401">
      <pivotArea outline="0" fieldPosition="0">
        <references count="5">
          <reference field="6" count="3" selected="0">
            <x v="1"/>
            <x v="2"/>
            <x v="3"/>
          </reference>
          <reference field="8" count="11" selected="0">
            <x v="17"/>
            <x v="18"/>
            <x v="21"/>
            <x v="22"/>
            <x v="48"/>
            <x v="51"/>
            <x v="52"/>
            <x v="53"/>
            <x v="66"/>
            <x v="67"/>
            <x v="81"/>
          </reference>
          <reference field="10" count="14" selected="0">
            <x v="14"/>
            <x v="16"/>
            <x v="19"/>
            <x v="20"/>
            <x v="45"/>
            <x v="56"/>
            <x v="59"/>
            <x v="60"/>
            <x v="63"/>
            <x v="70"/>
            <x v="72"/>
            <x v="82"/>
            <x v="83"/>
            <x v="84"/>
          </reference>
          <reference field="319" count="7" selected="0">
            <x v="0"/>
            <x v="1"/>
            <x v="2"/>
            <x v="3"/>
            <x v="4"/>
            <x v="5"/>
            <x v="6"/>
          </reference>
          <reference field="320" count="9" selected="0">
            <x v="2"/>
            <x v="8"/>
            <x v="11"/>
            <x v="12"/>
            <x v="31"/>
            <x v="37"/>
            <x v="38"/>
            <x v="43"/>
            <x v="47"/>
          </reference>
        </references>
      </pivotArea>
    </format>
    <format dxfId="400">
      <pivotArea dataOnly="0" labelOnly="1" outline="0" fieldPosition="0">
        <references count="1">
          <reference field="319" count="7">
            <x v="0"/>
            <x v="1"/>
            <x v="2"/>
            <x v="3"/>
            <x v="4"/>
            <x v="5"/>
            <x v="6"/>
          </reference>
        </references>
      </pivotArea>
    </format>
    <format dxfId="399">
      <pivotArea dataOnly="0" labelOnly="1" outline="0" fieldPosition="0">
        <references count="2">
          <reference field="6" count="1">
            <x v="3"/>
          </reference>
          <reference field="319" count="1" selected="0">
            <x v="0"/>
          </reference>
        </references>
      </pivotArea>
    </format>
    <format dxfId="398">
      <pivotArea dataOnly="0" labelOnly="1" outline="0" fieldPosition="0">
        <references count="2">
          <reference field="6" count="1">
            <x v="2"/>
          </reference>
          <reference field="319" count="1" selected="0">
            <x v="1"/>
          </reference>
        </references>
      </pivotArea>
    </format>
    <format dxfId="397">
      <pivotArea dataOnly="0" labelOnly="1" outline="0" fieldPosition="0">
        <references count="2">
          <reference field="6" count="1">
            <x v="1"/>
          </reference>
          <reference field="319" count="1" selected="0">
            <x v="2"/>
          </reference>
        </references>
      </pivotArea>
    </format>
    <format dxfId="396">
      <pivotArea dataOnly="0" labelOnly="1" outline="0" offset="IV1:IV6" fieldPosition="0">
        <references count="2">
          <reference field="6" count="1">
            <x v="2"/>
          </reference>
          <reference field="319" count="1" selected="0">
            <x v="4"/>
          </reference>
        </references>
      </pivotArea>
    </format>
    <format dxfId="395">
      <pivotArea dataOnly="0" labelOnly="1" outline="0" fieldPosition="0">
        <references count="3">
          <reference field="6" count="1" selected="0">
            <x v="3"/>
          </reference>
          <reference field="319" count="1" selected="0">
            <x v="0"/>
          </reference>
          <reference field="320" count="2">
            <x v="11"/>
            <x v="12"/>
          </reference>
        </references>
      </pivotArea>
    </format>
    <format dxfId="394">
      <pivotArea dataOnly="0" labelOnly="1" outline="0" fieldPosition="0">
        <references count="3">
          <reference field="6" count="1" selected="0">
            <x v="2"/>
          </reference>
          <reference field="319" count="1" selected="0">
            <x v="1"/>
          </reference>
          <reference field="320" count="1">
            <x v="8"/>
          </reference>
        </references>
      </pivotArea>
    </format>
    <format dxfId="393">
      <pivotArea dataOnly="0" labelOnly="1" outline="0" fieldPosition="0">
        <references count="3">
          <reference field="6" count="1" selected="0">
            <x v="1"/>
          </reference>
          <reference field="319" count="1" selected="0">
            <x v="2"/>
          </reference>
          <reference field="320" count="1">
            <x v="2"/>
          </reference>
        </references>
      </pivotArea>
    </format>
    <format dxfId="392">
      <pivotArea dataOnly="0" labelOnly="1" outline="0" fieldPosition="0">
        <references count="3">
          <reference field="6" count="1" selected="0">
            <x v="1"/>
          </reference>
          <reference field="319" count="1" selected="0">
            <x v="3"/>
          </reference>
          <reference field="320" count="1">
            <x v="43"/>
          </reference>
        </references>
      </pivotArea>
    </format>
    <format dxfId="391">
      <pivotArea dataOnly="0" labelOnly="1" outline="0" fieldPosition="0">
        <references count="3">
          <reference field="6" count="1" selected="0">
            <x v="2"/>
          </reference>
          <reference field="319" count="1" selected="0">
            <x v="4"/>
          </reference>
          <reference field="320" count="1">
            <x v="31"/>
          </reference>
        </references>
      </pivotArea>
    </format>
    <format dxfId="390">
      <pivotArea dataOnly="0" labelOnly="1" outline="0" fieldPosition="0">
        <references count="3">
          <reference field="6" count="1" selected="0">
            <x v="2"/>
          </reference>
          <reference field="319" count="1" selected="0">
            <x v="5"/>
          </reference>
          <reference field="320" count="2">
            <x v="37"/>
            <x v="38"/>
          </reference>
        </references>
      </pivotArea>
    </format>
    <format dxfId="389">
      <pivotArea dataOnly="0" labelOnly="1" outline="0" fieldPosition="0">
        <references count="3">
          <reference field="6" count="1" selected="0">
            <x v="2"/>
          </reference>
          <reference field="319" count="1" selected="0">
            <x v="6"/>
          </reference>
          <reference field="320" count="1">
            <x v="47"/>
          </reference>
        </references>
      </pivotArea>
    </format>
    <format dxfId="388">
      <pivotArea dataOnly="0" labelOnly="1" outline="0" fieldPosition="0">
        <references count="4">
          <reference field="6" count="1" selected="0">
            <x v="3"/>
          </reference>
          <reference field="8" count="1">
            <x v="81"/>
          </reference>
          <reference field="319" count="1" selected="0">
            <x v="0"/>
          </reference>
          <reference field="320" count="1" selected="0">
            <x v="11"/>
          </reference>
        </references>
      </pivotArea>
    </format>
    <format dxfId="387">
      <pivotArea dataOnly="0" labelOnly="1" outline="0" fieldPosition="0">
        <references count="4">
          <reference field="6" count="1" selected="0">
            <x v="2"/>
          </reference>
          <reference field="8" count="1">
            <x v="48"/>
          </reference>
          <reference field="319" count="1" selected="0">
            <x v="1"/>
          </reference>
          <reference field="320" count="1" selected="0">
            <x v="8"/>
          </reference>
        </references>
      </pivotArea>
    </format>
    <format dxfId="386">
      <pivotArea dataOnly="0" labelOnly="1" outline="0" fieldPosition="0">
        <references count="4">
          <reference field="6" count="1" selected="0">
            <x v="1"/>
          </reference>
          <reference field="8" count="2">
            <x v="21"/>
            <x v="22"/>
          </reference>
          <reference field="319" count="1" selected="0">
            <x v="2"/>
          </reference>
          <reference field="320" count="1" selected="0">
            <x v="2"/>
          </reference>
        </references>
      </pivotArea>
    </format>
    <format dxfId="385">
      <pivotArea dataOnly="0" labelOnly="1" outline="0" fieldPosition="0">
        <references count="4">
          <reference field="6" count="1" selected="0">
            <x v="1"/>
          </reference>
          <reference field="8" count="2">
            <x v="17"/>
            <x v="18"/>
          </reference>
          <reference field="319" count="1" selected="0">
            <x v="3"/>
          </reference>
          <reference field="320" count="1" selected="0">
            <x v="43"/>
          </reference>
        </references>
      </pivotArea>
    </format>
    <format dxfId="384">
      <pivotArea dataOnly="0" labelOnly="1" outline="0" fieldPosition="0">
        <references count="4">
          <reference field="6" count="1" selected="0">
            <x v="2"/>
          </reference>
          <reference field="8" count="1">
            <x v="53"/>
          </reference>
          <reference field="319" count="1" selected="0">
            <x v="4"/>
          </reference>
          <reference field="320" count="1" selected="0">
            <x v="31"/>
          </reference>
        </references>
      </pivotArea>
    </format>
    <format dxfId="383">
      <pivotArea dataOnly="0" labelOnly="1" outline="0" fieldPosition="0">
        <references count="4">
          <reference field="6" count="1" selected="0">
            <x v="2"/>
          </reference>
          <reference field="8" count="2">
            <x v="51"/>
            <x v="52"/>
          </reference>
          <reference field="319" count="1" selected="0">
            <x v="5"/>
          </reference>
          <reference field="320" count="1" selected="0">
            <x v="37"/>
          </reference>
        </references>
      </pivotArea>
    </format>
    <format dxfId="382">
      <pivotArea dataOnly="0" labelOnly="1" outline="0" fieldPosition="0">
        <references count="4">
          <reference field="6" count="1" selected="0">
            <x v="2"/>
          </reference>
          <reference field="8" count="1">
            <x v="51"/>
          </reference>
          <reference field="319" count="1" selected="0">
            <x v="5"/>
          </reference>
          <reference field="320" count="1" selected="0">
            <x v="38"/>
          </reference>
        </references>
      </pivotArea>
    </format>
    <format dxfId="381">
      <pivotArea dataOnly="0" labelOnly="1" outline="0" fieldPosition="0">
        <references count="4">
          <reference field="6" count="1" selected="0">
            <x v="2"/>
          </reference>
          <reference field="8" count="2">
            <x v="66"/>
            <x v="67"/>
          </reference>
          <reference field="319" count="1" selected="0">
            <x v="6"/>
          </reference>
          <reference field="320" count="1" selected="0">
            <x v="47"/>
          </reference>
        </references>
      </pivotArea>
    </format>
    <format dxfId="380">
      <pivotArea dataOnly="0" labelOnly="1" outline="0" fieldPosition="0">
        <references count="5">
          <reference field="6" count="1" selected="0">
            <x v="3"/>
          </reference>
          <reference field="8" count="1" selected="0">
            <x v="81"/>
          </reference>
          <reference field="10" count="2">
            <x v="83"/>
            <x v="84"/>
          </reference>
          <reference field="319" count="1" selected="0">
            <x v="0"/>
          </reference>
          <reference field="320" count="1" selected="0">
            <x v="11"/>
          </reference>
        </references>
      </pivotArea>
    </format>
    <format dxfId="379">
      <pivotArea dataOnly="0" labelOnly="1" outline="0" fieldPosition="0">
        <references count="5">
          <reference field="6" count="1" selected="0">
            <x v="3"/>
          </reference>
          <reference field="8" count="1" selected="0">
            <x v="81"/>
          </reference>
          <reference field="10" count="1">
            <x v="82"/>
          </reference>
          <reference field="319" count="1" selected="0">
            <x v="0"/>
          </reference>
          <reference field="320" count="1" selected="0">
            <x v="12"/>
          </reference>
        </references>
      </pivotArea>
    </format>
    <format dxfId="378">
      <pivotArea dataOnly="0" labelOnly="1" outline="0" fieldPosition="0">
        <references count="5">
          <reference field="6" count="1" selected="0">
            <x v="2"/>
          </reference>
          <reference field="8" count="1" selected="0">
            <x v="48"/>
          </reference>
          <reference field="10" count="1">
            <x v="45"/>
          </reference>
          <reference field="319" count="1" selected="0">
            <x v="1"/>
          </reference>
          <reference field="320" count="1" selected="0">
            <x v="8"/>
          </reference>
        </references>
      </pivotArea>
    </format>
    <format dxfId="377">
      <pivotArea dataOnly="0" labelOnly="1" outline="0" fieldPosition="0">
        <references count="5">
          <reference field="6" count="1" selected="0">
            <x v="1"/>
          </reference>
          <reference field="8" count="1" selected="0">
            <x v="21"/>
          </reference>
          <reference field="10" count="1">
            <x v="19"/>
          </reference>
          <reference field="319" count="1" selected="0">
            <x v="2"/>
          </reference>
          <reference field="320" count="1" selected="0">
            <x v="2"/>
          </reference>
        </references>
      </pivotArea>
    </format>
    <format dxfId="376">
      <pivotArea dataOnly="0" labelOnly="1" outline="0" fieldPosition="0">
        <references count="5">
          <reference field="6" count="1" selected="0">
            <x v="1"/>
          </reference>
          <reference field="8" count="1" selected="0">
            <x v="22"/>
          </reference>
          <reference field="10" count="1">
            <x v="20"/>
          </reference>
          <reference field="319" count="1" selected="0">
            <x v="2"/>
          </reference>
          <reference field="320" count="1" selected="0">
            <x v="2"/>
          </reference>
        </references>
      </pivotArea>
    </format>
    <format dxfId="375">
      <pivotArea dataOnly="0" labelOnly="1" outline="0" fieldPosition="0">
        <references count="5">
          <reference field="6" count="1" selected="0">
            <x v="1"/>
          </reference>
          <reference field="8" count="1" selected="0">
            <x v="17"/>
          </reference>
          <reference field="10" count="1">
            <x v="14"/>
          </reference>
          <reference field="319" count="1" selected="0">
            <x v="3"/>
          </reference>
          <reference field="320" count="1" selected="0">
            <x v="43"/>
          </reference>
        </references>
      </pivotArea>
    </format>
    <format dxfId="374">
      <pivotArea dataOnly="0" labelOnly="1" outline="0" fieldPosition="0">
        <references count="5">
          <reference field="6" count="1" selected="0">
            <x v="1"/>
          </reference>
          <reference field="8" count="1" selected="0">
            <x v="18"/>
          </reference>
          <reference field="10" count="1">
            <x v="16"/>
          </reference>
          <reference field="319" count="1" selected="0">
            <x v="3"/>
          </reference>
          <reference field="320" count="1" selected="0">
            <x v="43"/>
          </reference>
        </references>
      </pivotArea>
    </format>
    <format dxfId="373">
      <pivotArea dataOnly="0" labelOnly="1" outline="0" fieldPosition="0">
        <references count="5">
          <reference field="6" count="1" selected="0">
            <x v="2"/>
          </reference>
          <reference field="8" count="1" selected="0">
            <x v="53"/>
          </reference>
          <reference field="10" count="1">
            <x v="63"/>
          </reference>
          <reference field="319" count="1" selected="0">
            <x v="4"/>
          </reference>
          <reference field="320" count="1" selected="0">
            <x v="31"/>
          </reference>
        </references>
      </pivotArea>
    </format>
    <format dxfId="372">
      <pivotArea dataOnly="0" labelOnly="1" outline="0" fieldPosition="0">
        <references count="5">
          <reference field="6" count="1" selected="0">
            <x v="2"/>
          </reference>
          <reference field="8" count="1" selected="0">
            <x v="51"/>
          </reference>
          <reference field="10" count="1">
            <x v="59"/>
          </reference>
          <reference field="319" count="1" selected="0">
            <x v="5"/>
          </reference>
          <reference field="320" count="1" selected="0">
            <x v="37"/>
          </reference>
        </references>
      </pivotArea>
    </format>
    <format dxfId="371">
      <pivotArea dataOnly="0" labelOnly="1" outline="0" fieldPosition="0">
        <references count="5">
          <reference field="6" count="1" selected="0">
            <x v="2"/>
          </reference>
          <reference field="8" count="1" selected="0">
            <x v="52"/>
          </reference>
          <reference field="10" count="1">
            <x v="60"/>
          </reference>
          <reference field="319" count="1" selected="0">
            <x v="5"/>
          </reference>
          <reference field="320" count="1" selected="0">
            <x v="37"/>
          </reference>
        </references>
      </pivotArea>
    </format>
    <format dxfId="370">
      <pivotArea dataOnly="0" labelOnly="1" outline="0" fieldPosition="0">
        <references count="5">
          <reference field="6" count="1" selected="0">
            <x v="2"/>
          </reference>
          <reference field="8" count="1" selected="0">
            <x v="51"/>
          </reference>
          <reference field="10" count="1">
            <x v="56"/>
          </reference>
          <reference field="319" count="1" selected="0">
            <x v="5"/>
          </reference>
          <reference field="320" count="1" selected="0">
            <x v="38"/>
          </reference>
        </references>
      </pivotArea>
    </format>
    <format dxfId="369">
      <pivotArea dataOnly="0" labelOnly="1" outline="0" fieldPosition="0">
        <references count="5">
          <reference field="6" count="1" selected="0">
            <x v="2"/>
          </reference>
          <reference field="8" count="1" selected="0">
            <x v="66"/>
          </reference>
          <reference field="10" count="1">
            <x v="70"/>
          </reference>
          <reference field="319" count="1" selected="0">
            <x v="6"/>
          </reference>
          <reference field="320" count="1" selected="0">
            <x v="47"/>
          </reference>
        </references>
      </pivotArea>
    </format>
    <format dxfId="368">
      <pivotArea dataOnly="0" labelOnly="1" outline="0" fieldPosition="0">
        <references count="5">
          <reference field="6" count="1" selected="0">
            <x v="2"/>
          </reference>
          <reference field="8" count="1" selected="0">
            <x v="67"/>
          </reference>
          <reference field="10" count="1">
            <x v="72"/>
          </reference>
          <reference field="319" count="1" selected="0">
            <x v="6"/>
          </reference>
          <reference field="320" count="1" selected="0">
            <x v="47"/>
          </reference>
        </references>
      </pivotArea>
    </format>
    <format dxfId="367">
      <pivotArea outline="0" fieldPosition="0">
        <references count="5">
          <reference field="6" count="1" selected="0">
            <x v="2"/>
          </reference>
          <reference field="8" count="2" selected="0">
            <x v="64"/>
            <x v="65"/>
          </reference>
          <reference field="10" count="2" selected="0">
            <x v="53"/>
            <x v="54"/>
          </reference>
          <reference field="319" count="1" selected="0">
            <x v="7"/>
          </reference>
          <reference field="320" count="1" selected="0">
            <x v="4"/>
          </reference>
        </references>
      </pivotArea>
    </format>
    <format dxfId="366">
      <pivotArea dataOnly="0" labelOnly="1" outline="0" fieldPosition="0">
        <references count="1">
          <reference field="319" count="1">
            <x v="7"/>
          </reference>
        </references>
      </pivotArea>
    </format>
    <format dxfId="365">
      <pivotArea dataOnly="0" labelOnly="1" outline="0" offset="IV7:IV256" fieldPosition="0">
        <references count="2">
          <reference field="6" count="1">
            <x v="2"/>
          </reference>
          <reference field="319" count="1" selected="0">
            <x v="4"/>
          </reference>
        </references>
      </pivotArea>
    </format>
    <format dxfId="364">
      <pivotArea dataOnly="0" labelOnly="1" outline="0" fieldPosition="0">
        <references count="3">
          <reference field="6" count="1" selected="0">
            <x v="2"/>
          </reference>
          <reference field="319" count="1" selected="0">
            <x v="7"/>
          </reference>
          <reference field="320" count="1">
            <x v="4"/>
          </reference>
        </references>
      </pivotArea>
    </format>
    <format dxfId="363">
      <pivotArea dataOnly="0" labelOnly="1" outline="0" fieldPosition="0">
        <references count="4">
          <reference field="6" count="1" selected="0">
            <x v="2"/>
          </reference>
          <reference field="8" count="2">
            <x v="64"/>
            <x v="65"/>
          </reference>
          <reference field="319" count="1" selected="0">
            <x v="7"/>
          </reference>
          <reference field="320" count="1" selected="0">
            <x v="4"/>
          </reference>
        </references>
      </pivotArea>
    </format>
    <format dxfId="362">
      <pivotArea dataOnly="0" labelOnly="1" outline="0" fieldPosition="0">
        <references count="5">
          <reference field="6" count="1" selected="0">
            <x v="2"/>
          </reference>
          <reference field="8" count="1" selected="0">
            <x v="64"/>
          </reference>
          <reference field="10" count="1">
            <x v="53"/>
          </reference>
          <reference field="319" count="1" selected="0">
            <x v="7"/>
          </reference>
          <reference field="320" count="1" selected="0">
            <x v="4"/>
          </reference>
        </references>
      </pivotArea>
    </format>
    <format dxfId="361">
      <pivotArea dataOnly="0" labelOnly="1" outline="0" fieldPosition="0">
        <references count="5">
          <reference field="6" count="1" selected="0">
            <x v="2"/>
          </reference>
          <reference field="8" count="1" selected="0">
            <x v="65"/>
          </reference>
          <reference field="10" count="1">
            <x v="54"/>
          </reference>
          <reference field="319" count="1" selected="0">
            <x v="7"/>
          </reference>
          <reference field="320" count="1" selected="0">
            <x v="4"/>
          </reference>
        </references>
      </pivotArea>
    </format>
    <format dxfId="360">
      <pivotArea outline="0" fieldPosition="0">
        <references count="5">
          <reference field="6" count="1" selected="0">
            <x v="1"/>
          </reference>
          <reference field="8" count="2" selected="0">
            <x v="20"/>
            <x v="21"/>
          </reference>
          <reference field="10" count="2" selected="0">
            <x v="18"/>
            <x v="19"/>
          </reference>
          <reference field="319" count="1" selected="0">
            <x v="8"/>
          </reference>
          <reference field="320" count="1" selected="0">
            <x v="17"/>
          </reference>
        </references>
      </pivotArea>
    </format>
    <format dxfId="359">
      <pivotArea dataOnly="0" labelOnly="1" outline="0" fieldPosition="0">
        <references count="1">
          <reference field="319" count="1">
            <x v="8"/>
          </reference>
        </references>
      </pivotArea>
    </format>
    <format dxfId="358">
      <pivotArea dataOnly="0" labelOnly="1" outline="0" fieldPosition="0">
        <references count="2">
          <reference field="6" count="1">
            <x v="1"/>
          </reference>
          <reference field="319" count="1" selected="0">
            <x v="8"/>
          </reference>
        </references>
      </pivotArea>
    </format>
    <format dxfId="357">
      <pivotArea dataOnly="0" labelOnly="1" outline="0" fieldPosition="0">
        <references count="3">
          <reference field="6" count="1" selected="0">
            <x v="1"/>
          </reference>
          <reference field="319" count="1" selected="0">
            <x v="8"/>
          </reference>
          <reference field="320" count="1">
            <x v="17"/>
          </reference>
        </references>
      </pivotArea>
    </format>
    <format dxfId="356">
      <pivotArea dataOnly="0" labelOnly="1" outline="0" fieldPosition="0">
        <references count="4">
          <reference field="6" count="1" selected="0">
            <x v="1"/>
          </reference>
          <reference field="8" count="2">
            <x v="20"/>
            <x v="21"/>
          </reference>
          <reference field="319" count="1" selected="0">
            <x v="8"/>
          </reference>
          <reference field="320" count="1" selected="0">
            <x v="17"/>
          </reference>
        </references>
      </pivotArea>
    </format>
    <format dxfId="355">
      <pivotArea dataOnly="0" labelOnly="1" outline="0" fieldPosition="0">
        <references count="5">
          <reference field="6" count="1" selected="0">
            <x v="1"/>
          </reference>
          <reference field="8" count="1" selected="0">
            <x v="20"/>
          </reference>
          <reference field="10" count="1">
            <x v="18"/>
          </reference>
          <reference field="319" count="1" selected="0">
            <x v="8"/>
          </reference>
          <reference field="320" count="1" selected="0">
            <x v="17"/>
          </reference>
        </references>
      </pivotArea>
    </format>
    <format dxfId="354">
      <pivotArea dataOnly="0" labelOnly="1" outline="0" fieldPosition="0">
        <references count="5">
          <reference field="6" count="1" selected="0">
            <x v="1"/>
          </reference>
          <reference field="8" count="1" selected="0">
            <x v="21"/>
          </reference>
          <reference field="10" count="1">
            <x v="19"/>
          </reference>
          <reference field="319" count="1" selected="0">
            <x v="8"/>
          </reference>
          <reference field="320" count="1" selected="0">
            <x v="17"/>
          </reference>
        </references>
      </pivotArea>
    </format>
    <format dxfId="353">
      <pivotArea outline="0" fieldPosition="0">
        <references count="5">
          <reference field="6" count="1" selected="0">
            <x v="3"/>
          </reference>
          <reference field="8" count="1" selected="0">
            <x v="83"/>
          </reference>
          <reference field="10" count="1" selected="0">
            <x v="86"/>
          </reference>
          <reference field="319" count="1" selected="0">
            <x v="9"/>
          </reference>
          <reference field="320" count="1" selected="0">
            <x v="19"/>
          </reference>
        </references>
      </pivotArea>
    </format>
    <format dxfId="352">
      <pivotArea dataOnly="0" labelOnly="1" outline="0" fieldPosition="0">
        <references count="1">
          <reference field="319" count="1">
            <x v="9"/>
          </reference>
        </references>
      </pivotArea>
    </format>
    <format dxfId="351">
      <pivotArea dataOnly="0" labelOnly="1" outline="0" offset="IV1" fieldPosition="0">
        <references count="2">
          <reference field="6" count="1">
            <x v="3"/>
          </reference>
          <reference field="319" count="1" selected="0">
            <x v="9"/>
          </reference>
        </references>
      </pivotArea>
    </format>
    <format dxfId="350">
      <pivotArea dataOnly="0" labelOnly="1" outline="0" fieldPosition="0">
        <references count="3">
          <reference field="6" count="1" selected="0">
            <x v="3"/>
          </reference>
          <reference field="319" count="1" selected="0">
            <x v="9"/>
          </reference>
          <reference field="320" count="1">
            <x v="19"/>
          </reference>
        </references>
      </pivotArea>
    </format>
    <format dxfId="349">
      <pivotArea dataOnly="0" labelOnly="1" outline="0" fieldPosition="0">
        <references count="4">
          <reference field="6" count="1" selected="0">
            <x v="3"/>
          </reference>
          <reference field="8" count="1">
            <x v="83"/>
          </reference>
          <reference field="319" count="1" selected="0">
            <x v="9"/>
          </reference>
          <reference field="320" count="1" selected="0">
            <x v="19"/>
          </reference>
        </references>
      </pivotArea>
    </format>
    <format dxfId="348">
      <pivotArea dataOnly="0" labelOnly="1" outline="0" fieldPosition="0">
        <references count="5">
          <reference field="6" count="1" selected="0">
            <x v="3"/>
          </reference>
          <reference field="8" count="1" selected="0">
            <x v="83"/>
          </reference>
          <reference field="10" count="1">
            <x v="86"/>
          </reference>
          <reference field="319" count="1" selected="0">
            <x v="9"/>
          </reference>
          <reference field="320" count="1" selected="0">
            <x v="19"/>
          </reference>
        </references>
      </pivotArea>
    </format>
    <format dxfId="347">
      <pivotArea outline="0" fieldPosition="0">
        <references count="5">
          <reference field="6" count="1" selected="0">
            <x v="3"/>
          </reference>
          <reference field="8" count="1" selected="0">
            <x v="88"/>
          </reference>
          <reference field="10" count="1" selected="0">
            <x v="91"/>
          </reference>
          <reference field="319" count="1" selected="0">
            <x v="10"/>
          </reference>
          <reference field="320" count="1" selected="0">
            <x v="18"/>
          </reference>
        </references>
      </pivotArea>
    </format>
    <format dxfId="346">
      <pivotArea dataOnly="0" labelOnly="1" outline="0" offset="IV1" fieldPosition="0">
        <references count="1">
          <reference field="319" count="1">
            <x v="10"/>
          </reference>
        </references>
      </pivotArea>
    </format>
    <format dxfId="345">
      <pivotArea dataOnly="0" labelOnly="1" outline="0" offset="IV2" fieldPosition="0">
        <references count="2">
          <reference field="6" count="1">
            <x v="3"/>
          </reference>
          <reference field="319" count="1" selected="0">
            <x v="9"/>
          </reference>
        </references>
      </pivotArea>
    </format>
    <format dxfId="344">
      <pivotArea dataOnly="0" labelOnly="1" outline="0" offset="IV1" fieldPosition="0">
        <references count="3">
          <reference field="6" count="1" selected="0">
            <x v="3"/>
          </reference>
          <reference field="319" count="1" selected="0">
            <x v="10"/>
          </reference>
          <reference field="320" count="1">
            <x v="18"/>
          </reference>
        </references>
      </pivotArea>
    </format>
    <format dxfId="343">
      <pivotArea dataOnly="0" labelOnly="1" outline="0" fieldPosition="0">
        <references count="4">
          <reference field="6" count="1" selected="0">
            <x v="3"/>
          </reference>
          <reference field="8" count="1">
            <x v="88"/>
          </reference>
          <reference field="319" count="1" selected="0">
            <x v="10"/>
          </reference>
          <reference field="320" count="1" selected="0">
            <x v="18"/>
          </reference>
        </references>
      </pivotArea>
    </format>
    <format dxfId="342">
      <pivotArea dataOnly="0" labelOnly="1" outline="0" fieldPosition="0">
        <references count="5">
          <reference field="6" count="1" selected="0">
            <x v="3"/>
          </reference>
          <reference field="8" count="1" selected="0">
            <x v="88"/>
          </reference>
          <reference field="10" count="1">
            <x v="91"/>
          </reference>
          <reference field="319" count="1" selected="0">
            <x v="10"/>
          </reference>
          <reference field="320" count="1" selected="0">
            <x v="18"/>
          </reference>
        </references>
      </pivotArea>
    </format>
    <format dxfId="341">
      <pivotArea outline="0" fieldPosition="0">
        <references count="5">
          <reference field="6" count="1" selected="0">
            <x v="3"/>
          </reference>
          <reference field="8" count="1" selected="0">
            <x v="89"/>
          </reference>
          <reference field="10" count="1" selected="0">
            <x v="92"/>
          </reference>
          <reference field="319" count="1" selected="0">
            <x v="10"/>
          </reference>
          <reference field="320" count="1" selected="0">
            <x v="18"/>
          </reference>
        </references>
      </pivotArea>
    </format>
    <format dxfId="340">
      <pivotArea dataOnly="0" labelOnly="1" outline="0" offset="IV256" fieldPosition="0">
        <references count="1">
          <reference field="319" count="1">
            <x v="10"/>
          </reference>
        </references>
      </pivotArea>
    </format>
    <format dxfId="339">
      <pivotArea dataOnly="0" labelOnly="1" outline="0" offset="IV256" fieldPosition="0">
        <references count="2">
          <reference field="6" count="1">
            <x v="3"/>
          </reference>
          <reference field="319" count="1" selected="0">
            <x v="9"/>
          </reference>
        </references>
      </pivotArea>
    </format>
    <format dxfId="338">
      <pivotArea dataOnly="0" labelOnly="1" outline="0" offset="IV256" fieldPosition="0">
        <references count="3">
          <reference field="6" count="1" selected="0">
            <x v="3"/>
          </reference>
          <reference field="319" count="1" selected="0">
            <x v="10"/>
          </reference>
          <reference field="320" count="1">
            <x v="18"/>
          </reference>
        </references>
      </pivotArea>
    </format>
    <format dxfId="337">
      <pivotArea dataOnly="0" labelOnly="1" outline="0" fieldPosition="0">
        <references count="4">
          <reference field="6" count="1" selected="0">
            <x v="3"/>
          </reference>
          <reference field="8" count="1">
            <x v="89"/>
          </reference>
          <reference field="319" count="1" selected="0">
            <x v="10"/>
          </reference>
          <reference field="320" count="1" selected="0">
            <x v="18"/>
          </reference>
        </references>
      </pivotArea>
    </format>
    <format dxfId="336">
      <pivotArea dataOnly="0" labelOnly="1" outline="0" fieldPosition="0">
        <references count="5">
          <reference field="6" count="1" selected="0">
            <x v="3"/>
          </reference>
          <reference field="8" count="1" selected="0">
            <x v="89"/>
          </reference>
          <reference field="10" count="1">
            <x v="92"/>
          </reference>
          <reference field="319" count="1" selected="0">
            <x v="10"/>
          </reference>
          <reference field="320" count="1" selected="0">
            <x v="18"/>
          </reference>
        </references>
      </pivotArea>
    </format>
    <format dxfId="335">
      <pivotArea outline="0" fieldPosition="0">
        <references count="5">
          <reference field="6" count="2" selected="0">
            <x v="1"/>
            <x v="2"/>
          </reference>
          <reference field="8" count="2" selected="0">
            <x v="27"/>
            <x v="63"/>
          </reference>
          <reference field="10" count="3" selected="0">
            <x v="35"/>
            <x v="66"/>
            <x v="71"/>
          </reference>
          <reference field="319" count="2" selected="0">
            <x v="11"/>
            <x v="12"/>
          </reference>
          <reference field="320" count="5" selected="0">
            <x v="1"/>
            <x v="10"/>
            <x v="36"/>
            <x v="37"/>
            <x v="38"/>
          </reference>
        </references>
      </pivotArea>
    </format>
    <format dxfId="334">
      <pivotArea dataOnly="0" labelOnly="1" outline="0" fieldPosition="0">
        <references count="1">
          <reference field="319" count="2">
            <x v="11"/>
            <x v="12"/>
          </reference>
        </references>
      </pivotArea>
    </format>
    <format dxfId="333">
      <pivotArea dataOnly="0" labelOnly="1" outline="0" fieldPosition="0">
        <references count="2">
          <reference field="6" count="1">
            <x v="2"/>
          </reference>
          <reference field="319" count="1" selected="0">
            <x v="11"/>
          </reference>
        </references>
      </pivotArea>
    </format>
    <format dxfId="332">
      <pivotArea dataOnly="0" labelOnly="1" outline="0" offset="IV1:IV2" fieldPosition="0">
        <references count="2">
          <reference field="6" count="1">
            <x v="1"/>
          </reference>
          <reference field="319" count="1" selected="0">
            <x v="12"/>
          </reference>
        </references>
      </pivotArea>
    </format>
    <format dxfId="331">
      <pivotArea dataOnly="0" labelOnly="1" outline="0" fieldPosition="0">
        <references count="3">
          <reference field="6" count="1" selected="0">
            <x v="2"/>
          </reference>
          <reference field="319" count="1" selected="0">
            <x v="11"/>
          </reference>
          <reference field="320" count="3">
            <x v="36"/>
            <x v="37"/>
            <x v="38"/>
          </reference>
        </references>
      </pivotArea>
    </format>
    <format dxfId="330">
      <pivotArea dataOnly="0" labelOnly="1" outline="0" fieldPosition="0">
        <references count="3">
          <reference field="6" count="1" selected="0">
            <x v="1"/>
          </reference>
          <reference field="319" count="1" selected="0">
            <x v="12"/>
          </reference>
          <reference field="320" count="2">
            <x v="1"/>
            <x v="10"/>
          </reference>
        </references>
      </pivotArea>
    </format>
    <format dxfId="329">
      <pivotArea dataOnly="0" labelOnly="1" outline="0" fieldPosition="0">
        <references count="4">
          <reference field="6" count="1" selected="0">
            <x v="2"/>
          </reference>
          <reference field="8" count="1">
            <x v="63"/>
          </reference>
          <reference field="319" count="1" selected="0">
            <x v="11"/>
          </reference>
          <reference field="320" count="1" selected="0">
            <x v="36"/>
          </reference>
        </references>
      </pivotArea>
    </format>
    <format dxfId="328">
      <pivotArea dataOnly="0" labelOnly="1" outline="0" fieldPosition="0">
        <references count="4">
          <reference field="6" count="1" selected="0">
            <x v="1"/>
          </reference>
          <reference field="8" count="1">
            <x v="27"/>
          </reference>
          <reference field="319" count="1" selected="0">
            <x v="12"/>
          </reference>
          <reference field="320" count="1" selected="0">
            <x v="1"/>
          </reference>
        </references>
      </pivotArea>
    </format>
    <format dxfId="327">
      <pivotArea dataOnly="0" labelOnly="1" outline="0" fieldPosition="0">
        <references count="5">
          <reference field="6" count="1" selected="0">
            <x v="2"/>
          </reference>
          <reference field="8" count="1" selected="0">
            <x v="63"/>
          </reference>
          <reference field="10" count="1">
            <x v="71"/>
          </reference>
          <reference field="319" count="1" selected="0">
            <x v="11"/>
          </reference>
          <reference field="320" count="1" selected="0">
            <x v="36"/>
          </reference>
        </references>
      </pivotArea>
    </format>
    <format dxfId="326">
      <pivotArea dataOnly="0" labelOnly="1" outline="0" fieldPosition="0">
        <references count="5">
          <reference field="6" count="1" selected="0">
            <x v="2"/>
          </reference>
          <reference field="8" count="1" selected="0">
            <x v="63"/>
          </reference>
          <reference field="10" count="1">
            <x v="71"/>
          </reference>
          <reference field="319" count="1" selected="0">
            <x v="11"/>
          </reference>
          <reference field="320" count="1" selected="0">
            <x v="37"/>
          </reference>
        </references>
      </pivotArea>
    </format>
    <format dxfId="325">
      <pivotArea dataOnly="0" labelOnly="1" outline="0" fieldPosition="0">
        <references count="5">
          <reference field="6" count="1" selected="0">
            <x v="2"/>
          </reference>
          <reference field="8" count="1" selected="0">
            <x v="63"/>
          </reference>
          <reference field="10" count="1">
            <x v="66"/>
          </reference>
          <reference field="319" count="1" selected="0">
            <x v="11"/>
          </reference>
          <reference field="320" count="1" selected="0">
            <x v="38"/>
          </reference>
        </references>
      </pivotArea>
    </format>
    <format dxfId="324">
      <pivotArea dataOnly="0" labelOnly="1" outline="0" fieldPosition="0">
        <references count="5">
          <reference field="6" count="1" selected="0">
            <x v="1"/>
          </reference>
          <reference field="8" count="1" selected="0">
            <x v="27"/>
          </reference>
          <reference field="10" count="1">
            <x v="35"/>
          </reference>
          <reference field="319" count="1" selected="0">
            <x v="12"/>
          </reference>
          <reference field="320" count="1" selected="0">
            <x v="1"/>
          </reference>
        </references>
      </pivotArea>
    </format>
    <format dxfId="323">
      <pivotArea dataOnly="0" labelOnly="1" outline="0" fieldPosition="0">
        <references count="5">
          <reference field="6" count="1" selected="0">
            <x v="1"/>
          </reference>
          <reference field="8" count="1" selected="0">
            <x v="27"/>
          </reference>
          <reference field="10" count="1">
            <x v="35"/>
          </reference>
          <reference field="319" count="1" selected="0">
            <x v="12"/>
          </reference>
          <reference field="320" count="1" selected="0">
            <x v="10"/>
          </reference>
        </references>
      </pivotArea>
    </format>
    <format dxfId="322">
      <pivotArea outline="0" fieldPosition="0">
        <references count="5">
          <reference field="6" count="1" selected="0">
            <x v="1"/>
          </reference>
          <reference field="8" count="1" selected="0">
            <x v="34"/>
          </reference>
          <reference field="10" count="1" selected="0">
            <x v="31"/>
          </reference>
          <reference field="319" count="1" selected="0">
            <x v="13"/>
          </reference>
          <reference field="320" count="1" selected="0">
            <x v="13"/>
          </reference>
        </references>
      </pivotArea>
    </format>
    <format dxfId="321">
      <pivotArea dataOnly="0" labelOnly="1" outline="0" fieldPosition="0">
        <references count="1">
          <reference field="319" count="1">
            <x v="13"/>
          </reference>
        </references>
      </pivotArea>
    </format>
    <format dxfId="320">
      <pivotArea dataOnly="0" labelOnly="1" outline="0" fieldPosition="0">
        <references count="3">
          <reference field="6" count="1" selected="0">
            <x v="1"/>
          </reference>
          <reference field="319" count="1" selected="0">
            <x v="13"/>
          </reference>
          <reference field="320" count="1">
            <x v="13"/>
          </reference>
        </references>
      </pivotArea>
    </format>
    <format dxfId="319">
      <pivotArea dataOnly="0" labelOnly="1" outline="0" fieldPosition="0">
        <references count="4">
          <reference field="6" count="1" selected="0">
            <x v="1"/>
          </reference>
          <reference field="8" count="1">
            <x v="34"/>
          </reference>
          <reference field="319" count="1" selected="0">
            <x v="13"/>
          </reference>
          <reference field="320" count="1" selected="0">
            <x v="13"/>
          </reference>
        </references>
      </pivotArea>
    </format>
    <format dxfId="318">
      <pivotArea dataOnly="0" labelOnly="1" outline="0" fieldPosition="0">
        <references count="5">
          <reference field="6" count="1" selected="0">
            <x v="1"/>
          </reference>
          <reference field="8" count="1" selected="0">
            <x v="34"/>
          </reference>
          <reference field="10" count="1">
            <x v="31"/>
          </reference>
          <reference field="319" count="1" selected="0">
            <x v="13"/>
          </reference>
          <reference field="320" count="1" selected="0">
            <x v="13"/>
          </reference>
        </references>
      </pivotArea>
    </format>
    <format dxfId="317">
      <pivotArea outline="0" fieldPosition="0">
        <references count="5">
          <reference field="6" count="1" selected="0">
            <x v="2"/>
          </reference>
          <reference field="8" count="1" selected="0">
            <x v="71"/>
          </reference>
          <reference field="10" count="1" selected="0">
            <x v="65"/>
          </reference>
          <reference field="319" count="1" selected="0">
            <x v="14"/>
          </reference>
          <reference field="320" count="2" selected="0">
            <x v="7"/>
            <x v="9"/>
          </reference>
        </references>
      </pivotArea>
    </format>
    <format dxfId="316">
      <pivotArea dataOnly="0" labelOnly="1" outline="0" fieldPosition="0">
        <references count="1">
          <reference field="319" count="1">
            <x v="14"/>
          </reference>
        </references>
      </pivotArea>
    </format>
    <format dxfId="315">
      <pivotArea dataOnly="0" labelOnly="1" outline="0" fieldPosition="0">
        <references count="2">
          <reference field="6" count="1">
            <x v="2"/>
          </reference>
          <reference field="319" count="1" selected="0">
            <x v="14"/>
          </reference>
        </references>
      </pivotArea>
    </format>
    <format dxfId="314">
      <pivotArea dataOnly="0" labelOnly="1" outline="0" fieldPosition="0">
        <references count="3">
          <reference field="6" count="1" selected="0">
            <x v="2"/>
          </reference>
          <reference field="319" count="1" selected="0">
            <x v="14"/>
          </reference>
          <reference field="320" count="2">
            <x v="7"/>
            <x v="9"/>
          </reference>
        </references>
      </pivotArea>
    </format>
    <format dxfId="313">
      <pivotArea dataOnly="0" labelOnly="1" outline="0" fieldPosition="0">
        <references count="4">
          <reference field="6" count="1" selected="0">
            <x v="2"/>
          </reference>
          <reference field="8" count="1">
            <x v="71"/>
          </reference>
          <reference field="319" count="1" selected="0">
            <x v="14"/>
          </reference>
          <reference field="320" count="1" selected="0">
            <x v="7"/>
          </reference>
        </references>
      </pivotArea>
    </format>
    <format dxfId="312">
      <pivotArea dataOnly="0" labelOnly="1" outline="0" fieldPosition="0">
        <references count="5">
          <reference field="6" count="1" selected="0">
            <x v="2"/>
          </reference>
          <reference field="8" count="1" selected="0">
            <x v="71"/>
          </reference>
          <reference field="10" count="1">
            <x v="65"/>
          </reference>
          <reference field="319" count="1" selected="0">
            <x v="14"/>
          </reference>
          <reference field="320" count="1" selected="0">
            <x v="7"/>
          </reference>
        </references>
      </pivotArea>
    </format>
    <format dxfId="311">
      <pivotArea dataOnly="0" labelOnly="1" outline="0" fieldPosition="0">
        <references count="5">
          <reference field="6" count="1" selected="0">
            <x v="2"/>
          </reference>
          <reference field="8" count="1" selected="0">
            <x v="71"/>
          </reference>
          <reference field="10" count="1">
            <x v="65"/>
          </reference>
          <reference field="319" count="1" selected="0">
            <x v="14"/>
          </reference>
          <reference field="320" count="1" selected="0">
            <x v="9"/>
          </reference>
        </references>
      </pivotArea>
    </format>
    <format dxfId="310">
      <pivotArea outline="0" fieldPosition="0">
        <references count="5">
          <reference field="6" count="1" selected="0">
            <x v="1"/>
          </reference>
          <reference field="8" count="1" selected="0">
            <x v="19"/>
          </reference>
          <reference field="10" count="1" selected="0">
            <x v="17"/>
          </reference>
          <reference field="319" count="1" selected="0">
            <x v="15"/>
          </reference>
          <reference field="320" count="1" selected="0">
            <x v="30"/>
          </reference>
        </references>
      </pivotArea>
    </format>
    <format dxfId="309">
      <pivotArea dataOnly="0" labelOnly="1" outline="0" fieldPosition="0">
        <references count="1">
          <reference field="319" count="1">
            <x v="15"/>
          </reference>
        </references>
      </pivotArea>
    </format>
    <format dxfId="308">
      <pivotArea dataOnly="0" labelOnly="1" outline="0" offset="IV1" fieldPosition="0">
        <references count="2">
          <reference field="6" count="1">
            <x v="1"/>
          </reference>
          <reference field="319" count="1" selected="0">
            <x v="15"/>
          </reference>
        </references>
      </pivotArea>
    </format>
    <format dxfId="307">
      <pivotArea dataOnly="0" labelOnly="1" outline="0" fieldPosition="0">
        <references count="3">
          <reference field="6" count="1" selected="0">
            <x v="1"/>
          </reference>
          <reference field="319" count="1" selected="0">
            <x v="15"/>
          </reference>
          <reference field="320" count="1">
            <x v="30"/>
          </reference>
        </references>
      </pivotArea>
    </format>
    <format dxfId="306">
      <pivotArea dataOnly="0" labelOnly="1" outline="0" fieldPosition="0">
        <references count="4">
          <reference field="6" count="1" selected="0">
            <x v="1"/>
          </reference>
          <reference field="8" count="1">
            <x v="19"/>
          </reference>
          <reference field="319" count="1" selected="0">
            <x v="15"/>
          </reference>
          <reference field="320" count="1" selected="0">
            <x v="30"/>
          </reference>
        </references>
      </pivotArea>
    </format>
    <format dxfId="305">
      <pivotArea dataOnly="0" labelOnly="1" outline="0" fieldPosition="0">
        <references count="5">
          <reference field="6" count="1" selected="0">
            <x v="1"/>
          </reference>
          <reference field="8" count="1" selected="0">
            <x v="19"/>
          </reference>
          <reference field="10" count="1">
            <x v="17"/>
          </reference>
          <reference field="319" count="1" selected="0">
            <x v="15"/>
          </reference>
          <reference field="320" count="1" selected="0">
            <x v="30"/>
          </reference>
        </references>
      </pivotArea>
    </format>
    <format dxfId="304">
      <pivotArea outline="0" fieldPosition="0">
        <references count="5">
          <reference field="6" count="1" selected="0">
            <x v="1"/>
          </reference>
          <reference field="8" count="2" selected="0">
            <x v="38"/>
            <x v="39"/>
          </reference>
          <reference field="10" count="2" selected="0">
            <x v="34"/>
            <x v="36"/>
          </reference>
          <reference field="319" count="1" selected="0">
            <x v="16"/>
          </reference>
          <reference field="320" count="2" selected="0">
            <x v="0"/>
            <x v="2"/>
          </reference>
        </references>
      </pivotArea>
    </format>
    <format dxfId="303">
      <pivotArea dataOnly="0" labelOnly="1" outline="0" fieldPosition="0">
        <references count="1">
          <reference field="319" count="1">
            <x v="16"/>
          </reference>
        </references>
      </pivotArea>
    </format>
    <format dxfId="302">
      <pivotArea dataOnly="0" labelOnly="1" outline="0" fieldPosition="0">
        <references count="3">
          <reference field="6" count="1" selected="0">
            <x v="1"/>
          </reference>
          <reference field="319" count="1" selected="0">
            <x v="16"/>
          </reference>
          <reference field="320" count="2">
            <x v="0"/>
            <x v="2"/>
          </reference>
        </references>
      </pivotArea>
    </format>
    <format dxfId="301">
      <pivotArea dataOnly="0" labelOnly="1" outline="0" fieldPosition="0">
        <references count="4">
          <reference field="6" count="1" selected="0">
            <x v="1"/>
          </reference>
          <reference field="8" count="1">
            <x v="38"/>
          </reference>
          <reference field="319" count="1" selected="0">
            <x v="16"/>
          </reference>
          <reference field="320" count="1" selected="0">
            <x v="0"/>
          </reference>
        </references>
      </pivotArea>
    </format>
    <format dxfId="300">
      <pivotArea dataOnly="0" labelOnly="1" outline="0" fieldPosition="0">
        <references count="4">
          <reference field="6" count="1" selected="0">
            <x v="1"/>
          </reference>
          <reference field="8" count="1">
            <x v="39"/>
          </reference>
          <reference field="319" count="1" selected="0">
            <x v="16"/>
          </reference>
          <reference field="320" count="1" selected="0">
            <x v="2"/>
          </reference>
        </references>
      </pivotArea>
    </format>
    <format dxfId="299">
      <pivotArea dataOnly="0" labelOnly="1" outline="0" fieldPosition="0">
        <references count="5">
          <reference field="6" count="1" selected="0">
            <x v="1"/>
          </reference>
          <reference field="8" count="1" selected="0">
            <x v="38"/>
          </reference>
          <reference field="10" count="1">
            <x v="36"/>
          </reference>
          <reference field="319" count="1" selected="0">
            <x v="16"/>
          </reference>
          <reference field="320" count="1" selected="0">
            <x v="0"/>
          </reference>
        </references>
      </pivotArea>
    </format>
    <format dxfId="298">
      <pivotArea dataOnly="0" labelOnly="1" outline="0" fieldPosition="0">
        <references count="5">
          <reference field="6" count="1" selected="0">
            <x v="1"/>
          </reference>
          <reference field="8" count="1" selected="0">
            <x v="39"/>
          </reference>
          <reference field="10" count="1">
            <x v="34"/>
          </reference>
          <reference field="319" count="1" selected="0">
            <x v="16"/>
          </reference>
          <reference field="320" count="1" selected="0">
            <x v="2"/>
          </reference>
        </references>
      </pivotArea>
    </format>
    <format dxfId="297">
      <pivotArea outline="0" fieldPosition="0">
        <references count="5">
          <reference field="6" count="1" selected="0">
            <x v="1"/>
          </reference>
          <reference field="8" count="2" selected="0">
            <x v="5"/>
            <x v="6"/>
          </reference>
          <reference field="10" count="2" selected="0">
            <x v="3"/>
            <x v="4"/>
          </reference>
          <reference field="319" count="1" selected="0">
            <x v="17"/>
          </reference>
          <reference field="320" count="1" selected="0">
            <x v="28"/>
          </reference>
        </references>
      </pivotArea>
    </format>
    <format dxfId="296">
      <pivotArea dataOnly="0" labelOnly="1" outline="0" fieldPosition="0">
        <references count="1">
          <reference field="319" count="1">
            <x v="17"/>
          </reference>
        </references>
      </pivotArea>
    </format>
    <format dxfId="295">
      <pivotArea dataOnly="0" labelOnly="1" outline="0" fieldPosition="0">
        <references count="3">
          <reference field="6" count="1" selected="0">
            <x v="1"/>
          </reference>
          <reference field="319" count="1" selected="0">
            <x v="17"/>
          </reference>
          <reference field="320" count="1">
            <x v="28"/>
          </reference>
        </references>
      </pivotArea>
    </format>
    <format dxfId="294">
      <pivotArea dataOnly="0" labelOnly="1" outline="0" fieldPosition="0">
        <references count="4">
          <reference field="6" count="1" selected="0">
            <x v="1"/>
          </reference>
          <reference field="8" count="2">
            <x v="5"/>
            <x v="6"/>
          </reference>
          <reference field="319" count="1" selected="0">
            <x v="17"/>
          </reference>
          <reference field="320" count="1" selected="0">
            <x v="28"/>
          </reference>
        </references>
      </pivotArea>
    </format>
    <format dxfId="293">
      <pivotArea dataOnly="0" labelOnly="1" outline="0" fieldPosition="0">
        <references count="5">
          <reference field="6" count="1" selected="0">
            <x v="1"/>
          </reference>
          <reference field="8" count="1" selected="0">
            <x v="5"/>
          </reference>
          <reference field="10" count="1">
            <x v="3"/>
          </reference>
          <reference field="319" count="1" selected="0">
            <x v="17"/>
          </reference>
          <reference field="320" count="1" selected="0">
            <x v="28"/>
          </reference>
        </references>
      </pivotArea>
    </format>
    <format dxfId="292">
      <pivotArea dataOnly="0" labelOnly="1" outline="0" fieldPosition="0">
        <references count="5">
          <reference field="6" count="1" selected="0">
            <x v="1"/>
          </reference>
          <reference field="8" count="1" selected="0">
            <x v="6"/>
          </reference>
          <reference field="10" count="1">
            <x v="4"/>
          </reference>
          <reference field="319" count="1" selected="0">
            <x v="17"/>
          </reference>
          <reference field="320" count="1" selected="0">
            <x v="28"/>
          </reference>
        </references>
      </pivotArea>
    </format>
    <format dxfId="291">
      <pivotArea outline="0" fieldPosition="0">
        <references count="5">
          <reference field="6" count="1" selected="0">
            <x v="3"/>
          </reference>
          <reference field="8" count="1" selected="0">
            <x v="82"/>
          </reference>
          <reference field="10" count="1" selected="0">
            <x v="85"/>
          </reference>
          <reference field="319" count="1" selected="0">
            <x v="18"/>
          </reference>
          <reference field="320" count="2" selected="0">
            <x v="37"/>
            <x v="39"/>
          </reference>
        </references>
      </pivotArea>
    </format>
    <format dxfId="290">
      <pivotArea dataOnly="0" labelOnly="1" outline="0" fieldPosition="0">
        <references count="1">
          <reference field="319" count="1">
            <x v="18"/>
          </reference>
        </references>
      </pivotArea>
    </format>
    <format dxfId="289">
      <pivotArea dataOnly="0" labelOnly="1" outline="0" fieldPosition="0">
        <references count="2">
          <reference field="6" count="1">
            <x v="3"/>
          </reference>
          <reference field="319" count="1" selected="0">
            <x v="18"/>
          </reference>
        </references>
      </pivotArea>
    </format>
    <format dxfId="288">
      <pivotArea dataOnly="0" labelOnly="1" outline="0" fieldPosition="0">
        <references count="3">
          <reference field="6" count="1" selected="0">
            <x v="3"/>
          </reference>
          <reference field="319" count="1" selected="0">
            <x v="18"/>
          </reference>
          <reference field="320" count="2">
            <x v="37"/>
            <x v="39"/>
          </reference>
        </references>
      </pivotArea>
    </format>
    <format dxfId="287">
      <pivotArea dataOnly="0" labelOnly="1" outline="0" fieldPosition="0">
        <references count="4">
          <reference field="6" count="1" selected="0">
            <x v="3"/>
          </reference>
          <reference field="8" count="1">
            <x v="82"/>
          </reference>
          <reference field="319" count="1" selected="0">
            <x v="18"/>
          </reference>
          <reference field="320" count="1" selected="0">
            <x v="37"/>
          </reference>
        </references>
      </pivotArea>
    </format>
    <format dxfId="286">
      <pivotArea dataOnly="0" labelOnly="1" outline="0" fieldPosition="0">
        <references count="5">
          <reference field="6" count="1" selected="0">
            <x v="3"/>
          </reference>
          <reference field="8" count="1" selected="0">
            <x v="82"/>
          </reference>
          <reference field="10" count="1">
            <x v="85"/>
          </reference>
          <reference field="319" count="1" selected="0">
            <x v="18"/>
          </reference>
          <reference field="320" count="1" selected="0">
            <x v="37"/>
          </reference>
        </references>
      </pivotArea>
    </format>
    <format dxfId="285">
      <pivotArea dataOnly="0" labelOnly="1" outline="0" fieldPosition="0">
        <references count="5">
          <reference field="6" count="1" selected="0">
            <x v="3"/>
          </reference>
          <reference field="8" count="1" selected="0">
            <x v="82"/>
          </reference>
          <reference field="10" count="1">
            <x v="85"/>
          </reference>
          <reference field="319" count="1" selected="0">
            <x v="18"/>
          </reference>
          <reference field="320" count="1" selected="0">
            <x v="39"/>
          </reference>
        </references>
      </pivotArea>
    </format>
    <format dxfId="284">
      <pivotArea outline="0" fieldPosition="0">
        <references count="5">
          <reference field="6" count="1" selected="0">
            <x v="0"/>
          </reference>
          <reference field="8" count="1" selected="0">
            <x v="0"/>
          </reference>
          <reference field="10" count="1" selected="0">
            <x v="0"/>
          </reference>
          <reference field="319" count="1" selected="0">
            <x v="19"/>
          </reference>
          <reference field="320" count="1" selected="0">
            <x v="49"/>
          </reference>
        </references>
      </pivotArea>
    </format>
    <format dxfId="283">
      <pivotArea dataOnly="0" labelOnly="1" outline="0" fieldPosition="0">
        <references count="1">
          <reference field="319" count="1">
            <x v="19"/>
          </reference>
        </references>
      </pivotArea>
    </format>
    <format dxfId="282">
      <pivotArea dataOnly="0" labelOnly="1" outline="0" fieldPosition="0">
        <references count="2">
          <reference field="6" count="1">
            <x v="0"/>
          </reference>
          <reference field="319" count="1" selected="0">
            <x v="19"/>
          </reference>
        </references>
      </pivotArea>
    </format>
    <format dxfId="281">
      <pivotArea dataOnly="0" labelOnly="1" outline="0" fieldPosition="0">
        <references count="3">
          <reference field="6" count="1" selected="0">
            <x v="0"/>
          </reference>
          <reference field="319" count="1" selected="0">
            <x v="19"/>
          </reference>
          <reference field="320" count="1">
            <x v="49"/>
          </reference>
        </references>
      </pivotArea>
    </format>
    <format dxfId="280">
      <pivotArea dataOnly="0" labelOnly="1" outline="0" fieldPosition="0">
        <references count="4">
          <reference field="6" count="1" selected="0">
            <x v="0"/>
          </reference>
          <reference field="8" count="1">
            <x v="0"/>
          </reference>
          <reference field="319" count="1" selected="0">
            <x v="19"/>
          </reference>
          <reference field="320" count="1" selected="0">
            <x v="49"/>
          </reference>
        </references>
      </pivotArea>
    </format>
    <format dxfId="279">
      <pivotArea dataOnly="0" labelOnly="1" outline="0" fieldPosition="0">
        <references count="5">
          <reference field="6" count="1" selected="0">
            <x v="0"/>
          </reference>
          <reference field="8" count="1" selected="0">
            <x v="0"/>
          </reference>
          <reference field="10" count="1">
            <x v="0"/>
          </reference>
          <reference field="319" count="1" selected="0">
            <x v="19"/>
          </reference>
          <reference field="320" count="1" selected="0">
            <x v="49"/>
          </reference>
        </references>
      </pivotArea>
    </format>
    <format dxfId="278">
      <pivotArea outline="0" fieldPosition="0">
        <references count="5">
          <reference field="6" count="3" selected="0">
            <x v="0"/>
            <x v="1"/>
            <x v="2"/>
          </reference>
          <reference field="8" count="3" selected="0">
            <x v="0"/>
            <x v="14"/>
            <x v="43"/>
          </reference>
          <reference field="10" count="3" selected="0">
            <x v="0"/>
            <x v="11"/>
            <x v="48"/>
          </reference>
          <reference field="319" count="4" selected="0">
            <x v="20"/>
            <x v="21"/>
            <x v="22"/>
            <x v="23"/>
          </reference>
          <reference field="320" count="3" selected="0">
            <x v="31"/>
            <x v="40"/>
            <x v="49"/>
          </reference>
        </references>
      </pivotArea>
    </format>
    <format dxfId="277">
      <pivotArea dataOnly="0" labelOnly="1" outline="0" fieldPosition="0">
        <references count="1">
          <reference field="319" count="4">
            <x v="20"/>
            <x v="21"/>
            <x v="22"/>
            <x v="23"/>
          </reference>
        </references>
      </pivotArea>
    </format>
    <format dxfId="276">
      <pivotArea dataOnly="0" labelOnly="1" outline="0" fieldPosition="0">
        <references count="2">
          <reference field="6" count="1">
            <x v="1"/>
          </reference>
          <reference field="319" count="1" selected="0">
            <x v="20"/>
          </reference>
        </references>
      </pivotArea>
    </format>
    <format dxfId="275">
      <pivotArea dataOnly="0" labelOnly="1" outline="0" fieldPosition="0">
        <references count="2">
          <reference field="6" count="1">
            <x v="0"/>
          </reference>
          <reference field="319" count="1" selected="0">
            <x v="21"/>
          </reference>
        </references>
      </pivotArea>
    </format>
    <format dxfId="274">
      <pivotArea dataOnly="0" labelOnly="1" outline="0" fieldPosition="0">
        <references count="2">
          <reference field="6" count="1">
            <x v="1"/>
          </reference>
          <reference field="319" count="1" selected="0">
            <x v="22"/>
          </reference>
        </references>
      </pivotArea>
    </format>
    <format dxfId="273">
      <pivotArea dataOnly="0" labelOnly="1" outline="0" offset="IV1" fieldPosition="0">
        <references count="2">
          <reference field="6" count="1">
            <x v="2"/>
          </reference>
          <reference field="319" count="1" selected="0">
            <x v="23"/>
          </reference>
        </references>
      </pivotArea>
    </format>
    <format dxfId="272">
      <pivotArea dataOnly="0" labelOnly="1" outline="0" fieldPosition="0">
        <references count="3">
          <reference field="6" count="1" selected="0">
            <x v="1"/>
          </reference>
          <reference field="319" count="1" selected="0">
            <x v="20"/>
          </reference>
          <reference field="320" count="1">
            <x v="40"/>
          </reference>
        </references>
      </pivotArea>
    </format>
    <format dxfId="271">
      <pivotArea dataOnly="0" labelOnly="1" outline="0" fieldPosition="0">
        <references count="3">
          <reference field="6" count="1" selected="0">
            <x v="0"/>
          </reference>
          <reference field="319" count="1" selected="0">
            <x v="21"/>
          </reference>
          <reference field="320" count="1">
            <x v="49"/>
          </reference>
        </references>
      </pivotArea>
    </format>
    <format dxfId="270">
      <pivotArea dataOnly="0" labelOnly="1" outline="0" fieldPosition="0">
        <references count="3">
          <reference field="6" count="1" selected="0">
            <x v="1"/>
          </reference>
          <reference field="319" count="1" selected="0">
            <x v="22"/>
          </reference>
          <reference field="320" count="1">
            <x v="40"/>
          </reference>
        </references>
      </pivotArea>
    </format>
    <format dxfId="269">
      <pivotArea dataOnly="0" labelOnly="1" outline="0" fieldPosition="0">
        <references count="3">
          <reference field="6" count="1" selected="0">
            <x v="2"/>
          </reference>
          <reference field="319" count="1" selected="0">
            <x v="23"/>
          </reference>
          <reference field="320" count="1">
            <x v="31"/>
          </reference>
        </references>
      </pivotArea>
    </format>
    <format dxfId="268">
      <pivotArea dataOnly="0" labelOnly="1" outline="0" fieldPosition="0">
        <references count="4">
          <reference field="6" count="1" selected="0">
            <x v="1"/>
          </reference>
          <reference field="8" count="1">
            <x v="14"/>
          </reference>
          <reference field="319" count="1" selected="0">
            <x v="20"/>
          </reference>
          <reference field="320" count="1" selected="0">
            <x v="40"/>
          </reference>
        </references>
      </pivotArea>
    </format>
    <format dxfId="267">
      <pivotArea dataOnly="0" labelOnly="1" outline="0" fieldPosition="0">
        <references count="4">
          <reference field="6" count="1" selected="0">
            <x v="0"/>
          </reference>
          <reference field="8" count="1">
            <x v="0"/>
          </reference>
          <reference field="319" count="1" selected="0">
            <x v="21"/>
          </reference>
          <reference field="320" count="1" selected="0">
            <x v="49"/>
          </reference>
        </references>
      </pivotArea>
    </format>
    <format dxfId="266">
      <pivotArea dataOnly="0" labelOnly="1" outline="0" fieldPosition="0">
        <references count="4">
          <reference field="6" count="1" selected="0">
            <x v="1"/>
          </reference>
          <reference field="8" count="1">
            <x v="14"/>
          </reference>
          <reference field="319" count="1" selected="0">
            <x v="22"/>
          </reference>
          <reference field="320" count="1" selected="0">
            <x v="40"/>
          </reference>
        </references>
      </pivotArea>
    </format>
    <format dxfId="265">
      <pivotArea dataOnly="0" labelOnly="1" outline="0" fieldPosition="0">
        <references count="4">
          <reference field="6" count="1" selected="0">
            <x v="2"/>
          </reference>
          <reference field="8" count="1">
            <x v="43"/>
          </reference>
          <reference field="319" count="1" selected="0">
            <x v="23"/>
          </reference>
          <reference field="320" count="1" selected="0">
            <x v="31"/>
          </reference>
        </references>
      </pivotArea>
    </format>
    <format dxfId="264">
      <pivotArea dataOnly="0" labelOnly="1" outline="0" fieldPosition="0">
        <references count="5">
          <reference field="6" count="1" selected="0">
            <x v="1"/>
          </reference>
          <reference field="8" count="1" selected="0">
            <x v="14"/>
          </reference>
          <reference field="10" count="1">
            <x v="11"/>
          </reference>
          <reference field="319" count="1" selected="0">
            <x v="20"/>
          </reference>
          <reference field="320" count="1" selected="0">
            <x v="40"/>
          </reference>
        </references>
      </pivotArea>
    </format>
    <format dxfId="263">
      <pivotArea dataOnly="0" labelOnly="1" outline="0" fieldPosition="0">
        <references count="5">
          <reference field="6" count="1" selected="0">
            <x v="0"/>
          </reference>
          <reference field="8" count="1" selected="0">
            <x v="0"/>
          </reference>
          <reference field="10" count="1">
            <x v="0"/>
          </reference>
          <reference field="319" count="1" selected="0">
            <x v="21"/>
          </reference>
          <reference field="320" count="1" selected="0">
            <x v="49"/>
          </reference>
        </references>
      </pivotArea>
    </format>
    <format dxfId="262">
      <pivotArea dataOnly="0" labelOnly="1" outline="0" fieldPosition="0">
        <references count="5">
          <reference field="6" count="1" selected="0">
            <x v="1"/>
          </reference>
          <reference field="8" count="1" selected="0">
            <x v="14"/>
          </reference>
          <reference field="10" count="1">
            <x v="11"/>
          </reference>
          <reference field="319" count="1" selected="0">
            <x v="22"/>
          </reference>
          <reference field="320" count="1" selected="0">
            <x v="40"/>
          </reference>
        </references>
      </pivotArea>
    </format>
    <format dxfId="261">
      <pivotArea dataOnly="0" labelOnly="1" outline="0" fieldPosition="0">
        <references count="5">
          <reference field="6" count="1" selected="0">
            <x v="2"/>
          </reference>
          <reference field="8" count="1" selected="0">
            <x v="43"/>
          </reference>
          <reference field="10" count="1">
            <x v="48"/>
          </reference>
          <reference field="319" count="1" selected="0">
            <x v="23"/>
          </reference>
          <reference field="320" count="1" selected="0">
            <x v="31"/>
          </reference>
        </references>
      </pivotArea>
    </format>
    <format dxfId="260">
      <pivotArea outline="0" fieldPosition="0">
        <references count="5">
          <reference field="6" count="1" selected="0">
            <x v="2"/>
          </reference>
          <reference field="8" count="1" selected="0">
            <x v="72"/>
          </reference>
          <reference field="10" count="2" selected="0">
            <x v="69"/>
            <x v="73"/>
          </reference>
          <reference field="319" count="1" selected="0">
            <x v="24"/>
          </reference>
          <reference field="320" count="2" selected="0">
            <x v="5"/>
            <x v="6"/>
          </reference>
        </references>
      </pivotArea>
    </format>
    <format dxfId="259">
      <pivotArea dataOnly="0" labelOnly="1" outline="0" fieldPosition="0">
        <references count="1">
          <reference field="319" count="1">
            <x v="24"/>
          </reference>
        </references>
      </pivotArea>
    </format>
    <format dxfId="258">
      <pivotArea dataOnly="0" labelOnly="1" outline="0" fieldPosition="0">
        <references count="3">
          <reference field="6" count="1" selected="0">
            <x v="2"/>
          </reference>
          <reference field="319" count="1" selected="0">
            <x v="24"/>
          </reference>
          <reference field="320" count="2">
            <x v="5"/>
            <x v="6"/>
          </reference>
        </references>
      </pivotArea>
    </format>
    <format dxfId="257">
      <pivotArea dataOnly="0" labelOnly="1" outline="0" fieldPosition="0">
        <references count="4">
          <reference field="6" count="1" selected="0">
            <x v="2"/>
          </reference>
          <reference field="8" count="1">
            <x v="72"/>
          </reference>
          <reference field="319" count="1" selected="0">
            <x v="24"/>
          </reference>
          <reference field="320" count="1" selected="0">
            <x v="5"/>
          </reference>
        </references>
      </pivotArea>
    </format>
    <format dxfId="256">
      <pivotArea dataOnly="0" labelOnly="1" outline="0" fieldPosition="0">
        <references count="5">
          <reference field="6" count="1" selected="0">
            <x v="2"/>
          </reference>
          <reference field="8" count="1" selected="0">
            <x v="72"/>
          </reference>
          <reference field="10" count="1">
            <x v="73"/>
          </reference>
          <reference field="319" count="1" selected="0">
            <x v="24"/>
          </reference>
          <reference field="320" count="1" selected="0">
            <x v="5"/>
          </reference>
        </references>
      </pivotArea>
    </format>
    <format dxfId="255">
      <pivotArea dataOnly="0" labelOnly="1" outline="0" fieldPosition="0">
        <references count="5">
          <reference field="6" count="1" selected="0">
            <x v="2"/>
          </reference>
          <reference field="8" count="1" selected="0">
            <x v="72"/>
          </reference>
          <reference field="10" count="1">
            <x v="69"/>
          </reference>
          <reference field="319" count="1" selected="0">
            <x v="24"/>
          </reference>
          <reference field="320" count="1" selected="0">
            <x v="6"/>
          </reference>
        </references>
      </pivotArea>
    </format>
    <format dxfId="254">
      <pivotArea dataOnly="0" labelOnly="1" outline="0" offset="IV2" fieldPosition="0">
        <references count="2">
          <reference field="6" count="1">
            <x v="1"/>
          </reference>
          <reference field="319" count="1" selected="0">
            <x v="12"/>
          </reference>
        </references>
      </pivotArea>
    </format>
    <format dxfId="253">
      <pivotArea dataOnly="0" labelOnly="1" outline="0" offset="IV256" fieldPosition="0">
        <references count="2">
          <reference field="6" count="1">
            <x v="1"/>
          </reference>
          <reference field="319" count="1" selected="0">
            <x v="12"/>
          </reference>
        </references>
      </pivotArea>
    </format>
    <format dxfId="252">
      <pivotArea dataOnly="0" labelOnly="1" outline="0" offset="IV2:IV256" fieldPosition="0">
        <references count="2">
          <reference field="6" count="1">
            <x v="1"/>
          </reference>
          <reference field="319" count="1" selected="0">
            <x v="15"/>
          </reference>
        </references>
      </pivotArea>
    </format>
    <format dxfId="251">
      <pivotArea dataOnly="0" labelOnly="1" outline="0" fieldPosition="0">
        <references count="4">
          <reference field="6" count="1" selected="0">
            <x v="2"/>
          </reference>
          <reference field="8" count="1">
            <x v="63"/>
          </reference>
          <reference field="319" count="1" selected="0">
            <x v="11"/>
          </reference>
          <reference field="320" count="1" selected="0">
            <x v="37"/>
          </reference>
        </references>
      </pivotArea>
    </format>
    <format dxfId="250">
      <pivotArea dataOnly="0" labelOnly="1" outline="0" offset="IV256" fieldPosition="0">
        <references count="4">
          <reference field="6" count="1" selected="0">
            <x v="1"/>
          </reference>
          <reference field="8" count="1">
            <x v="27"/>
          </reference>
          <reference field="319" count="1" selected="0">
            <x v="12"/>
          </reference>
          <reference field="320" count="1" selected="0">
            <x v="1"/>
          </reference>
        </references>
      </pivotArea>
    </format>
    <format dxfId="249">
      <pivotArea dataOnly="0" labelOnly="1" outline="0" offset="IV256" fieldPosition="0">
        <references count="4">
          <reference field="6" count="1" selected="0">
            <x v="2"/>
          </reference>
          <reference field="8" count="1">
            <x v="71"/>
          </reference>
          <reference field="319" count="1" selected="0">
            <x v="14"/>
          </reference>
          <reference field="320" count="1" selected="0">
            <x v="7"/>
          </reference>
        </references>
      </pivotArea>
    </format>
    <format dxfId="248">
      <pivotArea dataOnly="0" labelOnly="1" outline="0" offset="IV256" fieldPosition="0">
        <references count="4">
          <reference field="6" count="1" selected="0">
            <x v="3"/>
          </reference>
          <reference field="8" count="1">
            <x v="82"/>
          </reference>
          <reference field="319" count="1" selected="0">
            <x v="18"/>
          </reference>
          <reference field="320" count="1" selected="0">
            <x v="37"/>
          </reference>
        </references>
      </pivotArea>
    </format>
    <format dxfId="247">
      <pivotArea dataOnly="0" labelOnly="1" outline="0" offset="IV2:IV256" fieldPosition="0">
        <references count="2">
          <reference field="6" count="1">
            <x v="2"/>
          </reference>
          <reference field="319" count="1" selected="0">
            <x v="23"/>
          </reference>
        </references>
      </pivotArea>
    </format>
    <format dxfId="246">
      <pivotArea outline="0" fieldPosition="0">
        <references count="5">
          <reference field="6" count="1" selected="0">
            <x v="2"/>
          </reference>
          <reference field="8" count="1" selected="0">
            <x v="63"/>
          </reference>
          <reference field="10" count="2" selected="0">
            <x v="66"/>
            <x v="71"/>
          </reference>
          <reference field="319" count="1" selected="0">
            <x v="11"/>
          </reference>
          <reference field="320" count="2" selected="0">
            <x v="37"/>
            <x v="38"/>
          </reference>
        </references>
      </pivotArea>
    </format>
    <format dxfId="245">
      <pivotArea dataOnly="0" labelOnly="1" outline="0" fieldPosition="0">
        <references count="1">
          <reference field="319" count="1">
            <x v="11"/>
          </reference>
        </references>
      </pivotArea>
    </format>
    <format dxfId="244">
      <pivotArea dataOnly="0" labelOnly="1" outline="0" fieldPosition="0">
        <references count="2">
          <reference field="6" count="1">
            <x v="2"/>
          </reference>
          <reference field="319" count="1" selected="0">
            <x v="11"/>
          </reference>
        </references>
      </pivotArea>
    </format>
    <format dxfId="243">
      <pivotArea dataOnly="0" labelOnly="1" outline="0" fieldPosition="0">
        <references count="3">
          <reference field="6" count="1" selected="0">
            <x v="2"/>
          </reference>
          <reference field="319" count="1" selected="0">
            <x v="11"/>
          </reference>
          <reference field="320" count="2">
            <x v="37"/>
            <x v="38"/>
          </reference>
        </references>
      </pivotArea>
    </format>
    <format dxfId="242">
      <pivotArea dataOnly="0" labelOnly="1" outline="0" fieldPosition="0">
        <references count="4">
          <reference field="6" count="1" selected="0">
            <x v="2"/>
          </reference>
          <reference field="8" count="1">
            <x v="63"/>
          </reference>
          <reference field="319" count="1" selected="0">
            <x v="11"/>
          </reference>
          <reference field="320" count="1" selected="0">
            <x v="37"/>
          </reference>
        </references>
      </pivotArea>
    </format>
    <format dxfId="241">
      <pivotArea dataOnly="0" labelOnly="1" outline="0" fieldPosition="0">
        <references count="5">
          <reference field="6" count="1" selected="0">
            <x v="2"/>
          </reference>
          <reference field="8" count="1" selected="0">
            <x v="63"/>
          </reference>
          <reference field="10" count="1">
            <x v="71"/>
          </reference>
          <reference field="319" count="1" selected="0">
            <x v="11"/>
          </reference>
          <reference field="320" count="1" selected="0">
            <x v="37"/>
          </reference>
        </references>
      </pivotArea>
    </format>
    <format dxfId="240">
      <pivotArea dataOnly="0" labelOnly="1" outline="0" fieldPosition="0">
        <references count="5">
          <reference field="6" count="1" selected="0">
            <x v="2"/>
          </reference>
          <reference field="8" count="1" selected="0">
            <x v="63"/>
          </reference>
          <reference field="10" count="1">
            <x v="66"/>
          </reference>
          <reference field="319" count="1" selected="0">
            <x v="11"/>
          </reference>
          <reference field="320" count="1" selected="0">
            <x v="38"/>
          </reference>
        </references>
      </pivotArea>
    </format>
    <format dxfId="239">
      <pivotArea dataOnly="0" labelOnly="1" outline="0" offset="IV256" fieldPosition="0">
        <references count="4">
          <reference field="6" count="1" selected="0">
            <x v="2"/>
          </reference>
          <reference field="8" count="1">
            <x v="72"/>
          </reference>
          <reference field="319" count="1" selected="0">
            <x v="24"/>
          </reference>
          <reference field="320" count="1" selected="0">
            <x v="5"/>
          </reference>
        </references>
      </pivotArea>
    </format>
    <format dxfId="238">
      <pivotArea outline="0" fieldPosition="0">
        <references count="5">
          <reference field="6" count="2" selected="0">
            <x v="1"/>
            <x v="2"/>
          </reference>
          <reference field="8" count="4" selected="0">
            <x v="13"/>
            <x v="15"/>
            <x v="40"/>
            <x v="68"/>
          </reference>
          <reference field="10" count="4" selected="0">
            <x v="10"/>
            <x v="12"/>
            <x v="37"/>
            <x v="64"/>
          </reference>
          <reference field="319" count="4" selected="0">
            <x v="25"/>
            <x v="26"/>
            <x v="27"/>
            <x v="28"/>
          </reference>
          <reference field="320" count="3" selected="0">
            <x v="14"/>
            <x v="26"/>
            <x v="46"/>
          </reference>
        </references>
      </pivotArea>
    </format>
    <format dxfId="237">
      <pivotArea dataOnly="0" labelOnly="1" outline="0" fieldPosition="0">
        <references count="1">
          <reference field="319" count="4">
            <x v="25"/>
            <x v="26"/>
            <x v="27"/>
            <x v="28"/>
          </reference>
        </references>
      </pivotArea>
    </format>
    <format dxfId="236">
      <pivotArea dataOnly="0" labelOnly="1" outline="0" fieldPosition="0">
        <references count="2">
          <reference field="6" count="1">
            <x v="1"/>
          </reference>
          <reference field="319" count="1" selected="0">
            <x v="25"/>
          </reference>
        </references>
      </pivotArea>
    </format>
    <format dxfId="235">
      <pivotArea dataOnly="0" labelOnly="1" outline="0" fieldPosition="0">
        <references count="2">
          <reference field="6" count="1">
            <x v="2"/>
          </reference>
          <reference field="319" count="1" selected="0">
            <x v="27"/>
          </reference>
        </references>
      </pivotArea>
    </format>
    <format dxfId="234">
      <pivotArea dataOnly="0" labelOnly="1" outline="0" fieldPosition="0">
        <references count="2">
          <reference field="6" count="1">
            <x v="1"/>
          </reference>
          <reference field="319" count="1" selected="0">
            <x v="28"/>
          </reference>
        </references>
      </pivotArea>
    </format>
    <format dxfId="233">
      <pivotArea dataOnly="0" labelOnly="1" outline="0" fieldPosition="0">
        <references count="3">
          <reference field="6" count="1" selected="0">
            <x v="1"/>
          </reference>
          <reference field="319" count="1" selected="0">
            <x v="25"/>
          </reference>
          <reference field="320" count="1">
            <x v="46"/>
          </reference>
        </references>
      </pivotArea>
    </format>
    <format dxfId="232">
      <pivotArea dataOnly="0" labelOnly="1" outline="0" fieldPosition="0">
        <references count="3">
          <reference field="6" count="1" selected="0">
            <x v="2"/>
          </reference>
          <reference field="319" count="1" selected="0">
            <x v="27"/>
          </reference>
          <reference field="320" count="1">
            <x v="14"/>
          </reference>
        </references>
      </pivotArea>
    </format>
    <format dxfId="231">
      <pivotArea dataOnly="0" labelOnly="1" outline="0" fieldPosition="0">
        <references count="3">
          <reference field="6" count="1" selected="0">
            <x v="1"/>
          </reference>
          <reference field="319" count="1" selected="0">
            <x v="28"/>
          </reference>
          <reference field="320" count="1">
            <x v="26"/>
          </reference>
        </references>
      </pivotArea>
    </format>
    <format dxfId="230">
      <pivotArea dataOnly="0" labelOnly="1" outline="0" fieldPosition="0">
        <references count="4">
          <reference field="6" count="1" selected="0">
            <x v="1"/>
          </reference>
          <reference field="8" count="1">
            <x v="15"/>
          </reference>
          <reference field="319" count="1" selected="0">
            <x v="25"/>
          </reference>
          <reference field="320" count="1" selected="0">
            <x v="46"/>
          </reference>
        </references>
      </pivotArea>
    </format>
    <format dxfId="229">
      <pivotArea dataOnly="0" labelOnly="1" outline="0" fieldPosition="0">
        <references count="4">
          <reference field="6" count="1" selected="0">
            <x v="1"/>
          </reference>
          <reference field="8" count="1">
            <x v="13"/>
          </reference>
          <reference field="319" count="1" selected="0">
            <x v="26"/>
          </reference>
          <reference field="320" count="1" selected="0">
            <x v="46"/>
          </reference>
        </references>
      </pivotArea>
    </format>
    <format dxfId="228">
      <pivotArea dataOnly="0" labelOnly="1" outline="0" fieldPosition="0">
        <references count="4">
          <reference field="6" count="1" selected="0">
            <x v="2"/>
          </reference>
          <reference field="8" count="1">
            <x v="68"/>
          </reference>
          <reference field="319" count="1" selected="0">
            <x v="27"/>
          </reference>
          <reference field="320" count="1" selected="0">
            <x v="14"/>
          </reference>
        </references>
      </pivotArea>
    </format>
    <format dxfId="227">
      <pivotArea dataOnly="0" labelOnly="1" outline="0" fieldPosition="0">
        <references count="4">
          <reference field="6" count="1" selected="0">
            <x v="1"/>
          </reference>
          <reference field="8" count="1">
            <x v="40"/>
          </reference>
          <reference field="319" count="1" selected="0">
            <x v="28"/>
          </reference>
          <reference field="320" count="1" selected="0">
            <x v="26"/>
          </reference>
        </references>
      </pivotArea>
    </format>
    <format dxfId="226">
      <pivotArea dataOnly="0" labelOnly="1" outline="0" fieldPosition="0">
        <references count="5">
          <reference field="6" count="1" selected="0">
            <x v="1"/>
          </reference>
          <reference field="8" count="1" selected="0">
            <x v="15"/>
          </reference>
          <reference field="10" count="1">
            <x v="12"/>
          </reference>
          <reference field="319" count="1" selected="0">
            <x v="25"/>
          </reference>
          <reference field="320" count="1" selected="0">
            <x v="46"/>
          </reference>
        </references>
      </pivotArea>
    </format>
    <format dxfId="225">
      <pivotArea dataOnly="0" labelOnly="1" outline="0" fieldPosition="0">
        <references count="5">
          <reference field="6" count="1" selected="0">
            <x v="1"/>
          </reference>
          <reference field="8" count="1" selected="0">
            <x v="13"/>
          </reference>
          <reference field="10" count="1">
            <x v="10"/>
          </reference>
          <reference field="319" count="1" selected="0">
            <x v="26"/>
          </reference>
          <reference field="320" count="1" selected="0">
            <x v="46"/>
          </reference>
        </references>
      </pivotArea>
    </format>
    <format dxfId="224">
      <pivotArea dataOnly="0" labelOnly="1" outline="0" fieldPosition="0">
        <references count="5">
          <reference field="6" count="1" selected="0">
            <x v="2"/>
          </reference>
          <reference field="8" count="1" selected="0">
            <x v="68"/>
          </reference>
          <reference field="10" count="1">
            <x v="64"/>
          </reference>
          <reference field="319" count="1" selected="0">
            <x v="27"/>
          </reference>
          <reference field="320" count="1" selected="0">
            <x v="14"/>
          </reference>
        </references>
      </pivotArea>
    </format>
    <format dxfId="223">
      <pivotArea dataOnly="0" labelOnly="1" outline="0" fieldPosition="0">
        <references count="5">
          <reference field="6" count="1" selected="0">
            <x v="1"/>
          </reference>
          <reference field="8" count="1" selected="0">
            <x v="40"/>
          </reference>
          <reference field="10" count="1">
            <x v="37"/>
          </reference>
          <reference field="319" count="1" selected="0">
            <x v="28"/>
          </reference>
          <reference field="320" count="1" selected="0">
            <x v="26"/>
          </reference>
        </references>
      </pivotArea>
    </format>
    <format dxfId="222">
      <pivotArea outline="0" fieldPosition="0">
        <references count="5">
          <reference field="6" count="1" selected="0">
            <x v="2"/>
          </reference>
          <reference field="8" count="2" selected="0">
            <x v="69"/>
            <x v="70"/>
          </reference>
          <reference field="10" count="2" selected="0">
            <x v="67"/>
            <x v="68"/>
          </reference>
          <reference field="319" count="1" selected="0">
            <x v="29"/>
          </reference>
          <reference field="320" count="1" selected="0">
            <x v="14"/>
          </reference>
        </references>
      </pivotArea>
    </format>
    <format dxfId="221">
      <pivotArea dataOnly="0" labelOnly="1" outline="0" fieldPosition="0">
        <references count="1">
          <reference field="319" count="1">
            <x v="29"/>
          </reference>
        </references>
      </pivotArea>
    </format>
    <format dxfId="220">
      <pivotArea dataOnly="0" labelOnly="1" outline="0" fieldPosition="0">
        <references count="2">
          <reference field="6" count="1">
            <x v="2"/>
          </reference>
          <reference field="319" count="1" selected="0">
            <x v="29"/>
          </reference>
        </references>
      </pivotArea>
    </format>
    <format dxfId="219">
      <pivotArea dataOnly="0" labelOnly="1" outline="0" fieldPosition="0">
        <references count="3">
          <reference field="6" count="1" selected="0">
            <x v="2"/>
          </reference>
          <reference field="319" count="1" selected="0">
            <x v="29"/>
          </reference>
          <reference field="320" count="1">
            <x v="14"/>
          </reference>
        </references>
      </pivotArea>
    </format>
    <format dxfId="218">
      <pivotArea dataOnly="0" labelOnly="1" outline="0" fieldPosition="0">
        <references count="4">
          <reference field="6" count="1" selected="0">
            <x v="2"/>
          </reference>
          <reference field="8" count="2">
            <x v="69"/>
            <x v="70"/>
          </reference>
          <reference field="319" count="1" selected="0">
            <x v="29"/>
          </reference>
          <reference field="320" count="1" selected="0">
            <x v="14"/>
          </reference>
        </references>
      </pivotArea>
    </format>
    <format dxfId="217">
      <pivotArea dataOnly="0" labelOnly="1" outline="0" fieldPosition="0">
        <references count="5">
          <reference field="6" count="1" selected="0">
            <x v="2"/>
          </reference>
          <reference field="8" count="1" selected="0">
            <x v="69"/>
          </reference>
          <reference field="10" count="1">
            <x v="67"/>
          </reference>
          <reference field="319" count="1" selected="0">
            <x v="29"/>
          </reference>
          <reference field="320" count="1" selected="0">
            <x v="14"/>
          </reference>
        </references>
      </pivotArea>
    </format>
    <format dxfId="216">
      <pivotArea dataOnly="0" labelOnly="1" outline="0" fieldPosition="0">
        <references count="5">
          <reference field="6" count="1" selected="0">
            <x v="2"/>
          </reference>
          <reference field="8" count="1" selected="0">
            <x v="70"/>
          </reference>
          <reference field="10" count="1">
            <x v="68"/>
          </reference>
          <reference field="319" count="1" selected="0">
            <x v="29"/>
          </reference>
          <reference field="320" count="1" selected="0">
            <x v="14"/>
          </reference>
        </references>
      </pivotArea>
    </format>
    <format dxfId="215">
      <pivotArea outline="0" fieldPosition="0">
        <references count="5">
          <reference field="6" count="1" selected="0">
            <x v="1"/>
          </reference>
          <reference field="8" count="2" selected="0">
            <x v="7"/>
            <x v="8"/>
          </reference>
          <reference field="10" count="2" selected="0">
            <x v="2"/>
            <x v="15"/>
          </reference>
          <reference field="319" count="1" selected="0">
            <x v="30"/>
          </reference>
          <reference field="320" count="2" selected="0">
            <x v="40"/>
            <x v="42"/>
          </reference>
        </references>
      </pivotArea>
    </format>
    <format dxfId="214">
      <pivotArea dataOnly="0" labelOnly="1" outline="0" fieldPosition="0">
        <references count="1">
          <reference field="319" count="1">
            <x v="30"/>
          </reference>
        </references>
      </pivotArea>
    </format>
    <format dxfId="213">
      <pivotArea dataOnly="0" labelOnly="1" outline="0" offset="IV1:IV2" fieldPosition="0">
        <references count="2">
          <reference field="6" count="1">
            <x v="1"/>
          </reference>
          <reference field="319" count="1" selected="0">
            <x v="30"/>
          </reference>
        </references>
      </pivotArea>
    </format>
    <format dxfId="212">
      <pivotArea dataOnly="0" labelOnly="1" outline="0" fieldPosition="0">
        <references count="3">
          <reference field="6" count="1" selected="0">
            <x v="1"/>
          </reference>
          <reference field="319" count="1" selected="0">
            <x v="30"/>
          </reference>
          <reference field="320" count="2">
            <x v="40"/>
            <x v="42"/>
          </reference>
        </references>
      </pivotArea>
    </format>
    <format dxfId="211">
      <pivotArea dataOnly="0" labelOnly="1" outline="0" fieldPosition="0">
        <references count="4">
          <reference field="6" count="1" selected="0">
            <x v="1"/>
          </reference>
          <reference field="8" count="1">
            <x v="7"/>
          </reference>
          <reference field="319" count="1" selected="0">
            <x v="30"/>
          </reference>
          <reference field="320" count="1" selected="0">
            <x v="40"/>
          </reference>
        </references>
      </pivotArea>
    </format>
    <format dxfId="210">
      <pivotArea dataOnly="0" labelOnly="1" outline="0" fieldPosition="0">
        <references count="4">
          <reference field="6" count="1" selected="0">
            <x v="1"/>
          </reference>
          <reference field="8" count="1">
            <x v="8"/>
          </reference>
          <reference field="319" count="1" selected="0">
            <x v="30"/>
          </reference>
          <reference field="320" count="1" selected="0">
            <x v="42"/>
          </reference>
        </references>
      </pivotArea>
    </format>
    <format dxfId="209">
      <pivotArea dataOnly="0" labelOnly="1" outline="0" fieldPosition="0">
        <references count="5">
          <reference field="6" count="1" selected="0">
            <x v="1"/>
          </reference>
          <reference field="8" count="1" selected="0">
            <x v="7"/>
          </reference>
          <reference field="10" count="1">
            <x v="2"/>
          </reference>
          <reference field="319" count="1" selected="0">
            <x v="30"/>
          </reference>
          <reference field="320" count="1" selected="0">
            <x v="40"/>
          </reference>
        </references>
      </pivotArea>
    </format>
    <format dxfId="208">
      <pivotArea dataOnly="0" labelOnly="1" outline="0" fieldPosition="0">
        <references count="5">
          <reference field="6" count="1" selected="0">
            <x v="1"/>
          </reference>
          <reference field="8" count="1" selected="0">
            <x v="8"/>
          </reference>
          <reference field="10" count="1">
            <x v="15"/>
          </reference>
          <reference field="319" count="1" selected="0">
            <x v="30"/>
          </reference>
          <reference field="320" count="1" selected="0">
            <x v="42"/>
          </reference>
        </references>
      </pivotArea>
    </format>
    <format dxfId="207">
      <pivotArea outline="0" fieldPosition="0">
        <references count="5">
          <reference field="6" count="2" selected="0">
            <x v="1"/>
            <x v="2"/>
          </reference>
          <reference field="8" count="2" selected="0">
            <x v="12"/>
            <x v="50"/>
          </reference>
          <reference field="10" count="2" selected="0">
            <x v="8"/>
            <x v="47"/>
          </reference>
          <reference field="319" count="2" selected="0">
            <x v="31"/>
            <x v="32"/>
          </reference>
          <reference field="320" count="2" selected="0">
            <x v="35"/>
            <x v="43"/>
          </reference>
        </references>
      </pivotArea>
    </format>
    <format dxfId="206">
      <pivotArea dataOnly="0" labelOnly="1" outline="0" fieldPosition="0">
        <references count="1">
          <reference field="319" count="2">
            <x v="31"/>
            <x v="32"/>
          </reference>
        </references>
      </pivotArea>
    </format>
    <format dxfId="205">
      <pivotArea dataOnly="0" labelOnly="1" outline="0" offset="IV256" fieldPosition="0">
        <references count="2">
          <reference field="6" count="1">
            <x v="1"/>
          </reference>
          <reference field="319" count="1" selected="0">
            <x v="30"/>
          </reference>
        </references>
      </pivotArea>
    </format>
    <format dxfId="204">
      <pivotArea dataOnly="0" labelOnly="1" outline="0" offset="IV1" fieldPosition="0">
        <references count="2">
          <reference field="6" count="1">
            <x v="2"/>
          </reference>
          <reference field="319" count="1" selected="0">
            <x v="32"/>
          </reference>
        </references>
      </pivotArea>
    </format>
    <format dxfId="203">
      <pivotArea dataOnly="0" labelOnly="1" outline="0" fieldPosition="0">
        <references count="3">
          <reference field="6" count="1" selected="0">
            <x v="1"/>
          </reference>
          <reference field="319" count="1" selected="0">
            <x v="31"/>
          </reference>
          <reference field="320" count="1">
            <x v="43"/>
          </reference>
        </references>
      </pivotArea>
    </format>
    <format dxfId="202">
      <pivotArea dataOnly="0" labelOnly="1" outline="0" offset="IV1" fieldPosition="0">
        <references count="3">
          <reference field="6" count="1" selected="0">
            <x v="2"/>
          </reference>
          <reference field="319" count="1" selected="0">
            <x v="32"/>
          </reference>
          <reference field="320" count="1">
            <x v="35"/>
          </reference>
        </references>
      </pivotArea>
    </format>
    <format dxfId="201">
      <pivotArea dataOnly="0" labelOnly="1" outline="0" fieldPosition="0">
        <references count="4">
          <reference field="6" count="1" selected="0">
            <x v="1"/>
          </reference>
          <reference field="8" count="1">
            <x v="12"/>
          </reference>
          <reference field="319" count="1" selected="0">
            <x v="31"/>
          </reference>
          <reference field="320" count="1" selected="0">
            <x v="43"/>
          </reference>
        </references>
      </pivotArea>
    </format>
    <format dxfId="200">
      <pivotArea dataOnly="0" labelOnly="1" outline="0" offset="IV1" fieldPosition="0">
        <references count="4">
          <reference field="6" count="1" selected="0">
            <x v="2"/>
          </reference>
          <reference field="8" count="1">
            <x v="50"/>
          </reference>
          <reference field="319" count="1" selected="0">
            <x v="32"/>
          </reference>
          <reference field="320" count="1" selected="0">
            <x v="35"/>
          </reference>
        </references>
      </pivotArea>
    </format>
    <format dxfId="199">
      <pivotArea dataOnly="0" labelOnly="1" outline="0" fieldPosition="0">
        <references count="5">
          <reference field="6" count="1" selected="0">
            <x v="1"/>
          </reference>
          <reference field="8" count="1" selected="0">
            <x v="12"/>
          </reference>
          <reference field="10" count="1">
            <x v="8"/>
          </reference>
          <reference field="319" count="1" selected="0">
            <x v="31"/>
          </reference>
          <reference field="320" count="1" selected="0">
            <x v="43"/>
          </reference>
        </references>
      </pivotArea>
    </format>
    <format dxfId="198">
      <pivotArea dataOnly="0" labelOnly="1" outline="0" fieldPosition="0">
        <references count="5">
          <reference field="6" count="1" selected="0">
            <x v="2"/>
          </reference>
          <reference field="8" count="1" selected="0">
            <x v="50"/>
          </reference>
          <reference field="10" count="1">
            <x v="47"/>
          </reference>
          <reference field="319" count="1" selected="0">
            <x v="32"/>
          </reference>
          <reference field="320" count="1" selected="0">
            <x v="35"/>
          </reference>
        </references>
      </pivotArea>
    </format>
    <format dxfId="197">
      <pivotArea outline="0" fieldPosition="0">
        <references count="5">
          <reference field="6" count="1" selected="0">
            <x v="2"/>
          </reference>
          <reference field="8" count="2" selected="0">
            <x v="49"/>
            <x v="50"/>
          </reference>
          <reference field="10" count="2" selected="0">
            <x v="46"/>
            <x v="47"/>
          </reference>
          <reference field="319" count="1" selected="0">
            <x v="33"/>
          </reference>
          <reference field="320" count="2" selected="0">
            <x v="35"/>
            <x v="44"/>
          </reference>
        </references>
      </pivotArea>
    </format>
    <format dxfId="196">
      <pivotArea dataOnly="0" labelOnly="1" outline="0" fieldPosition="0">
        <references count="1">
          <reference field="319" count="1">
            <x v="33"/>
          </reference>
        </references>
      </pivotArea>
    </format>
    <format dxfId="195">
      <pivotArea dataOnly="0" labelOnly="1" outline="0" offset="IV2:IV3" fieldPosition="0">
        <references count="2">
          <reference field="6" count="1">
            <x v="2"/>
          </reference>
          <reference field="319" count="1" selected="0">
            <x v="32"/>
          </reference>
        </references>
      </pivotArea>
    </format>
    <format dxfId="194">
      <pivotArea dataOnly="0" labelOnly="1" outline="0" offset="IV256" fieldPosition="0">
        <references count="3">
          <reference field="6" count="1" selected="0">
            <x v="2"/>
          </reference>
          <reference field="319" count="1" selected="0">
            <x v="32"/>
          </reference>
          <reference field="320" count="1">
            <x v="35"/>
          </reference>
        </references>
      </pivotArea>
    </format>
    <format dxfId="193">
      <pivotArea dataOnly="0" labelOnly="1" outline="0" offset="IV1" fieldPosition="0">
        <references count="3">
          <reference field="6" count="1" selected="0">
            <x v="2"/>
          </reference>
          <reference field="319" count="1" selected="0">
            <x v="33"/>
          </reference>
          <reference field="320" count="1">
            <x v="44"/>
          </reference>
        </references>
      </pivotArea>
    </format>
    <format dxfId="192">
      <pivotArea dataOnly="0" labelOnly="1" outline="0" offset="IV256" fieldPosition="0">
        <references count="4">
          <reference field="6" count="1" selected="0">
            <x v="2"/>
          </reference>
          <reference field="8" count="1">
            <x v="50"/>
          </reference>
          <reference field="319" count="1" selected="0">
            <x v="32"/>
          </reference>
          <reference field="320" count="1" selected="0">
            <x v="35"/>
          </reference>
        </references>
      </pivotArea>
    </format>
    <format dxfId="191">
      <pivotArea dataOnly="0" labelOnly="1" outline="0" offset="IV1" fieldPosition="0">
        <references count="4">
          <reference field="6" count="1" selected="0">
            <x v="2"/>
          </reference>
          <reference field="8" count="1">
            <x v="49"/>
          </reference>
          <reference field="319" count="1" selected="0">
            <x v="33"/>
          </reference>
          <reference field="320" count="1" selected="0">
            <x v="44"/>
          </reference>
        </references>
      </pivotArea>
    </format>
    <format dxfId="190">
      <pivotArea dataOnly="0" labelOnly="1" outline="0" fieldPosition="0">
        <references count="5">
          <reference field="6" count="1" selected="0">
            <x v="2"/>
          </reference>
          <reference field="8" count="1" selected="0">
            <x v="50"/>
          </reference>
          <reference field="10" count="1">
            <x v="47"/>
          </reference>
          <reference field="319" count="1" selected="0">
            <x v="33"/>
          </reference>
          <reference field="320" count="1" selected="0">
            <x v="35"/>
          </reference>
        </references>
      </pivotArea>
    </format>
    <format dxfId="189">
      <pivotArea dataOnly="0" labelOnly="1" outline="0" fieldPosition="0">
        <references count="5">
          <reference field="6" count="1" selected="0">
            <x v="2"/>
          </reference>
          <reference field="8" count="1" selected="0">
            <x v="49"/>
          </reference>
          <reference field="10" count="1">
            <x v="46"/>
          </reference>
          <reference field="319" count="1" selected="0">
            <x v="33"/>
          </reference>
          <reference field="320" count="1" selected="0">
            <x v="44"/>
          </reference>
        </references>
      </pivotArea>
    </format>
    <format dxfId="188">
      <pivotArea outline="0" fieldPosition="0">
        <references count="5">
          <reference field="6" count="2" selected="0">
            <x v="1"/>
            <x v="2"/>
          </reference>
          <reference field="8" count="5" selected="0">
            <x v="9"/>
            <x v="17"/>
            <x v="49"/>
            <x v="72"/>
            <x v="80"/>
          </reference>
          <reference field="10" count="5" selected="0">
            <x v="5"/>
            <x v="14"/>
            <x v="46"/>
            <x v="69"/>
            <x v="81"/>
          </reference>
          <reference field="319" count="5" selected="0">
            <x v="34"/>
            <x v="35"/>
            <x v="36"/>
            <x v="37"/>
            <x v="38"/>
          </reference>
          <reference field="320" count="5" selected="0">
            <x v="2"/>
            <x v="15"/>
            <x v="20"/>
            <x v="32"/>
            <x v="44"/>
          </reference>
        </references>
      </pivotArea>
    </format>
    <format dxfId="187">
      <pivotArea dataOnly="0" labelOnly="1" outline="0" fieldPosition="0">
        <references count="1">
          <reference field="319" count="5">
            <x v="34"/>
            <x v="35"/>
            <x v="36"/>
            <x v="37"/>
            <x v="38"/>
          </reference>
        </references>
      </pivotArea>
    </format>
    <format dxfId="186">
      <pivotArea dataOnly="0" labelOnly="1" outline="0" offset="IV4:IV256" fieldPosition="0">
        <references count="2">
          <reference field="6" count="1">
            <x v="2"/>
          </reference>
          <reference field="319" count="1" selected="0">
            <x v="32"/>
          </reference>
        </references>
      </pivotArea>
    </format>
    <format dxfId="185">
      <pivotArea dataOnly="0" labelOnly="1" outline="0" fieldPosition="0">
        <references count="2">
          <reference field="6" count="1">
            <x v="1"/>
          </reference>
          <reference field="319" count="1" selected="0">
            <x v="36"/>
          </reference>
        </references>
      </pivotArea>
    </format>
    <format dxfId="184">
      <pivotArea dataOnly="0" labelOnly="1" outline="0" fieldPosition="0">
        <references count="2">
          <reference field="6" count="1">
            <x v="2"/>
          </reference>
          <reference field="319" count="1" selected="0">
            <x v="37"/>
          </reference>
        </references>
      </pivotArea>
    </format>
    <format dxfId="183">
      <pivotArea dataOnly="0" labelOnly="1" outline="0" fieldPosition="0">
        <references count="2">
          <reference field="6" count="1">
            <x v="1"/>
          </reference>
          <reference field="319" count="1" selected="0">
            <x v="38"/>
          </reference>
        </references>
      </pivotArea>
    </format>
    <format dxfId="182">
      <pivotArea dataOnly="0" labelOnly="1" outline="0" offset="IV256" fieldPosition="0">
        <references count="3">
          <reference field="6" count="1" selected="0">
            <x v="2"/>
          </reference>
          <reference field="319" count="1" selected="0">
            <x v="33"/>
          </reference>
          <reference field="320" count="1">
            <x v="44"/>
          </reference>
        </references>
      </pivotArea>
    </format>
    <format dxfId="181">
      <pivotArea dataOnly="0" labelOnly="1" outline="0" fieldPosition="0">
        <references count="3">
          <reference field="6" count="1" selected="0">
            <x v="2"/>
          </reference>
          <reference field="319" count="1" selected="0">
            <x v="35"/>
          </reference>
          <reference field="320" count="1">
            <x v="15"/>
          </reference>
        </references>
      </pivotArea>
    </format>
    <format dxfId="180">
      <pivotArea dataOnly="0" labelOnly="1" outline="0" fieldPosition="0">
        <references count="3">
          <reference field="6" count="1" selected="0">
            <x v="1"/>
          </reference>
          <reference field="319" count="1" selected="0">
            <x v="36"/>
          </reference>
          <reference field="320" count="1">
            <x v="2"/>
          </reference>
        </references>
      </pivotArea>
    </format>
    <format dxfId="179">
      <pivotArea dataOnly="0" labelOnly="1" outline="0" fieldPosition="0">
        <references count="3">
          <reference field="6" count="1" selected="0">
            <x v="2"/>
          </reference>
          <reference field="319" count="1" selected="0">
            <x v="37"/>
          </reference>
          <reference field="320" count="1">
            <x v="20"/>
          </reference>
        </references>
      </pivotArea>
    </format>
    <format dxfId="178">
      <pivotArea dataOnly="0" labelOnly="1" outline="0" fieldPosition="0">
        <references count="3">
          <reference field="6" count="1" selected="0">
            <x v="1"/>
          </reference>
          <reference field="319" count="1" selected="0">
            <x v="38"/>
          </reference>
          <reference field="320" count="1">
            <x v="32"/>
          </reference>
        </references>
      </pivotArea>
    </format>
    <format dxfId="177">
      <pivotArea dataOnly="0" labelOnly="1" outline="0" offset="IV256" fieldPosition="0">
        <references count="4">
          <reference field="6" count="1" selected="0">
            <x v="2"/>
          </reference>
          <reference field="8" count="1">
            <x v="49"/>
          </reference>
          <reference field="319" count="1" selected="0">
            <x v="33"/>
          </reference>
          <reference field="320" count="1" selected="0">
            <x v="44"/>
          </reference>
        </references>
      </pivotArea>
    </format>
    <format dxfId="176">
      <pivotArea dataOnly="0" labelOnly="1" outline="0" fieldPosition="0">
        <references count="4">
          <reference field="6" count="1" selected="0">
            <x v="2"/>
          </reference>
          <reference field="8" count="1">
            <x v="80"/>
          </reference>
          <reference field="319" count="1" selected="0">
            <x v="35"/>
          </reference>
          <reference field="320" count="1" selected="0">
            <x v="15"/>
          </reference>
        </references>
      </pivotArea>
    </format>
    <format dxfId="175">
      <pivotArea dataOnly="0" labelOnly="1" outline="0" fieldPosition="0">
        <references count="4">
          <reference field="6" count="1" selected="0">
            <x v="1"/>
          </reference>
          <reference field="8" count="1">
            <x v="9"/>
          </reference>
          <reference field="319" count="1" selected="0">
            <x v="36"/>
          </reference>
          <reference field="320" count="1" selected="0">
            <x v="2"/>
          </reference>
        </references>
      </pivotArea>
    </format>
    <format dxfId="174">
      <pivotArea dataOnly="0" labelOnly="1" outline="0" fieldPosition="0">
        <references count="4">
          <reference field="6" count="1" selected="0">
            <x v="2"/>
          </reference>
          <reference field="8" count="1">
            <x v="72"/>
          </reference>
          <reference field="319" count="1" selected="0">
            <x v="37"/>
          </reference>
          <reference field="320" count="1" selected="0">
            <x v="20"/>
          </reference>
        </references>
      </pivotArea>
    </format>
    <format dxfId="173">
      <pivotArea dataOnly="0" labelOnly="1" outline="0" fieldPosition="0">
        <references count="4">
          <reference field="6" count="1" selected="0">
            <x v="1"/>
          </reference>
          <reference field="8" count="1">
            <x v="17"/>
          </reference>
          <reference field="319" count="1" selected="0">
            <x v="38"/>
          </reference>
          <reference field="320" count="1" selected="0">
            <x v="32"/>
          </reference>
        </references>
      </pivotArea>
    </format>
    <format dxfId="172">
      <pivotArea dataOnly="0" labelOnly="1" outline="0" fieldPosition="0">
        <references count="5">
          <reference field="6" count="1" selected="0">
            <x v="2"/>
          </reference>
          <reference field="8" count="1" selected="0">
            <x v="49"/>
          </reference>
          <reference field="10" count="1">
            <x v="46"/>
          </reference>
          <reference field="319" count="1" selected="0">
            <x v="34"/>
          </reference>
          <reference field="320" count="1" selected="0">
            <x v="44"/>
          </reference>
        </references>
      </pivotArea>
    </format>
    <format dxfId="171">
      <pivotArea dataOnly="0" labelOnly="1" outline="0" fieldPosition="0">
        <references count="5">
          <reference field="6" count="1" selected="0">
            <x v="2"/>
          </reference>
          <reference field="8" count="1" selected="0">
            <x v="80"/>
          </reference>
          <reference field="10" count="1">
            <x v="81"/>
          </reference>
          <reference field="319" count="1" selected="0">
            <x v="35"/>
          </reference>
          <reference field="320" count="1" selected="0">
            <x v="15"/>
          </reference>
        </references>
      </pivotArea>
    </format>
    <format dxfId="170">
      <pivotArea dataOnly="0" labelOnly="1" outline="0" fieldPosition="0">
        <references count="5">
          <reference field="6" count="1" selected="0">
            <x v="1"/>
          </reference>
          <reference field="8" count="1" selected="0">
            <x v="9"/>
          </reference>
          <reference field="10" count="1">
            <x v="5"/>
          </reference>
          <reference field="319" count="1" selected="0">
            <x v="36"/>
          </reference>
          <reference field="320" count="1" selected="0">
            <x v="2"/>
          </reference>
        </references>
      </pivotArea>
    </format>
    <format dxfId="169">
      <pivotArea dataOnly="0" labelOnly="1" outline="0" fieldPosition="0">
        <references count="5">
          <reference field="6" count="1" selected="0">
            <x v="2"/>
          </reference>
          <reference field="8" count="1" selected="0">
            <x v="72"/>
          </reference>
          <reference field="10" count="1">
            <x v="69"/>
          </reference>
          <reference field="319" count="1" selected="0">
            <x v="37"/>
          </reference>
          <reference field="320" count="1" selected="0">
            <x v="20"/>
          </reference>
        </references>
      </pivotArea>
    </format>
    <format dxfId="168">
      <pivotArea dataOnly="0" labelOnly="1" outline="0" fieldPosition="0">
        <references count="5">
          <reference field="6" count="1" selected="0">
            <x v="1"/>
          </reference>
          <reference field="8" count="1" selected="0">
            <x v="17"/>
          </reference>
          <reference field="10" count="1">
            <x v="14"/>
          </reference>
          <reference field="319" count="1" selected="0">
            <x v="38"/>
          </reference>
          <reference field="320" count="1" selected="0">
            <x v="32"/>
          </reference>
        </references>
      </pivotArea>
    </format>
    <format dxfId="167">
      <pivotArea outline="0" fieldPosition="0">
        <references count="5">
          <reference field="6" count="1" selected="0">
            <x v="2"/>
          </reference>
          <reference field="8" count="2" selected="0">
            <x v="54"/>
            <x v="55"/>
          </reference>
          <reference field="10" count="2" selected="0">
            <x v="55"/>
            <x v="57"/>
          </reference>
          <reference field="319" count="1" selected="0">
            <x v="39"/>
          </reference>
          <reference field="320" count="1" selected="0">
            <x v="27"/>
          </reference>
        </references>
      </pivotArea>
    </format>
    <format dxfId="166">
      <pivotArea dataOnly="0" labelOnly="1" outline="0" fieldPosition="0">
        <references count="1">
          <reference field="319" count="1">
            <x v="39"/>
          </reference>
        </references>
      </pivotArea>
    </format>
    <format dxfId="165">
      <pivotArea dataOnly="0" labelOnly="1" outline="0" fieldPosition="0">
        <references count="2">
          <reference field="6" count="1">
            <x v="2"/>
          </reference>
          <reference field="319" count="1" selected="0">
            <x v="39"/>
          </reference>
        </references>
      </pivotArea>
    </format>
    <format dxfId="164">
      <pivotArea dataOnly="0" labelOnly="1" outline="0" fieldPosition="0">
        <references count="3">
          <reference field="6" count="1" selected="0">
            <x v="2"/>
          </reference>
          <reference field="319" count="1" selected="0">
            <x v="39"/>
          </reference>
          <reference field="320" count="1">
            <x v="27"/>
          </reference>
        </references>
      </pivotArea>
    </format>
    <format dxfId="163">
      <pivotArea dataOnly="0" labelOnly="1" outline="0" fieldPosition="0">
        <references count="4">
          <reference field="6" count="1" selected="0">
            <x v="2"/>
          </reference>
          <reference field="8" count="2">
            <x v="54"/>
            <x v="55"/>
          </reference>
          <reference field="319" count="1" selected="0">
            <x v="39"/>
          </reference>
          <reference field="320" count="1" selected="0">
            <x v="27"/>
          </reference>
        </references>
      </pivotArea>
    </format>
    <format dxfId="162">
      <pivotArea dataOnly="0" labelOnly="1" outline="0" fieldPosition="0">
        <references count="5">
          <reference field="6" count="1" selected="0">
            <x v="2"/>
          </reference>
          <reference field="8" count="1" selected="0">
            <x v="54"/>
          </reference>
          <reference field="10" count="1">
            <x v="55"/>
          </reference>
          <reference field="319" count="1" selected="0">
            <x v="39"/>
          </reference>
          <reference field="320" count="1" selected="0">
            <x v="27"/>
          </reference>
        </references>
      </pivotArea>
    </format>
    <format dxfId="161">
      <pivotArea dataOnly="0" labelOnly="1" outline="0" fieldPosition="0">
        <references count="5">
          <reference field="6" count="1" selected="0">
            <x v="2"/>
          </reference>
          <reference field="8" count="1" selected="0">
            <x v="55"/>
          </reference>
          <reference field="10" count="1">
            <x v="57"/>
          </reference>
          <reference field="319" count="1" selected="0">
            <x v="39"/>
          </reference>
          <reference field="320" count="1" selected="0">
            <x v="27"/>
          </reference>
        </references>
      </pivotArea>
    </format>
    <format dxfId="160">
      <pivotArea outline="0" fieldPosition="0">
        <references count="5">
          <reference field="6" count="1" selected="0">
            <x v="1"/>
          </reference>
          <reference field="8" count="5" selected="0">
            <x v="28"/>
            <x v="29"/>
            <x v="30"/>
            <x v="31"/>
            <x v="32"/>
          </reference>
          <reference field="10" count="5" selected="0">
            <x v="25"/>
            <x v="26"/>
            <x v="27"/>
            <x v="28"/>
            <x v="29"/>
          </reference>
          <reference field="319" count="1" selected="0">
            <x v="40"/>
          </reference>
          <reference field="320" count="1" selected="0">
            <x v="3"/>
          </reference>
        </references>
      </pivotArea>
    </format>
    <format dxfId="159">
      <pivotArea dataOnly="0" labelOnly="1" outline="0" fieldPosition="0">
        <references count="1">
          <reference field="319" count="1">
            <x v="40"/>
          </reference>
        </references>
      </pivotArea>
    </format>
    <format dxfId="158">
      <pivotArea dataOnly="0" labelOnly="1" outline="0" fieldPosition="0">
        <references count="2">
          <reference field="6" count="1">
            <x v="1"/>
          </reference>
          <reference field="319" count="1" selected="0">
            <x v="40"/>
          </reference>
        </references>
      </pivotArea>
    </format>
    <format dxfId="157">
      <pivotArea dataOnly="0" labelOnly="1" outline="0" fieldPosition="0">
        <references count="3">
          <reference field="6" count="1" selected="0">
            <x v="1"/>
          </reference>
          <reference field="319" count="1" selected="0">
            <x v="40"/>
          </reference>
          <reference field="320" count="1">
            <x v="3"/>
          </reference>
        </references>
      </pivotArea>
    </format>
    <format dxfId="156">
      <pivotArea dataOnly="0" labelOnly="1" outline="0" fieldPosition="0">
        <references count="4">
          <reference field="6" count="1" selected="0">
            <x v="1"/>
          </reference>
          <reference field="8" count="5">
            <x v="28"/>
            <x v="29"/>
            <x v="30"/>
            <x v="31"/>
            <x v="32"/>
          </reference>
          <reference field="319" count="1" selected="0">
            <x v="40"/>
          </reference>
          <reference field="320" count="1" selected="0">
            <x v="3"/>
          </reference>
        </references>
      </pivotArea>
    </format>
    <format dxfId="155">
      <pivotArea dataOnly="0" labelOnly="1" outline="0" fieldPosition="0">
        <references count="5">
          <reference field="6" count="1" selected="0">
            <x v="1"/>
          </reference>
          <reference field="8" count="1" selected="0">
            <x v="28"/>
          </reference>
          <reference field="10" count="1">
            <x v="25"/>
          </reference>
          <reference field="319" count="1" selected="0">
            <x v="40"/>
          </reference>
          <reference field="320" count="1" selected="0">
            <x v="3"/>
          </reference>
        </references>
      </pivotArea>
    </format>
    <format dxfId="154">
      <pivotArea dataOnly="0" labelOnly="1" outline="0" fieldPosition="0">
        <references count="5">
          <reference field="6" count="1" selected="0">
            <x v="1"/>
          </reference>
          <reference field="8" count="1" selected="0">
            <x v="29"/>
          </reference>
          <reference field="10" count="1">
            <x v="26"/>
          </reference>
          <reference field="319" count="1" selected="0">
            <x v="40"/>
          </reference>
          <reference field="320" count="1" selected="0">
            <x v="3"/>
          </reference>
        </references>
      </pivotArea>
    </format>
    <format dxfId="153">
      <pivotArea dataOnly="0" labelOnly="1" outline="0" fieldPosition="0">
        <references count="5">
          <reference field="6" count="1" selected="0">
            <x v="1"/>
          </reference>
          <reference field="8" count="1" selected="0">
            <x v="30"/>
          </reference>
          <reference field="10" count="1">
            <x v="27"/>
          </reference>
          <reference field="319" count="1" selected="0">
            <x v="40"/>
          </reference>
          <reference field="320" count="1" selected="0">
            <x v="3"/>
          </reference>
        </references>
      </pivotArea>
    </format>
    <format dxfId="152">
      <pivotArea dataOnly="0" labelOnly="1" outline="0" fieldPosition="0">
        <references count="5">
          <reference field="6" count="1" selected="0">
            <x v="1"/>
          </reference>
          <reference field="8" count="1" selected="0">
            <x v="31"/>
          </reference>
          <reference field="10" count="1">
            <x v="28"/>
          </reference>
          <reference field="319" count="1" selected="0">
            <x v="40"/>
          </reference>
          <reference field="320" count="1" selected="0">
            <x v="3"/>
          </reference>
        </references>
      </pivotArea>
    </format>
    <format dxfId="151">
      <pivotArea dataOnly="0" labelOnly="1" outline="0" fieldPosition="0">
        <references count="5">
          <reference field="6" count="1" selected="0">
            <x v="1"/>
          </reference>
          <reference field="8" count="1" selected="0">
            <x v="32"/>
          </reference>
          <reference field="10" count="1">
            <x v="29"/>
          </reference>
          <reference field="319" count="1" selected="0">
            <x v="40"/>
          </reference>
          <reference field="320" count="1" selected="0">
            <x v="3"/>
          </reference>
        </references>
      </pivotArea>
    </format>
    <format dxfId="150">
      <pivotArea outline="0" fieldPosition="0">
        <references count="5">
          <reference field="6" count="2" selected="0">
            <x v="1"/>
            <x v="3"/>
          </reference>
          <reference field="8" count="2" selected="0">
            <x v="37"/>
            <x v="87"/>
          </reference>
          <reference field="10" count="2" selected="0">
            <x v="40"/>
            <x v="90"/>
          </reference>
          <reference field="319" count="2" selected="0">
            <x v="41"/>
            <x v="42"/>
          </reference>
          <reference field="320" count="2" selected="0">
            <x v="21"/>
            <x v="23"/>
          </reference>
        </references>
      </pivotArea>
    </format>
    <format dxfId="149">
      <pivotArea dataOnly="0" labelOnly="1" outline="0" fieldPosition="0">
        <references count="1">
          <reference field="319" count="2">
            <x v="41"/>
            <x v="42"/>
          </reference>
        </references>
      </pivotArea>
    </format>
    <format dxfId="148">
      <pivotArea dataOnly="0" labelOnly="1" outline="0" fieldPosition="0">
        <references count="2">
          <reference field="6" count="1">
            <x v="3"/>
          </reference>
          <reference field="319" count="1" selected="0">
            <x v="41"/>
          </reference>
        </references>
      </pivotArea>
    </format>
    <format dxfId="147">
      <pivotArea dataOnly="0" labelOnly="1" outline="0" offset="IV1" fieldPosition="0">
        <references count="2">
          <reference field="6" count="1">
            <x v="1"/>
          </reference>
          <reference field="319" count="1" selected="0">
            <x v="42"/>
          </reference>
        </references>
      </pivotArea>
    </format>
    <format dxfId="146">
      <pivotArea dataOnly="0" labelOnly="1" outline="0" fieldPosition="0">
        <references count="3">
          <reference field="6" count="1" selected="0">
            <x v="3"/>
          </reference>
          <reference field="319" count="1" selected="0">
            <x v="41"/>
          </reference>
          <reference field="320" count="1">
            <x v="21"/>
          </reference>
        </references>
      </pivotArea>
    </format>
    <format dxfId="145">
      <pivotArea dataOnly="0" labelOnly="1" outline="0" fieldPosition="0">
        <references count="3">
          <reference field="6" count="1" selected="0">
            <x v="1"/>
          </reference>
          <reference field="319" count="1" selected="0">
            <x v="42"/>
          </reference>
          <reference field="320" count="1">
            <x v="23"/>
          </reference>
        </references>
      </pivotArea>
    </format>
    <format dxfId="144">
      <pivotArea dataOnly="0" labelOnly="1" outline="0" fieldPosition="0">
        <references count="4">
          <reference field="6" count="1" selected="0">
            <x v="3"/>
          </reference>
          <reference field="8" count="1">
            <x v="87"/>
          </reference>
          <reference field="319" count="1" selected="0">
            <x v="41"/>
          </reference>
          <reference field="320" count="1" selected="0">
            <x v="21"/>
          </reference>
        </references>
      </pivotArea>
    </format>
    <format dxfId="143">
      <pivotArea dataOnly="0" labelOnly="1" outline="0" fieldPosition="0">
        <references count="4">
          <reference field="6" count="1" selected="0">
            <x v="1"/>
          </reference>
          <reference field="8" count="1">
            <x v="37"/>
          </reference>
          <reference field="319" count="1" selected="0">
            <x v="42"/>
          </reference>
          <reference field="320" count="1" selected="0">
            <x v="23"/>
          </reference>
        </references>
      </pivotArea>
    </format>
    <format dxfId="142">
      <pivotArea dataOnly="0" labelOnly="1" outline="0" fieldPosition="0">
        <references count="5">
          <reference field="6" count="1" selected="0">
            <x v="3"/>
          </reference>
          <reference field="8" count="1" selected="0">
            <x v="87"/>
          </reference>
          <reference field="10" count="1">
            <x v="90"/>
          </reference>
          <reference field="319" count="1" selected="0">
            <x v="41"/>
          </reference>
          <reference field="320" count="1" selected="0">
            <x v="21"/>
          </reference>
        </references>
      </pivotArea>
    </format>
    <format dxfId="141">
      <pivotArea dataOnly="0" labelOnly="1" outline="0" fieldPosition="0">
        <references count="5">
          <reference field="6" count="1" selected="0">
            <x v="1"/>
          </reference>
          <reference field="8" count="1" selected="0">
            <x v="37"/>
          </reference>
          <reference field="10" count="1">
            <x v="40"/>
          </reference>
          <reference field="319" count="1" selected="0">
            <x v="42"/>
          </reference>
          <reference field="320" count="1" selected="0">
            <x v="23"/>
          </reference>
        </references>
      </pivotArea>
    </format>
    <format dxfId="140">
      <pivotArea outline="0" fieldPosition="0">
        <references count="5">
          <reference field="6" count="1" selected="0">
            <x v="1"/>
          </reference>
          <reference field="8" count="2" selected="0">
            <x v="16"/>
            <x v="17"/>
          </reference>
          <reference field="10" count="2" selected="0">
            <x v="13"/>
            <x v="14"/>
          </reference>
          <reference field="319" count="1" selected="0">
            <x v="43"/>
          </reference>
          <reference field="320" count="1" selected="0">
            <x v="32"/>
          </reference>
        </references>
      </pivotArea>
    </format>
    <format dxfId="139">
      <pivotArea dataOnly="0" labelOnly="1" outline="0" fieldPosition="0">
        <references count="1">
          <reference field="319" count="1">
            <x v="43"/>
          </reference>
        </references>
      </pivotArea>
    </format>
    <format dxfId="138">
      <pivotArea dataOnly="0" labelOnly="1" outline="0" offset="IV2:IV256" fieldPosition="0">
        <references count="2">
          <reference field="6" count="1">
            <x v="1"/>
          </reference>
          <reference field="319" count="1" selected="0">
            <x v="42"/>
          </reference>
        </references>
      </pivotArea>
    </format>
    <format dxfId="137">
      <pivotArea dataOnly="0" labelOnly="1" outline="0" fieldPosition="0">
        <references count="3">
          <reference field="6" count="1" selected="0">
            <x v="1"/>
          </reference>
          <reference field="319" count="1" selected="0">
            <x v="43"/>
          </reference>
          <reference field="320" count="1">
            <x v="32"/>
          </reference>
        </references>
      </pivotArea>
    </format>
    <format dxfId="136">
      <pivotArea dataOnly="0" labelOnly="1" outline="0" fieldPosition="0">
        <references count="4">
          <reference field="6" count="1" selected="0">
            <x v="1"/>
          </reference>
          <reference field="8" count="2">
            <x v="16"/>
            <x v="17"/>
          </reference>
          <reference field="319" count="1" selected="0">
            <x v="43"/>
          </reference>
          <reference field="320" count="1" selected="0">
            <x v="32"/>
          </reference>
        </references>
      </pivotArea>
    </format>
    <format dxfId="135">
      <pivotArea dataOnly="0" labelOnly="1" outline="0" fieldPosition="0">
        <references count="5">
          <reference field="6" count="1" selected="0">
            <x v="1"/>
          </reference>
          <reference field="8" count="1" selected="0">
            <x v="16"/>
          </reference>
          <reference field="10" count="1">
            <x v="13"/>
          </reference>
          <reference field="319" count="1" selected="0">
            <x v="43"/>
          </reference>
          <reference field="320" count="1" selected="0">
            <x v="32"/>
          </reference>
        </references>
      </pivotArea>
    </format>
    <format dxfId="134">
      <pivotArea dataOnly="0" labelOnly="1" outline="0" fieldPosition="0">
        <references count="5">
          <reference field="6" count="1" selected="0">
            <x v="1"/>
          </reference>
          <reference field="8" count="1" selected="0">
            <x v="17"/>
          </reference>
          <reference field="10" count="1">
            <x v="14"/>
          </reference>
          <reference field="319" count="1" selected="0">
            <x v="43"/>
          </reference>
          <reference field="320" count="1" selected="0">
            <x v="32"/>
          </reference>
        </references>
      </pivotArea>
    </format>
    <format dxfId="133">
      <pivotArea outline="0" fieldPosition="0">
        <references count="5">
          <reference field="6" count="1" selected="0">
            <x v="3"/>
          </reference>
          <reference field="8" count="4" selected="0">
            <x v="84"/>
            <x v="85"/>
            <x v="86"/>
            <x v="87"/>
          </reference>
          <reference field="10" count="4" selected="0">
            <x v="87"/>
            <x v="88"/>
            <x v="89"/>
            <x v="90"/>
          </reference>
          <reference field="319" count="1" selected="0">
            <x v="44"/>
          </reference>
          <reference field="320" count="1" selected="0">
            <x v="21"/>
          </reference>
        </references>
      </pivotArea>
    </format>
    <format dxfId="132">
      <pivotArea dataOnly="0" labelOnly="1" outline="0" fieldPosition="0">
        <references count="1">
          <reference field="319" count="1">
            <x v="44"/>
          </reference>
        </references>
      </pivotArea>
    </format>
    <format dxfId="131">
      <pivotArea dataOnly="0" labelOnly="1" outline="0" fieldPosition="0">
        <references count="2">
          <reference field="6" count="1">
            <x v="3"/>
          </reference>
          <reference field="319" count="1" selected="0">
            <x v="44"/>
          </reference>
        </references>
      </pivotArea>
    </format>
    <format dxfId="130">
      <pivotArea dataOnly="0" labelOnly="1" outline="0" fieldPosition="0">
        <references count="3">
          <reference field="6" count="1" selected="0">
            <x v="3"/>
          </reference>
          <reference field="319" count="1" selected="0">
            <x v="44"/>
          </reference>
          <reference field="320" count="1">
            <x v="21"/>
          </reference>
        </references>
      </pivotArea>
    </format>
    <format dxfId="129">
      <pivotArea dataOnly="0" labelOnly="1" outline="0" fieldPosition="0">
        <references count="4">
          <reference field="6" count="1" selected="0">
            <x v="3"/>
          </reference>
          <reference field="8" count="4">
            <x v="84"/>
            <x v="85"/>
            <x v="86"/>
            <x v="87"/>
          </reference>
          <reference field="319" count="1" selected="0">
            <x v="44"/>
          </reference>
          <reference field="320" count="1" selected="0">
            <x v="21"/>
          </reference>
        </references>
      </pivotArea>
    </format>
    <format dxfId="128">
      <pivotArea dataOnly="0" labelOnly="1" outline="0" fieldPosition="0">
        <references count="5">
          <reference field="6" count="1" selected="0">
            <x v="3"/>
          </reference>
          <reference field="8" count="1" selected="0">
            <x v="84"/>
          </reference>
          <reference field="10" count="1">
            <x v="87"/>
          </reference>
          <reference field="319" count="1" selected="0">
            <x v="44"/>
          </reference>
          <reference field="320" count="1" selected="0">
            <x v="21"/>
          </reference>
        </references>
      </pivotArea>
    </format>
    <format dxfId="127">
      <pivotArea dataOnly="0" labelOnly="1" outline="0" fieldPosition="0">
        <references count="5">
          <reference field="6" count="1" selected="0">
            <x v="3"/>
          </reference>
          <reference field="8" count="1" selected="0">
            <x v="85"/>
          </reference>
          <reference field="10" count="1">
            <x v="88"/>
          </reference>
          <reference field="319" count="1" selected="0">
            <x v="44"/>
          </reference>
          <reference field="320" count="1" selected="0">
            <x v="21"/>
          </reference>
        </references>
      </pivotArea>
    </format>
    <format dxfId="126">
      <pivotArea dataOnly="0" labelOnly="1" outline="0" fieldPosition="0">
        <references count="5">
          <reference field="6" count="1" selected="0">
            <x v="3"/>
          </reference>
          <reference field="8" count="1" selected="0">
            <x v="86"/>
          </reference>
          <reference field="10" count="1">
            <x v="89"/>
          </reference>
          <reference field="319" count="1" selected="0">
            <x v="44"/>
          </reference>
          <reference field="320" count="1" selected="0">
            <x v="21"/>
          </reference>
        </references>
      </pivotArea>
    </format>
    <format dxfId="125">
      <pivotArea dataOnly="0" labelOnly="1" outline="0" fieldPosition="0">
        <references count="5">
          <reference field="6" count="1" selected="0">
            <x v="3"/>
          </reference>
          <reference field="8" count="1" selected="0">
            <x v="87"/>
          </reference>
          <reference field="10" count="1">
            <x v="90"/>
          </reference>
          <reference field="319" count="1" selected="0">
            <x v="44"/>
          </reference>
          <reference field="320" count="1" selected="0">
            <x v="21"/>
          </reference>
        </references>
      </pivotArea>
    </format>
    <format dxfId="124">
      <pivotArea outline="0" fieldPosition="0">
        <references count="5">
          <reference field="6" count="1" selected="0">
            <x v="1"/>
          </reference>
          <reference field="8" count="1" selected="0">
            <x v="36"/>
          </reference>
          <reference field="10" count="1" selected="0">
            <x v="33"/>
          </reference>
          <reference field="319" count="1" selected="0">
            <x v="45"/>
          </reference>
          <reference field="320" count="1" selected="0">
            <x v="24"/>
          </reference>
        </references>
      </pivotArea>
    </format>
    <format dxfId="123">
      <pivotArea dataOnly="0" labelOnly="1" outline="0" fieldPosition="0">
        <references count="1">
          <reference field="319" count="1">
            <x v="45"/>
          </reference>
        </references>
      </pivotArea>
    </format>
    <format dxfId="122">
      <pivotArea dataOnly="0" labelOnly="1" outline="0" fieldPosition="0">
        <references count="2">
          <reference field="6" count="1">
            <x v="1"/>
          </reference>
          <reference field="319" count="1" selected="0">
            <x v="45"/>
          </reference>
        </references>
      </pivotArea>
    </format>
    <format dxfId="121">
      <pivotArea dataOnly="0" labelOnly="1" outline="0" fieldPosition="0">
        <references count="3">
          <reference field="6" count="1" selected="0">
            <x v="1"/>
          </reference>
          <reference field="319" count="1" selected="0">
            <x v="45"/>
          </reference>
          <reference field="320" count="1">
            <x v="24"/>
          </reference>
        </references>
      </pivotArea>
    </format>
    <format dxfId="120">
      <pivotArea dataOnly="0" labelOnly="1" outline="0" fieldPosition="0">
        <references count="4">
          <reference field="6" count="1" selected="0">
            <x v="1"/>
          </reference>
          <reference field="8" count="1">
            <x v="36"/>
          </reference>
          <reference field="319" count="1" selected="0">
            <x v="45"/>
          </reference>
          <reference field="320" count="1" selected="0">
            <x v="24"/>
          </reference>
        </references>
      </pivotArea>
    </format>
    <format dxfId="119">
      <pivotArea dataOnly="0" labelOnly="1" outline="0" fieldPosition="0">
        <references count="5">
          <reference field="6" count="1" selected="0">
            <x v="1"/>
          </reference>
          <reference field="8" count="1" selected="0">
            <x v="36"/>
          </reference>
          <reference field="10" count="1">
            <x v="33"/>
          </reference>
          <reference field="319" count="1" selected="0">
            <x v="45"/>
          </reference>
          <reference field="320" count="1" selected="0">
            <x v="24"/>
          </reference>
        </references>
      </pivotArea>
    </format>
    <format dxfId="118">
      <pivotArea dataOnly="0" labelOnly="1" outline="0" offset="IV256" fieldPosition="0">
        <references count="4">
          <reference field="6" count="1" selected="0">
            <x v="3"/>
          </reference>
          <reference field="8" count="1">
            <x v="81"/>
          </reference>
          <reference field="319" count="1" selected="0">
            <x v="0"/>
          </reference>
          <reference field="320" count="1" selected="0">
            <x v="11"/>
          </reference>
        </references>
      </pivotArea>
    </format>
    <format dxfId="117">
      <pivotArea outline="0" fieldPosition="0">
        <references count="5">
          <reference field="6" count="1" selected="0">
            <x v="2"/>
          </reference>
          <reference field="8" count="3" selected="0">
            <x v="56"/>
            <x v="59"/>
            <x v="60"/>
          </reference>
          <reference field="10" count="3" selected="0">
            <x v="58"/>
            <x v="61"/>
            <x v="62"/>
          </reference>
          <reference field="319" count="1" selected="0">
            <x v="46"/>
          </reference>
          <reference field="320" count="1" selected="0">
            <x v="33"/>
          </reference>
        </references>
      </pivotArea>
    </format>
    <format dxfId="116">
      <pivotArea dataOnly="0" labelOnly="1" outline="0" fieldPosition="0">
        <references count="1">
          <reference field="319" count="1">
            <x v="46"/>
          </reference>
        </references>
      </pivotArea>
    </format>
    <format dxfId="115">
      <pivotArea dataOnly="0" labelOnly="1" outline="0" offset="IV1:IV3" fieldPosition="0">
        <references count="2">
          <reference field="6" count="1">
            <x v="2"/>
          </reference>
          <reference field="319" count="1" selected="0">
            <x v="46"/>
          </reference>
        </references>
      </pivotArea>
    </format>
    <format dxfId="114">
      <pivotArea dataOnly="0" labelOnly="1" outline="0" fieldPosition="0">
        <references count="3">
          <reference field="6" count="1" selected="0">
            <x v="2"/>
          </reference>
          <reference field="319" count="1" selected="0">
            <x v="46"/>
          </reference>
          <reference field="320" count="1">
            <x v="33"/>
          </reference>
        </references>
      </pivotArea>
    </format>
    <format dxfId="113">
      <pivotArea dataOnly="0" labelOnly="1" outline="0" fieldPosition="0">
        <references count="4">
          <reference field="6" count="1" selected="0">
            <x v="2"/>
          </reference>
          <reference field="8" count="3">
            <x v="56"/>
            <x v="59"/>
            <x v="60"/>
          </reference>
          <reference field="319" count="1" selected="0">
            <x v="46"/>
          </reference>
          <reference field="320" count="1" selected="0">
            <x v="33"/>
          </reference>
        </references>
      </pivotArea>
    </format>
    <format dxfId="112">
      <pivotArea dataOnly="0" labelOnly="1" outline="0" fieldPosition="0">
        <references count="5">
          <reference field="6" count="1" selected="0">
            <x v="2"/>
          </reference>
          <reference field="8" count="1" selected="0">
            <x v="56"/>
          </reference>
          <reference field="10" count="1">
            <x v="58"/>
          </reference>
          <reference field="319" count="1" selected="0">
            <x v="46"/>
          </reference>
          <reference field="320" count="1" selected="0">
            <x v="33"/>
          </reference>
        </references>
      </pivotArea>
    </format>
    <format dxfId="111">
      <pivotArea dataOnly="0" labelOnly="1" outline="0" fieldPosition="0">
        <references count="5">
          <reference field="6" count="1" selected="0">
            <x v="2"/>
          </reference>
          <reference field="8" count="1" selected="0">
            <x v="59"/>
          </reference>
          <reference field="10" count="1">
            <x v="61"/>
          </reference>
          <reference field="319" count="1" selected="0">
            <x v="46"/>
          </reference>
          <reference field="320" count="1" selected="0">
            <x v="33"/>
          </reference>
        </references>
      </pivotArea>
    </format>
    <format dxfId="110">
      <pivotArea dataOnly="0" labelOnly="1" outline="0" fieldPosition="0">
        <references count="5">
          <reference field="6" count="1" selected="0">
            <x v="2"/>
          </reference>
          <reference field="8" count="1" selected="0">
            <x v="60"/>
          </reference>
          <reference field="10" count="1">
            <x v="62"/>
          </reference>
          <reference field="319" count="1" selected="0">
            <x v="46"/>
          </reference>
          <reference field="320" count="1" selected="0">
            <x v="33"/>
          </reference>
        </references>
      </pivotArea>
    </format>
    <format dxfId="109">
      <pivotArea outline="0" fieldPosition="0">
        <references count="5">
          <reference field="6" count="1" selected="0">
            <x v="2"/>
          </reference>
          <reference field="8" count="4" selected="0">
            <x v="57"/>
            <x v="58"/>
            <x v="61"/>
            <x v="62"/>
          </reference>
          <reference field="10" count="4" selected="0">
            <x v="49"/>
            <x v="50"/>
            <x v="51"/>
            <x v="52"/>
          </reference>
          <reference field="319" count="1" selected="0">
            <x v="47"/>
          </reference>
          <reference field="320" count="1" selected="0">
            <x v="16"/>
          </reference>
        </references>
      </pivotArea>
    </format>
    <format dxfId="108">
      <pivotArea dataOnly="0" labelOnly="1" outline="0" fieldPosition="0">
        <references count="1">
          <reference field="319" count="1">
            <x v="47"/>
          </reference>
        </references>
      </pivotArea>
    </format>
    <format dxfId="107">
      <pivotArea dataOnly="0" labelOnly="1" outline="0" offset="IV4:IV256" fieldPosition="0">
        <references count="2">
          <reference field="6" count="1">
            <x v="2"/>
          </reference>
          <reference field="319" count="1" selected="0">
            <x v="46"/>
          </reference>
        </references>
      </pivotArea>
    </format>
    <format dxfId="106">
      <pivotArea dataOnly="0" labelOnly="1" outline="0" fieldPosition="0">
        <references count="3">
          <reference field="6" count="1" selected="0">
            <x v="2"/>
          </reference>
          <reference field="319" count="1" selected="0">
            <x v="47"/>
          </reference>
          <reference field="320" count="1">
            <x v="16"/>
          </reference>
        </references>
      </pivotArea>
    </format>
    <format dxfId="105">
      <pivotArea dataOnly="0" labelOnly="1" outline="0" fieldPosition="0">
        <references count="4">
          <reference field="6" count="1" selected="0">
            <x v="2"/>
          </reference>
          <reference field="8" count="4">
            <x v="57"/>
            <x v="58"/>
            <x v="61"/>
            <x v="62"/>
          </reference>
          <reference field="319" count="1" selected="0">
            <x v="47"/>
          </reference>
          <reference field="320" count="1" selected="0">
            <x v="16"/>
          </reference>
        </references>
      </pivotArea>
    </format>
    <format dxfId="104">
      <pivotArea dataOnly="0" labelOnly="1" outline="0" fieldPosition="0">
        <references count="5">
          <reference field="6" count="1" selected="0">
            <x v="2"/>
          </reference>
          <reference field="8" count="1" selected="0">
            <x v="57"/>
          </reference>
          <reference field="10" count="1">
            <x v="49"/>
          </reference>
          <reference field="319" count="1" selected="0">
            <x v="47"/>
          </reference>
          <reference field="320" count="1" selected="0">
            <x v="16"/>
          </reference>
        </references>
      </pivotArea>
    </format>
    <format dxfId="103">
      <pivotArea dataOnly="0" labelOnly="1" outline="0" fieldPosition="0">
        <references count="5">
          <reference field="6" count="1" selected="0">
            <x v="2"/>
          </reference>
          <reference field="8" count="1" selected="0">
            <x v="58"/>
          </reference>
          <reference field="10" count="1">
            <x v="50"/>
          </reference>
          <reference field="319" count="1" selected="0">
            <x v="47"/>
          </reference>
          <reference field="320" count="1" selected="0">
            <x v="16"/>
          </reference>
        </references>
      </pivotArea>
    </format>
    <format dxfId="102">
      <pivotArea dataOnly="0" labelOnly="1" outline="0" fieldPosition="0">
        <references count="5">
          <reference field="6" count="1" selected="0">
            <x v="2"/>
          </reference>
          <reference field="8" count="1" selected="0">
            <x v="61"/>
          </reference>
          <reference field="10" count="1">
            <x v="51"/>
          </reference>
          <reference field="319" count="1" selected="0">
            <x v="47"/>
          </reference>
          <reference field="320" count="1" selected="0">
            <x v="16"/>
          </reference>
        </references>
      </pivotArea>
    </format>
    <format dxfId="101">
      <pivotArea dataOnly="0" labelOnly="1" outline="0" fieldPosition="0">
        <references count="5">
          <reference field="6" count="1" selected="0">
            <x v="2"/>
          </reference>
          <reference field="8" count="1" selected="0">
            <x v="62"/>
          </reference>
          <reference field="10" count="1">
            <x v="52"/>
          </reference>
          <reference field="319" count="1" selected="0">
            <x v="47"/>
          </reference>
          <reference field="320" count="1" selected="0">
            <x v="16"/>
          </reference>
        </references>
      </pivotArea>
    </format>
    <format dxfId="100">
      <pivotArea outline="0" fieldPosition="0">
        <references count="5">
          <reference field="6" count="1" selected="0">
            <x v="1"/>
          </reference>
          <reference field="8" count="3" selected="0">
            <x v="22"/>
            <x v="25"/>
            <x v="26"/>
          </reference>
          <reference field="10" count="3" selected="0">
            <x v="20"/>
            <x v="23"/>
            <x v="24"/>
          </reference>
          <reference field="319" count="1" selected="0">
            <x v="48"/>
          </reference>
          <reference field="320" count="1" selected="0">
            <x v="34"/>
          </reference>
        </references>
      </pivotArea>
    </format>
    <format dxfId="99">
      <pivotArea dataOnly="0" labelOnly="1" outline="0" fieldPosition="0">
        <references count="1">
          <reference field="319" count="1">
            <x v="48"/>
          </reference>
        </references>
      </pivotArea>
    </format>
    <format dxfId="98">
      <pivotArea dataOnly="0" labelOnly="1" outline="0" offset="IV1:IV3" fieldPosition="0">
        <references count="2">
          <reference field="6" count="1">
            <x v="1"/>
          </reference>
          <reference field="319" count="1" selected="0">
            <x v="48"/>
          </reference>
        </references>
      </pivotArea>
    </format>
    <format dxfId="97">
      <pivotArea dataOnly="0" labelOnly="1" outline="0" fieldPosition="0">
        <references count="3">
          <reference field="6" count="1" selected="0">
            <x v="1"/>
          </reference>
          <reference field="319" count="1" selected="0">
            <x v="48"/>
          </reference>
          <reference field="320" count="1">
            <x v="34"/>
          </reference>
        </references>
      </pivotArea>
    </format>
    <format dxfId="96">
      <pivotArea dataOnly="0" labelOnly="1" outline="0" fieldPosition="0">
        <references count="4">
          <reference field="6" count="1" selected="0">
            <x v="1"/>
          </reference>
          <reference field="8" count="3">
            <x v="22"/>
            <x v="25"/>
            <x v="26"/>
          </reference>
          <reference field="319" count="1" selected="0">
            <x v="48"/>
          </reference>
          <reference field="320" count="1" selected="0">
            <x v="34"/>
          </reference>
        </references>
      </pivotArea>
    </format>
    <format dxfId="95">
      <pivotArea dataOnly="0" labelOnly="1" outline="0" fieldPosition="0">
        <references count="5">
          <reference field="6" count="1" selected="0">
            <x v="1"/>
          </reference>
          <reference field="8" count="1" selected="0">
            <x v="22"/>
          </reference>
          <reference field="10" count="1">
            <x v="20"/>
          </reference>
          <reference field="319" count="1" selected="0">
            <x v="48"/>
          </reference>
          <reference field="320" count="1" selected="0">
            <x v="34"/>
          </reference>
        </references>
      </pivotArea>
    </format>
    <format dxfId="94">
      <pivotArea dataOnly="0" labelOnly="1" outline="0" fieldPosition="0">
        <references count="5">
          <reference field="6" count="1" selected="0">
            <x v="1"/>
          </reference>
          <reference field="8" count="1" selected="0">
            <x v="25"/>
          </reference>
          <reference field="10" count="1">
            <x v="23"/>
          </reference>
          <reference field="319" count="1" selected="0">
            <x v="48"/>
          </reference>
          <reference field="320" count="1" selected="0">
            <x v="34"/>
          </reference>
        </references>
      </pivotArea>
    </format>
    <format dxfId="93">
      <pivotArea dataOnly="0" labelOnly="1" outline="0" fieldPosition="0">
        <references count="5">
          <reference field="6" count="1" selected="0">
            <x v="1"/>
          </reference>
          <reference field="8" count="1" selected="0">
            <x v="26"/>
          </reference>
          <reference field="10" count="1">
            <x v="24"/>
          </reference>
          <reference field="319" count="1" selected="0">
            <x v="48"/>
          </reference>
          <reference field="320" count="1" selected="0">
            <x v="34"/>
          </reference>
        </references>
      </pivotArea>
    </format>
    <format dxfId="92">
      <pivotArea outline="0" fieldPosition="0">
        <references count="5">
          <reference field="6" count="1" selected="0">
            <x v="1"/>
          </reference>
          <reference field="8" count="3" selected="0">
            <x v="40"/>
            <x v="41"/>
            <x v="42"/>
          </reference>
          <reference field="10" count="3" selected="0">
            <x v="37"/>
            <x v="38"/>
            <x v="39"/>
          </reference>
          <reference field="319" count="1" selected="0">
            <x v="49"/>
          </reference>
          <reference field="320" count="1" selected="0">
            <x v="24"/>
          </reference>
        </references>
      </pivotArea>
    </format>
    <format dxfId="91">
      <pivotArea dataOnly="0" labelOnly="1" outline="0" fieldPosition="0">
        <references count="1">
          <reference field="319" count="1">
            <x v="49"/>
          </reference>
        </references>
      </pivotArea>
    </format>
    <format dxfId="90">
      <pivotArea dataOnly="0" labelOnly="1" outline="0" offset="IV4:IV6" fieldPosition="0">
        <references count="2">
          <reference field="6" count="1">
            <x v="1"/>
          </reference>
          <reference field="319" count="1" selected="0">
            <x v="48"/>
          </reference>
        </references>
      </pivotArea>
    </format>
    <format dxfId="89">
      <pivotArea dataOnly="0" labelOnly="1" outline="0" offset="IV1:IV3" fieldPosition="0">
        <references count="3">
          <reference field="6" count="1" selected="0">
            <x v="1"/>
          </reference>
          <reference field="319" count="1" selected="0">
            <x v="49"/>
          </reference>
          <reference field="320" count="1">
            <x v="24"/>
          </reference>
        </references>
      </pivotArea>
    </format>
    <format dxfId="88">
      <pivotArea dataOnly="0" labelOnly="1" outline="0" fieldPosition="0">
        <references count="4">
          <reference field="6" count="1" selected="0">
            <x v="1"/>
          </reference>
          <reference field="8" count="3">
            <x v="40"/>
            <x v="41"/>
            <x v="42"/>
          </reference>
          <reference field="319" count="1" selected="0">
            <x v="49"/>
          </reference>
          <reference field="320" count="1" selected="0">
            <x v="24"/>
          </reference>
        </references>
      </pivotArea>
    </format>
    <format dxfId="87">
      <pivotArea dataOnly="0" labelOnly="1" outline="0" fieldPosition="0">
        <references count="5">
          <reference field="6" count="1" selected="0">
            <x v="1"/>
          </reference>
          <reference field="8" count="1" selected="0">
            <x v="40"/>
          </reference>
          <reference field="10" count="1">
            <x v="37"/>
          </reference>
          <reference field="319" count="1" selected="0">
            <x v="49"/>
          </reference>
          <reference field="320" count="1" selected="0">
            <x v="24"/>
          </reference>
        </references>
      </pivotArea>
    </format>
    <format dxfId="86">
      <pivotArea dataOnly="0" labelOnly="1" outline="0" fieldPosition="0">
        <references count="5">
          <reference field="6" count="1" selected="0">
            <x v="1"/>
          </reference>
          <reference field="8" count="1" selected="0">
            <x v="41"/>
          </reference>
          <reference field="10" count="1">
            <x v="38"/>
          </reference>
          <reference field="319" count="1" selected="0">
            <x v="49"/>
          </reference>
          <reference field="320" count="1" selected="0">
            <x v="24"/>
          </reference>
        </references>
      </pivotArea>
    </format>
    <format dxfId="85">
      <pivotArea dataOnly="0" labelOnly="1" outline="0" fieldPosition="0">
        <references count="5">
          <reference field="6" count="1" selected="0">
            <x v="1"/>
          </reference>
          <reference field="8" count="1" selected="0">
            <x v="42"/>
          </reference>
          <reference field="10" count="1">
            <x v="39"/>
          </reference>
          <reference field="319" count="1" selected="0">
            <x v="49"/>
          </reference>
          <reference field="320" count="1" selected="0">
            <x v="24"/>
          </reference>
        </references>
      </pivotArea>
    </format>
    <format dxfId="84">
      <pivotArea outline="0" fieldPosition="0">
        <references count="5">
          <reference field="6" count="1" selected="0">
            <x v="1"/>
          </reference>
          <reference field="8" count="3" selected="0">
            <x v="33"/>
            <x v="35"/>
            <x v="36"/>
          </reference>
          <reference field="10" count="3" selected="0">
            <x v="30"/>
            <x v="32"/>
            <x v="33"/>
          </reference>
          <reference field="319" count="1" selected="0">
            <x v="50"/>
          </reference>
          <reference field="320" count="1" selected="0">
            <x v="24"/>
          </reference>
        </references>
      </pivotArea>
    </format>
    <format dxfId="83">
      <pivotArea dataOnly="0" labelOnly="1" outline="0" fieldPosition="0">
        <references count="1">
          <reference field="319" count="1">
            <x v="50"/>
          </reference>
        </references>
      </pivotArea>
    </format>
    <format dxfId="82">
      <pivotArea dataOnly="0" labelOnly="1" outline="0" offset="IV7:IV9" fieldPosition="0">
        <references count="2">
          <reference field="6" count="1">
            <x v="1"/>
          </reference>
          <reference field="319" count="1" selected="0">
            <x v="48"/>
          </reference>
        </references>
      </pivotArea>
    </format>
    <format dxfId="81">
      <pivotArea dataOnly="0" labelOnly="1" outline="0" offset="IV4:IV6" fieldPosition="0">
        <references count="3">
          <reference field="6" count="1" selected="0">
            <x v="1"/>
          </reference>
          <reference field="319" count="1" selected="0">
            <x v="49"/>
          </reference>
          <reference field="320" count="1">
            <x v="24"/>
          </reference>
        </references>
      </pivotArea>
    </format>
    <format dxfId="80">
      <pivotArea dataOnly="0" labelOnly="1" outline="0" fieldPosition="0">
        <references count="4">
          <reference field="6" count="1" selected="0">
            <x v="1"/>
          </reference>
          <reference field="8" count="3">
            <x v="33"/>
            <x v="35"/>
            <x v="36"/>
          </reference>
          <reference field="319" count="1" selected="0">
            <x v="50"/>
          </reference>
          <reference field="320" count="1" selected="0">
            <x v="24"/>
          </reference>
        </references>
      </pivotArea>
    </format>
    <format dxfId="79">
      <pivotArea dataOnly="0" labelOnly="1" outline="0" fieldPosition="0">
        <references count="5">
          <reference field="6" count="1" selected="0">
            <x v="1"/>
          </reference>
          <reference field="8" count="1" selected="0">
            <x v="33"/>
          </reference>
          <reference field="10" count="1">
            <x v="30"/>
          </reference>
          <reference field="319" count="1" selected="0">
            <x v="50"/>
          </reference>
          <reference field="320" count="1" selected="0">
            <x v="24"/>
          </reference>
        </references>
      </pivotArea>
    </format>
    <format dxfId="78">
      <pivotArea dataOnly="0" labelOnly="1" outline="0" fieldPosition="0">
        <references count="5">
          <reference field="6" count="1" selected="0">
            <x v="1"/>
          </reference>
          <reference field="8" count="1" selected="0">
            <x v="35"/>
          </reference>
          <reference field="10" count="1">
            <x v="32"/>
          </reference>
          <reference field="319" count="1" selected="0">
            <x v="50"/>
          </reference>
          <reference field="320" count="1" selected="0">
            <x v="24"/>
          </reference>
        </references>
      </pivotArea>
    </format>
    <format dxfId="77">
      <pivotArea dataOnly="0" labelOnly="1" outline="0" fieldPosition="0">
        <references count="5">
          <reference field="6" count="1" selected="0">
            <x v="1"/>
          </reference>
          <reference field="8" count="1" selected="0">
            <x v="36"/>
          </reference>
          <reference field="10" count="1">
            <x v="33"/>
          </reference>
          <reference field="319" count="1" selected="0">
            <x v="50"/>
          </reference>
          <reference field="320" count="1" selected="0">
            <x v="24"/>
          </reference>
        </references>
      </pivotArea>
    </format>
    <format dxfId="76">
      <pivotArea outline="0" fieldPosition="0">
        <references count="5">
          <reference field="6" count="1" selected="0">
            <x v="1"/>
          </reference>
          <reference field="8" count="1" selected="0">
            <x v="40"/>
          </reference>
          <reference field="10" count="1" selected="0">
            <x v="37"/>
          </reference>
          <reference field="319" count="1" selected="0">
            <x v="51"/>
          </reference>
          <reference field="320" count="1" selected="0">
            <x v="24"/>
          </reference>
        </references>
      </pivotArea>
    </format>
    <format dxfId="75">
      <pivotArea dataOnly="0" labelOnly="1" outline="0" fieldPosition="0">
        <references count="1">
          <reference field="319" count="1">
            <x v="51"/>
          </reference>
        </references>
      </pivotArea>
    </format>
    <format dxfId="74">
      <pivotArea dataOnly="0" labelOnly="1" outline="0" offset="IV256" fieldPosition="0">
        <references count="2">
          <reference field="6" count="1">
            <x v="1"/>
          </reference>
          <reference field="319" count="1" selected="0">
            <x v="48"/>
          </reference>
        </references>
      </pivotArea>
    </format>
    <format dxfId="73">
      <pivotArea dataOnly="0" labelOnly="1" outline="0" offset="IV256" fieldPosition="0">
        <references count="3">
          <reference field="6" count="1" selected="0">
            <x v="1"/>
          </reference>
          <reference field="319" count="1" selected="0">
            <x v="49"/>
          </reference>
          <reference field="320" count="1">
            <x v="24"/>
          </reference>
        </references>
      </pivotArea>
    </format>
    <format dxfId="72">
      <pivotArea dataOnly="0" labelOnly="1" outline="0" fieldPosition="0">
        <references count="4">
          <reference field="6" count="1" selected="0">
            <x v="1"/>
          </reference>
          <reference field="8" count="1">
            <x v="40"/>
          </reference>
          <reference field="319" count="1" selected="0">
            <x v="51"/>
          </reference>
          <reference field="320" count="1" selected="0">
            <x v="24"/>
          </reference>
        </references>
      </pivotArea>
    </format>
    <format dxfId="71">
      <pivotArea dataOnly="0" labelOnly="1" outline="0" fieldPosition="0">
        <references count="5">
          <reference field="6" count="1" selected="0">
            <x v="1"/>
          </reference>
          <reference field="8" count="1" selected="0">
            <x v="40"/>
          </reference>
          <reference field="10" count="1">
            <x v="37"/>
          </reference>
          <reference field="319" count="1" selected="0">
            <x v="51"/>
          </reference>
          <reference field="320" count="1" selected="0">
            <x v="24"/>
          </reference>
        </references>
      </pivotArea>
    </format>
    <format dxfId="70">
      <pivotArea outline="0" fieldPosition="0">
        <references count="5">
          <reference field="6" count="1" selected="0">
            <x v="2"/>
          </reference>
          <reference field="8" count="7" selected="0">
            <x v="73"/>
            <x v="74"/>
            <x v="75"/>
            <x v="76"/>
            <x v="77"/>
            <x v="78"/>
            <x v="79"/>
          </reference>
          <reference field="10" count="7" selected="0">
            <x v="74"/>
            <x v="75"/>
            <x v="76"/>
            <x v="77"/>
            <x v="78"/>
            <x v="79"/>
            <x v="80"/>
          </reference>
          <reference field="319" count="1" selected="0">
            <x v="52"/>
          </reference>
          <reference field="320" count="1" selected="0">
            <x v="22"/>
          </reference>
        </references>
      </pivotArea>
    </format>
    <format dxfId="69">
      <pivotArea dataOnly="0" labelOnly="1" outline="0" fieldPosition="0">
        <references count="1">
          <reference field="319" count="1">
            <x v="52"/>
          </reference>
        </references>
      </pivotArea>
    </format>
    <format dxfId="68">
      <pivotArea dataOnly="0" labelOnly="1" outline="0" fieldPosition="0">
        <references count="2">
          <reference field="6" count="1">
            <x v="2"/>
          </reference>
          <reference field="319" count="1" selected="0">
            <x v="52"/>
          </reference>
        </references>
      </pivotArea>
    </format>
    <format dxfId="67">
      <pivotArea dataOnly="0" labelOnly="1" outline="0" fieldPosition="0">
        <references count="3">
          <reference field="6" count="1" selected="0">
            <x v="2"/>
          </reference>
          <reference field="319" count="1" selected="0">
            <x v="52"/>
          </reference>
          <reference field="320" count="1">
            <x v="22"/>
          </reference>
        </references>
      </pivotArea>
    </format>
    <format dxfId="66">
      <pivotArea dataOnly="0" labelOnly="1" outline="0" fieldPosition="0">
        <references count="4">
          <reference field="6" count="1" selected="0">
            <x v="2"/>
          </reference>
          <reference field="8" count="7">
            <x v="73"/>
            <x v="74"/>
            <x v="75"/>
            <x v="76"/>
            <x v="77"/>
            <x v="78"/>
            <x v="79"/>
          </reference>
          <reference field="319" count="1" selected="0">
            <x v="52"/>
          </reference>
          <reference field="320" count="1" selected="0">
            <x v="22"/>
          </reference>
        </references>
      </pivotArea>
    </format>
    <format dxfId="65">
      <pivotArea dataOnly="0" labelOnly="1" outline="0" fieldPosition="0">
        <references count="5">
          <reference field="6" count="1" selected="0">
            <x v="2"/>
          </reference>
          <reference field="8" count="1" selected="0">
            <x v="73"/>
          </reference>
          <reference field="10" count="1">
            <x v="74"/>
          </reference>
          <reference field="319" count="1" selected="0">
            <x v="52"/>
          </reference>
          <reference field="320" count="1" selected="0">
            <x v="22"/>
          </reference>
        </references>
      </pivotArea>
    </format>
    <format dxfId="64">
      <pivotArea dataOnly="0" labelOnly="1" outline="0" fieldPosition="0">
        <references count="5">
          <reference field="6" count="1" selected="0">
            <x v="2"/>
          </reference>
          <reference field="8" count="1" selected="0">
            <x v="74"/>
          </reference>
          <reference field="10" count="1">
            <x v="75"/>
          </reference>
          <reference field="319" count="1" selected="0">
            <x v="52"/>
          </reference>
          <reference field="320" count="1" selected="0">
            <x v="22"/>
          </reference>
        </references>
      </pivotArea>
    </format>
    <format dxfId="63">
      <pivotArea dataOnly="0" labelOnly="1" outline="0" fieldPosition="0">
        <references count="5">
          <reference field="6" count="1" selected="0">
            <x v="2"/>
          </reference>
          <reference field="8" count="1" selected="0">
            <x v="75"/>
          </reference>
          <reference field="10" count="1">
            <x v="76"/>
          </reference>
          <reference field="319" count="1" selected="0">
            <x v="52"/>
          </reference>
          <reference field="320" count="1" selected="0">
            <x v="22"/>
          </reference>
        </references>
      </pivotArea>
    </format>
    <format dxfId="62">
      <pivotArea dataOnly="0" labelOnly="1" outline="0" fieldPosition="0">
        <references count="5">
          <reference field="6" count="1" selected="0">
            <x v="2"/>
          </reference>
          <reference field="8" count="1" selected="0">
            <x v="76"/>
          </reference>
          <reference field="10" count="1">
            <x v="77"/>
          </reference>
          <reference field="319" count="1" selected="0">
            <x v="52"/>
          </reference>
          <reference field="320" count="1" selected="0">
            <x v="22"/>
          </reference>
        </references>
      </pivotArea>
    </format>
    <format dxfId="61">
      <pivotArea dataOnly="0" labelOnly="1" outline="0" fieldPosition="0">
        <references count="5">
          <reference field="6" count="1" selected="0">
            <x v="2"/>
          </reference>
          <reference field="8" count="1" selected="0">
            <x v="77"/>
          </reference>
          <reference field="10" count="1">
            <x v="78"/>
          </reference>
          <reference field="319" count="1" selected="0">
            <x v="52"/>
          </reference>
          <reference field="320" count="1" selected="0">
            <x v="22"/>
          </reference>
        </references>
      </pivotArea>
    </format>
    <format dxfId="60">
      <pivotArea dataOnly="0" labelOnly="1" outline="0" fieldPosition="0">
        <references count="5">
          <reference field="6" count="1" selected="0">
            <x v="2"/>
          </reference>
          <reference field="8" count="1" selected="0">
            <x v="78"/>
          </reference>
          <reference field="10" count="1">
            <x v="79"/>
          </reference>
          <reference field="319" count="1" selected="0">
            <x v="52"/>
          </reference>
          <reference field="320" count="1" selected="0">
            <x v="22"/>
          </reference>
        </references>
      </pivotArea>
    </format>
    <format dxfId="59">
      <pivotArea dataOnly="0" labelOnly="1" outline="0" fieldPosition="0">
        <references count="5">
          <reference field="6" count="1" selected="0">
            <x v="2"/>
          </reference>
          <reference field="8" count="1" selected="0">
            <x v="79"/>
          </reference>
          <reference field="10" count="1">
            <x v="80"/>
          </reference>
          <reference field="319" count="1" selected="0">
            <x v="52"/>
          </reference>
          <reference field="320" count="1" selected="0">
            <x v="22"/>
          </reference>
        </references>
      </pivotArea>
    </format>
    <format dxfId="58">
      <pivotArea outline="0" fieldPosition="0">
        <references count="5">
          <reference field="6" count="1" selected="0">
            <x v="1"/>
          </reference>
          <reference field="8" count="3" selected="0">
            <x v="2"/>
            <x v="3"/>
            <x v="4"/>
          </reference>
          <reference field="10" count="3" selected="0">
            <x v="7"/>
            <x v="8"/>
            <x v="9"/>
          </reference>
          <reference field="319" count="1" selected="0">
            <x v="53"/>
          </reference>
          <reference field="320" count="1" selected="0">
            <x v="45"/>
          </reference>
        </references>
      </pivotArea>
    </format>
    <format dxfId="57">
      <pivotArea dataOnly="0" labelOnly="1" outline="0" fieldPosition="0">
        <references count="1">
          <reference field="319" count="1">
            <x v="53"/>
          </reference>
        </references>
      </pivotArea>
    </format>
    <format dxfId="56">
      <pivotArea dataOnly="0" labelOnly="1" outline="0" offset="IV1:IV3" fieldPosition="0">
        <references count="2">
          <reference field="6" count="1">
            <x v="1"/>
          </reference>
          <reference field="319" count="1" selected="0">
            <x v="53"/>
          </reference>
        </references>
      </pivotArea>
    </format>
    <format dxfId="55">
      <pivotArea dataOnly="0" labelOnly="1" outline="0" fieldPosition="0">
        <references count="3">
          <reference field="6" count="1" selected="0">
            <x v="1"/>
          </reference>
          <reference field="319" count="1" selected="0">
            <x v="53"/>
          </reference>
          <reference field="320" count="1">
            <x v="45"/>
          </reference>
        </references>
      </pivotArea>
    </format>
    <format dxfId="54">
      <pivotArea dataOnly="0" labelOnly="1" outline="0" fieldPosition="0">
        <references count="4">
          <reference field="6" count="1" selected="0">
            <x v="1"/>
          </reference>
          <reference field="8" count="3">
            <x v="2"/>
            <x v="3"/>
            <x v="4"/>
          </reference>
          <reference field="319" count="1" selected="0">
            <x v="53"/>
          </reference>
          <reference field="320" count="1" selected="0">
            <x v="45"/>
          </reference>
        </references>
      </pivotArea>
    </format>
    <format dxfId="53">
      <pivotArea dataOnly="0" labelOnly="1" outline="0" fieldPosition="0">
        <references count="5">
          <reference field="6" count="1" selected="0">
            <x v="1"/>
          </reference>
          <reference field="8" count="1" selected="0">
            <x v="2"/>
          </reference>
          <reference field="10" count="1">
            <x v="7"/>
          </reference>
          <reference field="319" count="1" selected="0">
            <x v="53"/>
          </reference>
          <reference field="320" count="1" selected="0">
            <x v="45"/>
          </reference>
        </references>
      </pivotArea>
    </format>
    <format dxfId="52">
      <pivotArea dataOnly="0" labelOnly="1" outline="0" fieldPosition="0">
        <references count="5">
          <reference field="6" count="1" selected="0">
            <x v="1"/>
          </reference>
          <reference field="8" count="1" selected="0">
            <x v="3"/>
          </reference>
          <reference field="10" count="1">
            <x v="8"/>
          </reference>
          <reference field="319" count="1" selected="0">
            <x v="53"/>
          </reference>
          <reference field="320" count="1" selected="0">
            <x v="45"/>
          </reference>
        </references>
      </pivotArea>
    </format>
    <format dxfId="51">
      <pivotArea dataOnly="0" labelOnly="1" outline="0" fieldPosition="0">
        <references count="5">
          <reference field="6" count="1" selected="0">
            <x v="1"/>
          </reference>
          <reference field="8" count="1" selected="0">
            <x v="4"/>
          </reference>
          <reference field="10" count="1">
            <x v="9"/>
          </reference>
          <reference field="319" count="1" selected="0">
            <x v="53"/>
          </reference>
          <reference field="320" count="1" selected="0">
            <x v="45"/>
          </reference>
        </references>
      </pivotArea>
    </format>
    <format dxfId="50">
      <pivotArea outline="0" fieldPosition="0">
        <references count="5">
          <reference field="6" count="1" selected="0">
            <x v="1"/>
          </reference>
          <reference field="8" count="3" selected="0">
            <x v="10"/>
            <x v="11"/>
            <x v="12"/>
          </reference>
          <reference field="10" count="3" selected="0">
            <x v="6"/>
            <x v="7"/>
            <x v="8"/>
          </reference>
          <reference field="319" count="1" selected="0">
            <x v="54"/>
          </reference>
          <reference field="320" count="1" selected="0">
            <x v="46"/>
          </reference>
        </references>
      </pivotArea>
    </format>
    <format dxfId="49">
      <pivotArea dataOnly="0" labelOnly="1" outline="0" fieldPosition="0">
        <references count="1">
          <reference field="319" count="1">
            <x v="54"/>
          </reference>
        </references>
      </pivotArea>
    </format>
    <format dxfId="48">
      <pivotArea dataOnly="0" labelOnly="1" outline="0" offset="IV4:IV256" fieldPosition="0">
        <references count="2">
          <reference field="6" count="1">
            <x v="1"/>
          </reference>
          <reference field="319" count="1" selected="0">
            <x v="53"/>
          </reference>
        </references>
      </pivotArea>
    </format>
    <format dxfId="47">
      <pivotArea dataOnly="0" labelOnly="1" outline="0" fieldPosition="0">
        <references count="3">
          <reference field="6" count="1" selected="0">
            <x v="1"/>
          </reference>
          <reference field="319" count="1" selected="0">
            <x v="54"/>
          </reference>
          <reference field="320" count="1">
            <x v="46"/>
          </reference>
        </references>
      </pivotArea>
    </format>
    <format dxfId="46">
      <pivotArea dataOnly="0" labelOnly="1" outline="0" fieldPosition="0">
        <references count="4">
          <reference field="6" count="1" selected="0">
            <x v="1"/>
          </reference>
          <reference field="8" count="3">
            <x v="10"/>
            <x v="11"/>
            <x v="12"/>
          </reference>
          <reference field="319" count="1" selected="0">
            <x v="54"/>
          </reference>
          <reference field="320" count="1" selected="0">
            <x v="46"/>
          </reference>
        </references>
      </pivotArea>
    </format>
    <format dxfId="45">
      <pivotArea dataOnly="0" labelOnly="1" outline="0" fieldPosition="0">
        <references count="5">
          <reference field="6" count="1" selected="0">
            <x v="1"/>
          </reference>
          <reference field="8" count="1" selected="0">
            <x v="10"/>
          </reference>
          <reference field="10" count="1">
            <x v="6"/>
          </reference>
          <reference field="319" count="1" selected="0">
            <x v="54"/>
          </reference>
          <reference field="320" count="1" selected="0">
            <x v="46"/>
          </reference>
        </references>
      </pivotArea>
    </format>
    <format dxfId="44">
      <pivotArea dataOnly="0" labelOnly="1" outline="0" fieldPosition="0">
        <references count="5">
          <reference field="6" count="1" selected="0">
            <x v="1"/>
          </reference>
          <reference field="8" count="1" selected="0">
            <x v="11"/>
          </reference>
          <reference field="10" count="1">
            <x v="7"/>
          </reference>
          <reference field="319" count="1" selected="0">
            <x v="54"/>
          </reference>
          <reference field="320" count="1" selected="0">
            <x v="46"/>
          </reference>
        </references>
      </pivotArea>
    </format>
    <format dxfId="43">
      <pivotArea dataOnly="0" labelOnly="1" outline="0" fieldPosition="0">
        <references count="5">
          <reference field="6" count="1" selected="0">
            <x v="1"/>
          </reference>
          <reference field="8" count="1" selected="0">
            <x v="12"/>
          </reference>
          <reference field="10" count="1">
            <x v="8"/>
          </reference>
          <reference field="319" count="1" selected="0">
            <x v="54"/>
          </reference>
          <reference field="320" count="1" selected="0">
            <x v="46"/>
          </reference>
        </references>
      </pivotArea>
    </format>
    <format dxfId="42">
      <pivotArea outline="0" fieldPosition="0">
        <references count="5">
          <reference field="6" count="1" selected="0">
            <x v="0"/>
          </reference>
          <reference field="8" count="1" selected="0">
            <x v="1"/>
          </reference>
          <reference field="10" count="1" selected="0">
            <x v="1"/>
          </reference>
          <reference field="319" count="1" selected="0">
            <x v="55"/>
          </reference>
          <reference field="320" count="1" selected="0">
            <x v="48"/>
          </reference>
        </references>
      </pivotArea>
    </format>
    <format dxfId="41">
      <pivotArea dataOnly="0" labelOnly="1" outline="0" fieldPosition="0">
        <references count="1">
          <reference field="319" count="1">
            <x v="55"/>
          </reference>
        </references>
      </pivotArea>
    </format>
    <format dxfId="40">
      <pivotArea dataOnly="0" labelOnly="1" outline="0" fieldPosition="0">
        <references count="2">
          <reference field="6" count="1">
            <x v="0"/>
          </reference>
          <reference field="319" count="1" selected="0">
            <x v="55"/>
          </reference>
        </references>
      </pivotArea>
    </format>
    <format dxfId="39">
      <pivotArea dataOnly="0" labelOnly="1" outline="0" fieldPosition="0">
        <references count="3">
          <reference field="6" count="1" selected="0">
            <x v="0"/>
          </reference>
          <reference field="319" count="1" selected="0">
            <x v="55"/>
          </reference>
          <reference field="320" count="1">
            <x v="48"/>
          </reference>
        </references>
      </pivotArea>
    </format>
    <format dxfId="38">
      <pivotArea dataOnly="0" labelOnly="1" outline="0" fieldPosition="0">
        <references count="4">
          <reference field="6" count="1" selected="0">
            <x v="0"/>
          </reference>
          <reference field="8" count="1">
            <x v="1"/>
          </reference>
          <reference field="319" count="1" selected="0">
            <x v="55"/>
          </reference>
          <reference field="320" count="1" selected="0">
            <x v="48"/>
          </reference>
        </references>
      </pivotArea>
    </format>
    <format dxfId="37">
      <pivotArea dataOnly="0" labelOnly="1" outline="0" fieldPosition="0">
        <references count="5">
          <reference field="6" count="1" selected="0">
            <x v="0"/>
          </reference>
          <reference field="8" count="1" selected="0">
            <x v="1"/>
          </reference>
          <reference field="10" count="1">
            <x v="1"/>
          </reference>
          <reference field="319" count="1" selected="0">
            <x v="55"/>
          </reference>
          <reference field="320" count="1" selected="0">
            <x v="48"/>
          </reference>
        </references>
      </pivotArea>
    </format>
    <format dxfId="36">
      <pivotArea outline="0" fieldPosition="0">
        <references count="5">
          <reference field="6" count="2" selected="0">
            <x v="1"/>
            <x v="2"/>
          </reference>
          <reference field="8" count="7" selected="0">
            <x v="23"/>
            <x v="24"/>
            <x v="29"/>
            <x v="44"/>
            <x v="45"/>
            <x v="46"/>
            <x v="47"/>
          </reference>
          <reference field="10" count="7" selected="0">
            <x v="21"/>
            <x v="22"/>
            <x v="26"/>
            <x v="41"/>
            <x v="42"/>
            <x v="43"/>
            <x v="44"/>
          </reference>
          <reference field="319" count="3" selected="0">
            <x v="56"/>
            <x v="57"/>
            <x v="58"/>
          </reference>
          <reference field="320" count="3" selected="0">
            <x v="25"/>
            <x v="41"/>
            <x v="46"/>
          </reference>
        </references>
      </pivotArea>
    </format>
    <format dxfId="35">
      <pivotArea dataOnly="0" labelOnly="1" outline="0" fieldPosition="0">
        <references count="1">
          <reference field="319" count="3">
            <x v="56"/>
            <x v="57"/>
            <x v="58"/>
          </reference>
        </references>
      </pivotArea>
    </format>
    <format dxfId="34">
      <pivotArea dataOnly="0" labelOnly="1" outline="0" fieldPosition="0">
        <references count="2">
          <reference field="6" count="1">
            <x v="2"/>
          </reference>
          <reference field="319" count="1" selected="0">
            <x v="56"/>
          </reference>
        </references>
      </pivotArea>
    </format>
    <format dxfId="33">
      <pivotArea dataOnly="0" labelOnly="1" outline="0" fieldPosition="0">
        <references count="2">
          <reference field="6" count="1">
            <x v="1"/>
          </reference>
          <reference field="319" count="1" selected="0">
            <x v="57"/>
          </reference>
        </references>
      </pivotArea>
    </format>
    <format dxfId="32">
      <pivotArea dataOnly="0" labelOnly="1" outline="0" fieldPosition="0">
        <references count="3">
          <reference field="6" count="1" selected="0">
            <x v="2"/>
          </reference>
          <reference field="319" count="1" selected="0">
            <x v="56"/>
          </reference>
          <reference field="320" count="1">
            <x v="41"/>
          </reference>
        </references>
      </pivotArea>
    </format>
    <format dxfId="31">
      <pivotArea dataOnly="0" labelOnly="1" outline="0" fieldPosition="0">
        <references count="3">
          <reference field="6" count="1" selected="0">
            <x v="1"/>
          </reference>
          <reference field="319" count="1" selected="0">
            <x v="57"/>
          </reference>
          <reference field="320" count="1">
            <x v="25"/>
          </reference>
        </references>
      </pivotArea>
    </format>
    <format dxfId="30">
      <pivotArea dataOnly="0" labelOnly="1" outline="0" fieldPosition="0">
        <references count="3">
          <reference field="6" count="1" selected="0">
            <x v="1"/>
          </reference>
          <reference field="319" count="1" selected="0">
            <x v="58"/>
          </reference>
          <reference field="320" count="1">
            <x v="46"/>
          </reference>
        </references>
      </pivotArea>
    </format>
    <format dxfId="29">
      <pivotArea dataOnly="0" labelOnly="1" outline="0" fieldPosition="0">
        <references count="4">
          <reference field="6" count="1" selected="0">
            <x v="2"/>
          </reference>
          <reference field="8" count="4">
            <x v="44"/>
            <x v="45"/>
            <x v="46"/>
            <x v="47"/>
          </reference>
          <reference field="319" count="1" selected="0">
            <x v="56"/>
          </reference>
          <reference field="320" count="1" selected="0">
            <x v="41"/>
          </reference>
        </references>
      </pivotArea>
    </format>
    <format dxfId="28">
      <pivotArea dataOnly="0" labelOnly="1" outline="0" fieldPosition="0">
        <references count="4">
          <reference field="6" count="1" selected="0">
            <x v="1"/>
          </reference>
          <reference field="8" count="1">
            <x v="29"/>
          </reference>
          <reference field="319" count="1" selected="0">
            <x v="57"/>
          </reference>
          <reference field="320" count="1" selected="0">
            <x v="25"/>
          </reference>
        </references>
      </pivotArea>
    </format>
    <format dxfId="27">
      <pivotArea dataOnly="0" labelOnly="1" outline="0" fieldPosition="0">
        <references count="4">
          <reference field="6" count="1" selected="0">
            <x v="1"/>
          </reference>
          <reference field="8" count="2">
            <x v="23"/>
            <x v="24"/>
          </reference>
          <reference field="319" count="1" selected="0">
            <x v="58"/>
          </reference>
          <reference field="320" count="1" selected="0">
            <x v="46"/>
          </reference>
        </references>
      </pivotArea>
    </format>
    <format dxfId="26">
      <pivotArea dataOnly="0" labelOnly="1" outline="0" fieldPosition="0">
        <references count="5">
          <reference field="6" count="1" selected="0">
            <x v="2"/>
          </reference>
          <reference field="8" count="1" selected="0">
            <x v="44"/>
          </reference>
          <reference field="10" count="1">
            <x v="41"/>
          </reference>
          <reference field="319" count="1" selected="0">
            <x v="56"/>
          </reference>
          <reference field="320" count="1" selected="0">
            <x v="41"/>
          </reference>
        </references>
      </pivotArea>
    </format>
    <format dxfId="25">
      <pivotArea dataOnly="0" labelOnly="1" outline="0" fieldPosition="0">
        <references count="5">
          <reference field="6" count="1" selected="0">
            <x v="2"/>
          </reference>
          <reference field="8" count="1" selected="0">
            <x v="45"/>
          </reference>
          <reference field="10" count="1">
            <x v="42"/>
          </reference>
          <reference field="319" count="1" selected="0">
            <x v="56"/>
          </reference>
          <reference field="320" count="1" selected="0">
            <x v="41"/>
          </reference>
        </references>
      </pivotArea>
    </format>
    <format dxfId="24">
      <pivotArea dataOnly="0" labelOnly="1" outline="0" fieldPosition="0">
        <references count="5">
          <reference field="6" count="1" selected="0">
            <x v="2"/>
          </reference>
          <reference field="8" count="1" selected="0">
            <x v="46"/>
          </reference>
          <reference field="10" count="1">
            <x v="43"/>
          </reference>
          <reference field="319" count="1" selected="0">
            <x v="56"/>
          </reference>
          <reference field="320" count="1" selected="0">
            <x v="41"/>
          </reference>
        </references>
      </pivotArea>
    </format>
    <format dxfId="23">
      <pivotArea dataOnly="0" labelOnly="1" outline="0" fieldPosition="0">
        <references count="5">
          <reference field="6" count="1" selected="0">
            <x v="2"/>
          </reference>
          <reference field="8" count="1" selected="0">
            <x v="47"/>
          </reference>
          <reference field="10" count="1">
            <x v="44"/>
          </reference>
          <reference field="319" count="1" selected="0">
            <x v="56"/>
          </reference>
          <reference field="320" count="1" selected="0">
            <x v="41"/>
          </reference>
        </references>
      </pivotArea>
    </format>
    <format dxfId="22">
      <pivotArea dataOnly="0" labelOnly="1" outline="0" fieldPosition="0">
        <references count="5">
          <reference field="6" count="1" selected="0">
            <x v="1"/>
          </reference>
          <reference field="8" count="1" selected="0">
            <x v="29"/>
          </reference>
          <reference field="10" count="1">
            <x v="26"/>
          </reference>
          <reference field="319" count="1" selected="0">
            <x v="57"/>
          </reference>
          <reference field="320" count="1" selected="0">
            <x v="25"/>
          </reference>
        </references>
      </pivotArea>
    </format>
    <format dxfId="21">
      <pivotArea dataOnly="0" labelOnly="1" outline="0" fieldPosition="0">
        <references count="5">
          <reference field="6" count="1" selected="0">
            <x v="1"/>
          </reference>
          <reference field="8" count="1" selected="0">
            <x v="23"/>
          </reference>
          <reference field="10" count="1">
            <x v="21"/>
          </reference>
          <reference field="319" count="1" selected="0">
            <x v="58"/>
          </reference>
          <reference field="320" count="1" selected="0">
            <x v="46"/>
          </reference>
        </references>
      </pivotArea>
    </format>
    <format dxfId="20">
      <pivotArea dataOnly="0" labelOnly="1" outline="0" fieldPosition="0">
        <references count="5">
          <reference field="6" count="1" selected="0">
            <x v="1"/>
          </reference>
          <reference field="8" count="1" selected="0">
            <x v="24"/>
          </reference>
          <reference field="10" count="1">
            <x v="22"/>
          </reference>
          <reference field="319" count="1" selected="0">
            <x v="58"/>
          </reference>
          <reference field="320" count="1" selected="0">
            <x v="4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A46AE1-EEB7-4707-B340-EDEB0FCBAA99}" name="Сводная таблица4" cacheId="2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compact="0" compactData="0" multipleFieldFilters="0">
  <location ref="O3:P56" firstHeaderRow="1" firstDataRow="1" firstDataCol="1"/>
  <pivotFields count="335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4">
        <item x="3"/>
        <item x="2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52">
        <item x="18"/>
        <item x="2"/>
        <item x="12"/>
        <item x="9"/>
        <item x="43"/>
        <item x="51"/>
        <item x="50"/>
        <item x="13"/>
        <item x="40"/>
        <item x="38"/>
        <item x="39"/>
        <item x="48"/>
        <item x="15"/>
        <item x="26"/>
        <item x="45"/>
        <item x="44"/>
        <item x="47"/>
        <item x="17"/>
        <item x="27"/>
        <item x="21"/>
        <item x="1"/>
        <item x="31"/>
        <item x="33"/>
        <item x="49"/>
        <item x="28"/>
        <item x="4"/>
        <item x="29"/>
        <item x="5"/>
        <item x="11"/>
        <item x="41"/>
        <item x="42"/>
        <item x="7"/>
        <item x="6"/>
        <item x="24"/>
        <item x="25"/>
        <item x="16"/>
        <item x="22"/>
        <item x="34"/>
        <item x="30"/>
        <item x="32"/>
        <item x="37"/>
        <item x="46"/>
        <item x="0"/>
        <item x="20"/>
        <item x="19"/>
        <item x="8"/>
        <item x="36"/>
        <item x="10"/>
        <item x="23"/>
        <item x="35"/>
        <item x="3"/>
        <item x="14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334"/>
  </rowFields>
  <rowItems count="53">
    <i>
      <x v="13"/>
    </i>
    <i>
      <x v="45"/>
    </i>
    <i>
      <x v="14"/>
    </i>
    <i>
      <x v="7"/>
    </i>
    <i>
      <x v="24"/>
    </i>
    <i>
      <x v="25"/>
    </i>
    <i>
      <x v="20"/>
    </i>
    <i>
      <x v="1"/>
    </i>
    <i>
      <x v="42"/>
    </i>
    <i>
      <x v="50"/>
    </i>
    <i>
      <x v="21"/>
    </i>
    <i>
      <x v="38"/>
    </i>
    <i>
      <x v="47"/>
    </i>
    <i>
      <x v="3"/>
    </i>
    <i>
      <x v="26"/>
    </i>
    <i>
      <x v="35"/>
    </i>
    <i>
      <x v="27"/>
    </i>
    <i>
      <x v="17"/>
    </i>
    <i>
      <x v="32"/>
    </i>
    <i>
      <x v="18"/>
    </i>
    <i>
      <x v="31"/>
    </i>
    <i>
      <x v="43"/>
    </i>
    <i>
      <x v="34"/>
    </i>
    <i>
      <x v="19"/>
    </i>
    <i>
      <x v="28"/>
    </i>
    <i>
      <x v="12"/>
    </i>
    <i>
      <x/>
    </i>
    <i>
      <x v="36"/>
    </i>
    <i>
      <x v="2"/>
    </i>
    <i>
      <x v="51"/>
    </i>
    <i>
      <x v="44"/>
    </i>
    <i>
      <x v="39"/>
    </i>
    <i>
      <x v="37"/>
    </i>
    <i>
      <x v="22"/>
    </i>
    <i>
      <x v="33"/>
    </i>
    <i>
      <x v="4"/>
    </i>
    <i>
      <x v="29"/>
    </i>
    <i>
      <x v="15"/>
    </i>
    <i>
      <x v="30"/>
    </i>
    <i>
      <x v="8"/>
    </i>
    <i>
      <x v="41"/>
    </i>
    <i>
      <x v="6"/>
    </i>
    <i>
      <x v="5"/>
    </i>
    <i>
      <x v="10"/>
    </i>
    <i>
      <x v="9"/>
    </i>
    <i>
      <x v="16"/>
    </i>
    <i>
      <x v="23"/>
    </i>
    <i>
      <x v="11"/>
    </i>
    <i>
      <x v="40"/>
    </i>
    <i>
      <x v="46"/>
    </i>
    <i>
      <x v="49"/>
    </i>
    <i>
      <x v="48"/>
    </i>
    <i t="grand">
      <x/>
    </i>
  </rowItems>
  <colItems count="1">
    <i/>
  </colItems>
  <dataFields count="1">
    <dataField name="Количество по полю Кол-во комнат" fld="6" subtotal="count" baseField="0" baseItem="0"/>
  </dataFields>
  <formats count="6">
    <format dxfId="5">
      <pivotArea field="6" type="button" dataOnly="0" labelOnly="1" outline="0"/>
    </format>
    <format dxfId="4">
      <pivotArea dataOnly="0" labelOnly="1" grandRow="1" outline="0" fieldPosition="0"/>
    </format>
    <format dxfId="3">
      <pivotArea field="6" type="button" dataOnly="0" labelOnly="1" outline="0"/>
    </format>
    <format dxfId="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">
      <pivotArea outline="0" fieldPosition="0">
        <references count="1">
          <reference field="334" count="5" selected="0">
            <x v="7"/>
            <x v="13"/>
            <x v="14"/>
            <x v="24"/>
            <x v="45"/>
          </reference>
        </references>
      </pivotArea>
    </format>
    <format dxfId="0">
      <pivotArea dataOnly="0" labelOnly="1" outline="0" fieldPosition="0">
        <references count="1">
          <reference field="334" count="5">
            <x v="7"/>
            <x v="13"/>
            <x v="14"/>
            <x v="24"/>
            <x v="4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C90EB9-6B15-4215-8BD2-BA985C75B5A3}" name="Сводная таблица3" cacheId="2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compact="0" compactData="0" multipleFieldFilters="0">
  <location ref="I3:M8" firstHeaderRow="0" firstDataRow="1" firstDataCol="1" rowPageCount="1" colPageCount="1"/>
  <pivotFields count="335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dataField="1" compact="0" outline="0" showAll="0" defaultSubtotal="0">
      <items count="4">
        <item x="3"/>
        <item x="2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2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2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2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52">
        <item x="18"/>
        <item x="2"/>
        <item x="12"/>
        <item x="9"/>
        <item x="43"/>
        <item x="51"/>
        <item x="50"/>
        <item x="13"/>
        <item x="40"/>
        <item x="38"/>
        <item x="39"/>
        <item x="48"/>
        <item x="15"/>
        <item x="26"/>
        <item x="45"/>
        <item x="44"/>
        <item x="47"/>
        <item x="17"/>
        <item x="27"/>
        <item x="21"/>
        <item x="1"/>
        <item x="31"/>
        <item x="33"/>
        <item x="49"/>
        <item x="28"/>
        <item x="4"/>
        <item x="29"/>
        <item x="5"/>
        <item x="11"/>
        <item x="41"/>
        <item x="42"/>
        <item x="7"/>
        <item x="6"/>
        <item x="24"/>
        <item x="25"/>
        <item x="16"/>
        <item x="22"/>
        <item x="34"/>
        <item x="30"/>
        <item x="32"/>
        <item x="37"/>
        <item x="46"/>
        <item x="0"/>
        <item x="20"/>
        <item x="19"/>
        <item x="8"/>
        <item x="36"/>
        <item x="10"/>
        <item x="23"/>
        <item x="35"/>
        <item x="3"/>
        <item x="14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6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334" hier="-1"/>
  </pageFields>
  <dataFields count="4">
    <dataField name="Количество по полю Кол-во комнат" fld="6" subtotal="count" baseField="0" baseItem="0"/>
    <dataField name="Сумма по полю Жилая площадь квартиры" fld="7" baseField="0" baseItem="0"/>
    <dataField name="Сумма по полю S с учетом балкона/лоджии с кф" fld="10" baseField="0" baseItem="0"/>
    <dataField name="Сумма по полю S с учетом балкона/лоджии без кф" fld="9" baseField="0" baseItem="0"/>
  </dataFields>
  <formats count="5">
    <format dxfId="10">
      <pivotArea field="6" type="button" dataOnly="0" labelOnly="1" outline="0" axis="axisRow" fieldPosition="0"/>
    </format>
    <format dxfId="9">
      <pivotArea dataOnly="0" labelOnly="1" grandRow="1" outline="0" fieldPosition="0"/>
    </format>
    <format dxfId="8">
      <pivotArea dataOnly="0" labelOnly="1" outline="0" fieldPosition="0">
        <references count="1">
          <reference field="6" count="1">
            <x v="0"/>
          </reference>
        </references>
      </pivotArea>
    </format>
    <format dxfId="7">
      <pivotArea field="6" type="button" dataOnly="0" labelOnly="1" outline="0" axis="axisRow" fieldPosition="0"/>
    </format>
    <format dxfId="6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C67C9A-B9F6-4212-966E-84745522F9E8}" name="Сводная таблица2" cacheId="2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compact="0" compactData="0" multipleFieldFilters="0">
  <location ref="A3:G63" firstHeaderRow="0" firstDataRow="1" firstDataCol="4"/>
  <pivotFields count="335">
    <pivotField axis="axisRow" compact="0" outline="0" showAll="0" defaultSubtotal="0">
      <items count="3">
        <item x="0"/>
        <item x="1"/>
        <item x="2"/>
      </items>
    </pivotField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4">
        <item x="3"/>
        <item x="2"/>
        <item x="1"/>
        <item x="0"/>
      </items>
    </pivotField>
    <pivotField compact="0" numFmtId="2" outline="0" showAll="0"/>
    <pivotField compact="0" numFmtId="2" outline="0" showAll="0"/>
    <pivotField compact="0" numFmtId="2" outline="0" showAll="0"/>
    <pivotField dataField="1" compact="0" numFmtId="2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>
      <items count="60">
        <item x="0"/>
        <item x="1"/>
        <item x="2"/>
        <item x="3"/>
        <item x="4"/>
        <item x="5"/>
        <item x="6"/>
        <item x="7"/>
        <item x="9"/>
        <item x="8"/>
        <item x="10"/>
        <item x="11"/>
        <item x="12"/>
        <item x="13"/>
        <item x="16"/>
        <item x="14"/>
        <item x="15"/>
        <item x="17"/>
        <item x="20"/>
        <item x="18"/>
        <item x="19"/>
        <item x="21"/>
        <item x="22"/>
        <item x="23"/>
        <item x="24"/>
        <item x="25"/>
        <item x="26"/>
        <item x="27"/>
        <item x="28"/>
        <item x="32"/>
        <item x="29"/>
        <item x="33"/>
        <item x="30"/>
        <item x="31"/>
        <item x="34"/>
        <item x="35"/>
        <item x="36"/>
        <item x="37"/>
        <item x="38"/>
        <item x="40"/>
        <item x="41"/>
        <item x="39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52">
        <item x="18"/>
        <item x="2"/>
        <item x="12"/>
        <item x="9"/>
        <item x="43"/>
        <item x="51"/>
        <item x="50"/>
        <item x="13"/>
        <item x="40"/>
        <item x="38"/>
        <item x="39"/>
        <item x="48"/>
        <item x="15"/>
        <item x="26"/>
        <item x="45"/>
        <item x="44"/>
        <item x="47"/>
        <item x="17"/>
        <item x="27"/>
        <item x="21"/>
        <item x="1"/>
        <item x="31"/>
        <item x="33"/>
        <item x="49"/>
        <item x="28"/>
        <item x="4"/>
        <item x="29"/>
        <item x="5"/>
        <item x="11"/>
        <item x="41"/>
        <item x="42"/>
        <item x="7"/>
        <item x="6"/>
        <item x="24"/>
        <item x="25"/>
        <item x="16"/>
        <item x="22"/>
        <item x="34"/>
        <item x="30"/>
        <item x="32"/>
        <item x="37"/>
        <item x="46"/>
        <item x="0"/>
        <item x="20"/>
        <item x="19"/>
        <item x="8"/>
        <item x="36"/>
        <item x="10"/>
        <item x="23"/>
        <item x="35"/>
        <item x="3"/>
        <item x="14"/>
      </items>
    </pivotField>
  </pivotFields>
  <rowFields count="4">
    <field x="0"/>
    <field x="334"/>
    <field x="6"/>
    <field x="319"/>
  </rowFields>
  <rowItems count="60">
    <i>
      <x/>
      <x/>
      <x/>
      <x v="19"/>
    </i>
    <i r="3">
      <x v="21"/>
    </i>
    <i r="1">
      <x v="1"/>
      <x v="1"/>
      <x v="2"/>
    </i>
    <i r="1">
      <x v="2"/>
      <x v="1"/>
      <x v="12"/>
    </i>
    <i r="1">
      <x v="3"/>
      <x v="1"/>
      <x v="8"/>
    </i>
    <i r="1">
      <x v="7"/>
      <x v="1"/>
      <x v="13"/>
    </i>
    <i r="1">
      <x v="12"/>
      <x v="1"/>
      <x v="16"/>
    </i>
    <i r="1">
      <x v="13"/>
      <x v="1"/>
      <x v="28"/>
    </i>
    <i r="1">
      <x v="17"/>
      <x v="1"/>
      <x v="17"/>
    </i>
    <i r="1">
      <x v="18"/>
      <x v="1"/>
      <x v="30"/>
    </i>
    <i r="1">
      <x v="19"/>
      <x v="2"/>
      <x v="23"/>
    </i>
    <i r="1">
      <x v="20"/>
      <x v="2"/>
      <x v="1"/>
    </i>
    <i r="1">
      <x v="21"/>
      <x v="2"/>
      <x v="34"/>
    </i>
    <i r="1">
      <x v="24"/>
      <x v="2"/>
      <x v="32"/>
    </i>
    <i r="1">
      <x v="25"/>
      <x v="2"/>
      <x v="4"/>
    </i>
    <i r="1">
      <x v="26"/>
      <x v="2"/>
      <x v="33"/>
    </i>
    <i r="1">
      <x v="27"/>
      <x v="2"/>
      <x v="5"/>
    </i>
    <i r="1">
      <x v="28"/>
      <x v="2"/>
      <x v="11"/>
    </i>
    <i r="1">
      <x v="31"/>
      <x v="2"/>
      <x v="7"/>
    </i>
    <i r="1">
      <x v="32"/>
      <x v="2"/>
      <x v="6"/>
    </i>
    <i r="1">
      <x v="33"/>
      <x v="1"/>
      <x v="26"/>
    </i>
    <i r="3">
      <x v="31"/>
    </i>
    <i r="1">
      <x v="34"/>
      <x v="2"/>
      <x v="27"/>
    </i>
    <i r="1">
      <x v="35"/>
      <x v="2"/>
      <x v="14"/>
    </i>
    <i r="1">
      <x v="36"/>
      <x v="2"/>
      <x v="24"/>
    </i>
    <i r="1">
      <x v="38"/>
      <x v="2"/>
      <x v="29"/>
    </i>
    <i r="1">
      <x v="42"/>
      <x v="3"/>
      <x/>
    </i>
    <i r="1">
      <x v="43"/>
      <x v="3"/>
      <x v="18"/>
    </i>
    <i r="1">
      <x v="44"/>
      <x v="1"/>
      <x v="20"/>
    </i>
    <i r="3">
      <x v="22"/>
    </i>
    <i r="1">
      <x v="45"/>
      <x v="3"/>
      <x v="9"/>
    </i>
    <i r="1">
      <x v="47"/>
      <x v="3"/>
      <x v="10"/>
    </i>
    <i r="1">
      <x v="48"/>
      <x v="1"/>
      <x v="25"/>
    </i>
    <i r="1">
      <x v="50"/>
      <x v="1"/>
      <x v="3"/>
    </i>
    <i r="1">
      <x v="51"/>
      <x v="1"/>
      <x v="15"/>
    </i>
    <i>
      <x v="1"/>
      <x v="9"/>
      <x v="1"/>
      <x v="40"/>
    </i>
    <i r="1">
      <x v="10"/>
      <x v="1"/>
      <x v="42"/>
    </i>
    <i r="1">
      <x v="22"/>
      <x v="1"/>
      <x v="36"/>
    </i>
    <i r="1">
      <x v="37"/>
      <x v="2"/>
      <x v="37"/>
    </i>
    <i r="1">
      <x v="39"/>
      <x v="2"/>
      <x v="35"/>
    </i>
    <i r="1">
      <x v="40"/>
      <x v="2"/>
      <x v="39"/>
    </i>
    <i r="1">
      <x v="46"/>
      <x v="3"/>
      <x v="41"/>
    </i>
    <i r="3">
      <x v="44"/>
    </i>
    <i r="1">
      <x v="49"/>
      <x v="1"/>
      <x v="38"/>
    </i>
    <i r="3">
      <x v="43"/>
    </i>
    <i>
      <x v="2"/>
      <x v="4"/>
      <x v="1"/>
      <x v="48"/>
    </i>
    <i r="1">
      <x v="5"/>
      <x v="1"/>
      <x v="58"/>
    </i>
    <i r="1">
      <x v="6"/>
      <x v="1"/>
      <x v="57"/>
    </i>
    <i r="1">
      <x v="8"/>
      <x v="1"/>
      <x v="45"/>
    </i>
    <i r="3">
      <x v="50"/>
    </i>
    <i r="1">
      <x v="11"/>
      <x/>
      <x v="55"/>
    </i>
    <i r="1">
      <x v="14"/>
      <x v="1"/>
      <x v="51"/>
    </i>
    <i r="1">
      <x v="15"/>
      <x v="1"/>
      <x v="49"/>
    </i>
    <i r="1">
      <x v="16"/>
      <x v="1"/>
      <x v="53"/>
    </i>
    <i r="1">
      <x v="23"/>
      <x v="2"/>
      <x v="56"/>
    </i>
    <i r="1">
      <x v="29"/>
      <x v="2"/>
      <x v="46"/>
    </i>
    <i r="1">
      <x v="30"/>
      <x v="2"/>
      <x v="47"/>
    </i>
    <i r="1">
      <x v="41"/>
      <x v="2"/>
      <x v="52"/>
    </i>
    <i r="1">
      <x v="48"/>
      <x v="1"/>
      <x v="5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Количество по полю Секция" fld="1" subtotal="count" baseField="6" baseItem="0"/>
    <dataField name="Сумма по полю S с учетом балкона/лоджии с кф" fld="10" baseField="0" baseItem="0"/>
    <dataField name="Среднее по полю S с учетом балкона/лоджии с кф2" fld="10" subtotal="average" baseField="6" baseItem="1"/>
  </dataFields>
  <formats count="3">
    <format dxfId="13">
      <pivotArea field="6" type="button" dataOnly="0" labelOnly="1" outline="0" axis="axisRow" fieldPosition="2"/>
    </format>
    <format dxfId="12">
      <pivotArea dataOnly="0" labelOnly="1" outline="0" fieldPosition="0">
        <references count="1">
          <reference field="6" count="0"/>
        </references>
      </pivotArea>
    </format>
    <format dxfId="11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EA04C8-C2F9-4E6B-910B-80EAE1AD91CE}" name="Сводная таблица5" cacheId="2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compact="0" compactData="0" multipleFieldFilters="0">
  <location ref="A65:C119" firstHeaderRow="1" firstDataRow="1" firstDataCol="2"/>
  <pivotFields count="335">
    <pivotField axis="axisRow" compact="0" outline="0" showAll="0" defaultSubtotal="0">
      <items count="3">
        <item x="0"/>
        <item x="1"/>
        <item x="2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>
      <items count="4">
        <item x="3"/>
        <item x="2"/>
        <item x="1"/>
        <item x="0"/>
      </items>
    </pivotField>
    <pivotField compact="0" numFmtId="2" outline="0" showAll="0"/>
    <pivotField compact="0" numFmtId="2" outline="0" showAll="0"/>
    <pivotField compact="0" numFmtId="2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60">
        <item x="0"/>
        <item x="1"/>
        <item x="2"/>
        <item x="3"/>
        <item x="4"/>
        <item x="5"/>
        <item x="6"/>
        <item x="7"/>
        <item x="9"/>
        <item x="8"/>
        <item x="10"/>
        <item x="11"/>
        <item x="12"/>
        <item x="13"/>
        <item x="16"/>
        <item x="14"/>
        <item x="15"/>
        <item x="17"/>
        <item x="20"/>
        <item x="18"/>
        <item x="19"/>
        <item x="21"/>
        <item x="22"/>
        <item x="23"/>
        <item x="24"/>
        <item x="25"/>
        <item x="26"/>
        <item x="27"/>
        <item x="28"/>
        <item x="32"/>
        <item x="29"/>
        <item x="33"/>
        <item x="30"/>
        <item x="31"/>
        <item x="34"/>
        <item x="35"/>
        <item x="36"/>
        <item x="37"/>
        <item x="38"/>
        <item x="40"/>
        <item x="41"/>
        <item x="39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axis="axisRow" compact="0" outline="0" showAll="0" defaultSubtotal="0">
      <items count="52">
        <item x="18"/>
        <item x="2"/>
        <item x="12"/>
        <item x="9"/>
        <item x="43"/>
        <item x="51"/>
        <item x="50"/>
        <item x="13"/>
        <item x="40"/>
        <item x="38"/>
        <item x="39"/>
        <item x="48"/>
        <item x="15"/>
        <item x="26"/>
        <item x="45"/>
        <item x="44"/>
        <item x="47"/>
        <item x="17"/>
        <item x="27"/>
        <item x="21"/>
        <item x="1"/>
        <item x="31"/>
        <item x="33"/>
        <item x="49"/>
        <item x="28"/>
        <item x="4"/>
        <item x="29"/>
        <item x="5"/>
        <item x="11"/>
        <item x="41"/>
        <item x="42"/>
        <item x="7"/>
        <item x="6"/>
        <item x="24"/>
        <item x="25"/>
        <item x="16"/>
        <item x="22"/>
        <item x="34"/>
        <item x="30"/>
        <item x="32"/>
        <item x="37"/>
        <item x="46"/>
        <item x="0"/>
        <item x="20"/>
        <item x="19"/>
        <item x="8"/>
        <item x="36"/>
        <item x="10"/>
        <item x="23"/>
        <item x="35"/>
        <item x="3"/>
        <item x="14"/>
      </items>
    </pivotField>
  </pivotFields>
  <rowFields count="2">
    <field x="0"/>
    <field x="334"/>
  </rowFields>
  <rowItems count="54">
    <i>
      <x/>
      <x/>
    </i>
    <i r="1">
      <x v="1"/>
    </i>
    <i r="1">
      <x v="2"/>
    </i>
    <i r="1">
      <x v="3"/>
    </i>
    <i r="1">
      <x v="7"/>
    </i>
    <i r="1">
      <x v="12"/>
    </i>
    <i r="1">
      <x v="13"/>
    </i>
    <i r="1">
      <x v="17"/>
    </i>
    <i r="1">
      <x v="18"/>
    </i>
    <i r="1">
      <x v="19"/>
    </i>
    <i r="1">
      <x v="20"/>
    </i>
    <i r="1">
      <x v="21"/>
    </i>
    <i r="1">
      <x v="24"/>
    </i>
    <i r="1">
      <x v="25"/>
    </i>
    <i r="1">
      <x v="26"/>
    </i>
    <i r="1">
      <x v="27"/>
    </i>
    <i r="1">
      <x v="28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8"/>
    </i>
    <i r="1">
      <x v="42"/>
    </i>
    <i r="1">
      <x v="43"/>
    </i>
    <i r="1">
      <x v="44"/>
    </i>
    <i r="1">
      <x v="45"/>
    </i>
    <i r="1">
      <x v="47"/>
    </i>
    <i r="1">
      <x v="48"/>
    </i>
    <i r="1">
      <x v="50"/>
    </i>
    <i r="1">
      <x v="51"/>
    </i>
    <i>
      <x v="1"/>
      <x v="9"/>
    </i>
    <i r="1">
      <x v="10"/>
    </i>
    <i r="1">
      <x v="22"/>
    </i>
    <i r="1">
      <x v="37"/>
    </i>
    <i r="1">
      <x v="39"/>
    </i>
    <i r="1">
      <x v="40"/>
    </i>
    <i r="1">
      <x v="46"/>
    </i>
    <i r="1">
      <x v="49"/>
    </i>
    <i>
      <x v="2"/>
      <x v="4"/>
    </i>
    <i r="1">
      <x v="5"/>
    </i>
    <i r="1">
      <x v="6"/>
    </i>
    <i r="1">
      <x v="8"/>
    </i>
    <i r="1">
      <x v="11"/>
    </i>
    <i r="1">
      <x v="14"/>
    </i>
    <i r="1">
      <x v="15"/>
    </i>
    <i r="1">
      <x v="16"/>
    </i>
    <i r="1">
      <x v="23"/>
    </i>
    <i r="1">
      <x v="29"/>
    </i>
    <i r="1">
      <x v="30"/>
    </i>
    <i r="1">
      <x v="41"/>
    </i>
    <i r="1">
      <x v="48"/>
    </i>
    <i t="grand">
      <x/>
    </i>
  </rowItems>
  <colItems count="1">
    <i/>
  </colItems>
  <dataFields count="1">
    <dataField name="Среднее по полю Стоимость (итоговая)" fld="333" subtotal="average" baseField="334" baseItem="0"/>
  </dataFields>
  <formats count="2">
    <format dxfId="15">
      <pivotArea field="6" type="button" dataOnly="0" labelOnly="1" outline="0"/>
    </format>
    <format dxfId="14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rinterSettings" Target="../printerSettings/printerSettings2.bin"/><Relationship Id="rId4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11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5.xml"/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Relationship Id="rId4" Type="http://schemas.openxmlformats.org/officeDocument/2006/relationships/pivotTable" Target="../pivotTables/pivotTable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36345-88EF-4F8E-A2E6-DBAA06EEF2EA}">
  <sheetPr codeName="Лист1" filterMode="1">
    <tabColor rgb="FF00B050"/>
  </sheetPr>
  <dimension ref="A1:MK8"/>
  <sheetViews>
    <sheetView tabSelected="1" zoomScale="85" zoomScaleNormal="85" workbookViewId="0">
      <pane ySplit="7" topLeftCell="A8" activePane="bottomLeft" state="frozen"/>
      <selection pane="bottomLeft" activeCell="O5204" sqref="O5204"/>
    </sheetView>
  </sheetViews>
  <sheetFormatPr defaultColWidth="9.140625" defaultRowHeight="15" outlineLevelRow="1" outlineLevelCol="1"/>
  <cols>
    <col min="1" max="1" width="7.140625" style="141" bestFit="1" customWidth="1"/>
    <col min="2" max="2" width="6.140625" style="248" customWidth="1"/>
    <col min="3" max="3" width="5.85546875" style="106" customWidth="1"/>
    <col min="4" max="4" width="5.140625" style="106" customWidth="1"/>
    <col min="5" max="5" width="10.28515625" style="106" bestFit="1" customWidth="1"/>
    <col min="6" max="6" width="6" style="106" customWidth="1"/>
    <col min="7" max="7" width="6.85546875" style="249" customWidth="1"/>
    <col min="8" max="8" width="6.85546875" style="106" customWidth="1"/>
    <col min="9" max="9" width="6.28515625" style="106" customWidth="1"/>
    <col min="10" max="10" width="9.85546875" style="106" customWidth="1"/>
    <col min="11" max="11" width="10" style="106" customWidth="1"/>
    <col min="12" max="12" width="9.5703125" style="106" customWidth="1"/>
    <col min="13" max="13" width="10.140625" style="106" customWidth="1"/>
    <col min="14" max="14" width="9.5703125" style="106" customWidth="1"/>
    <col min="15" max="15" width="8.7109375" style="106" customWidth="1"/>
    <col min="16" max="16" width="9" style="106" customWidth="1"/>
    <col min="17" max="17" width="6.28515625" style="248" customWidth="1"/>
    <col min="18" max="18" width="10.140625" style="255" customWidth="1"/>
    <col min="19" max="19" width="7.42578125" style="272" customWidth="1"/>
    <col min="20" max="20" width="6.28515625" style="275" customWidth="1"/>
    <col min="21" max="21" width="10.140625" style="255" customWidth="1"/>
    <col min="22" max="22" width="6" style="272" customWidth="1"/>
    <col min="23" max="23" width="6.28515625" style="275" customWidth="1"/>
    <col min="24" max="24" width="10.42578125" style="255" customWidth="1"/>
    <col min="25" max="25" width="7.28515625" style="272" customWidth="1"/>
    <col min="26" max="26" width="6.28515625" style="275" customWidth="1"/>
    <col min="27" max="27" width="10.42578125" style="255" customWidth="1"/>
    <col min="28" max="28" width="7.28515625" style="272" customWidth="1"/>
    <col min="29" max="29" width="6.28515625" style="106" customWidth="1"/>
    <col min="30" max="30" width="10.42578125" style="255" customWidth="1"/>
    <col min="31" max="31" width="7.28515625" style="249" customWidth="1"/>
    <col min="32" max="32" width="9.5703125" style="259" customWidth="1"/>
    <col min="33" max="33" width="7.28515625" style="249" customWidth="1"/>
    <col min="34" max="35" width="12.7109375" style="262" customWidth="1"/>
    <col min="36" max="36" width="12.7109375" style="248" customWidth="1"/>
    <col min="37" max="37" width="11.85546875" style="255" customWidth="1"/>
    <col min="38" max="38" width="7.140625" style="106" customWidth="1"/>
    <col min="39" max="39" width="10.140625" style="255" customWidth="1"/>
    <col min="40" max="40" width="7.28515625" style="272" customWidth="1"/>
    <col min="41" max="41" width="9.42578125" style="275" customWidth="1"/>
    <col min="42" max="42" width="9.42578125" style="255" customWidth="1"/>
    <col min="43" max="43" width="7.140625" style="106" customWidth="1"/>
    <col min="44" max="44" width="11.140625" style="255" customWidth="1"/>
    <col min="45" max="45" width="7.28515625" style="272" customWidth="1"/>
    <col min="46" max="46" width="9.42578125" style="275" customWidth="1"/>
    <col min="47" max="47" width="9.42578125" style="255" customWidth="1"/>
    <col min="48" max="48" width="7.140625" style="106" customWidth="1"/>
    <col min="49" max="49" width="11.140625" style="255" customWidth="1"/>
    <col min="50" max="50" width="7.28515625" style="272" customWidth="1"/>
    <col min="51" max="51" width="9.42578125" style="275" customWidth="1"/>
    <col min="52" max="52" width="9.42578125" style="255" customWidth="1"/>
    <col min="53" max="53" width="7.140625" style="106" customWidth="1"/>
    <col min="54" max="54" width="11.140625" style="255" customWidth="1"/>
    <col min="55" max="55" width="7.28515625" style="272" customWidth="1"/>
    <col min="56" max="56" width="9.42578125" style="106" customWidth="1"/>
    <col min="57" max="57" width="9.42578125" style="255" customWidth="1"/>
    <col min="58" max="58" width="7.140625" style="106" customWidth="1"/>
    <col min="59" max="59" width="11.140625" style="255" customWidth="1"/>
    <col min="60" max="60" width="7.28515625" style="249" customWidth="1"/>
    <col min="61" max="61" width="4.28515625" style="248" customWidth="1"/>
    <col min="62" max="64" width="4.28515625" style="106" customWidth="1"/>
    <col min="65" max="65" width="4.28515625" style="249" customWidth="1"/>
    <col min="66" max="66" width="6.7109375" style="248" customWidth="1"/>
    <col min="67" max="67" width="11.140625" style="279" customWidth="1"/>
    <col min="68" max="68" width="7.42578125" style="275" customWidth="1"/>
    <col min="69" max="70" width="6.28515625" style="106" customWidth="1"/>
    <col min="71" max="71" width="10.28515625" style="282" customWidth="1"/>
    <col min="72" max="72" width="6" style="275" customWidth="1"/>
    <col min="73" max="74" width="6" style="106" customWidth="1"/>
    <col min="75" max="75" width="10.28515625" style="282" customWidth="1"/>
    <col min="76" max="76" width="6.28515625" style="275" customWidth="1"/>
    <col min="77" max="78" width="6.28515625" style="106" customWidth="1"/>
    <col min="79" max="79" width="10.28515625" style="282" customWidth="1"/>
    <col min="80" max="80" width="6.5703125" style="275" customWidth="1"/>
    <col min="81" max="81" width="11.42578125" style="106" customWidth="1"/>
    <col min="82" max="82" width="11.42578125" style="282" customWidth="1"/>
    <col min="83" max="83" width="6.5703125" style="275" customWidth="1"/>
    <col min="84" max="85" width="6.5703125" style="106" customWidth="1"/>
    <col min="86" max="86" width="10.5703125" style="282" customWidth="1"/>
    <col min="87" max="87" width="6.7109375" style="275" customWidth="1"/>
    <col min="88" max="89" width="6.7109375" style="106" customWidth="1"/>
    <col min="90" max="90" width="10.5703125" style="282" customWidth="1"/>
    <col min="91" max="91" width="6.5703125" style="275" customWidth="1"/>
    <col min="92" max="92" width="6.5703125" style="106" customWidth="1"/>
    <col min="93" max="93" width="11.140625" style="282" customWidth="1"/>
    <col min="94" max="94" width="6.5703125" style="275" customWidth="1"/>
    <col min="95" max="95" width="6.5703125" style="106" customWidth="1"/>
    <col min="96" max="96" width="11.140625" style="282" customWidth="1"/>
    <col min="97" max="98" width="6.5703125" style="106" customWidth="1"/>
    <col min="99" max="99" width="11.140625" style="265" customWidth="1"/>
    <col min="100" max="100" width="7.5703125" style="248" customWidth="1"/>
    <col min="101" max="101" width="7.5703125" style="106" customWidth="1"/>
    <col min="102" max="102" width="11.5703125" style="255" bestFit="1" customWidth="1"/>
    <col min="103" max="103" width="7.5703125" style="268" customWidth="1"/>
    <col min="104" max="106" width="7.5703125" style="334" customWidth="1"/>
    <col min="107" max="107" width="7.140625" style="328" customWidth="1"/>
    <col min="108" max="108" width="7.5703125" style="334" customWidth="1"/>
    <col min="109" max="110" width="7.5703125" style="327" customWidth="1"/>
    <col min="111" max="111" width="10.5703125" style="265" customWidth="1"/>
    <col min="112" max="112" width="9" style="331" customWidth="1"/>
    <col min="113" max="113" width="13.140625" style="328" bestFit="1" customWidth="1"/>
    <col min="114" max="114" width="9" style="339" customWidth="1"/>
    <col min="115" max="115" width="13.85546875" style="328" bestFit="1" customWidth="1"/>
    <col min="116" max="116" width="8.5703125" style="339" customWidth="1"/>
    <col min="117" max="117" width="13.5703125" style="328" bestFit="1" customWidth="1"/>
    <col min="118" max="118" width="9.140625" style="269" customWidth="1"/>
    <col min="119" max="119" width="14.85546875" style="331" customWidth="1"/>
    <col min="120" max="120" width="8" style="269" customWidth="1"/>
    <col min="121" max="121" width="2.85546875" style="36" customWidth="1"/>
    <col min="122" max="144" width="9.140625" style="12" customWidth="1" outlineLevel="1"/>
    <col min="145" max="145" width="9.7109375" style="12" customWidth="1" outlineLevel="1"/>
    <col min="146" max="224" width="9.140625" style="12" customWidth="1" outlineLevel="1"/>
    <col min="225" max="225" width="4.140625" style="36" customWidth="1" outlineLevel="1"/>
    <col min="226" max="328" width="9.140625" style="12" customWidth="1" outlineLevel="1"/>
    <col min="329" max="329" width="4.140625" style="36" customWidth="1" outlineLevel="1"/>
    <col min="330" max="330" width="30.7109375" style="12" customWidth="1" outlineLevel="1"/>
    <col min="331" max="331" width="66.42578125" style="12" customWidth="1" outlineLevel="1"/>
    <col min="332" max="332" width="41.85546875" style="12" customWidth="1" outlineLevel="1"/>
    <col min="333" max="338" width="9.140625" style="12" customWidth="1" outlineLevel="1"/>
    <col min="339" max="339" width="10.7109375" style="12" customWidth="1" outlineLevel="1"/>
    <col min="340" max="340" width="9.140625" style="12" customWidth="1" outlineLevel="1"/>
    <col min="341" max="341" width="10.42578125" style="12" customWidth="1" outlineLevel="1"/>
    <col min="342" max="342" width="10" style="12" customWidth="1" outlineLevel="1"/>
    <col min="343" max="344" width="9.140625" style="12" customWidth="1" outlineLevel="1"/>
    <col min="345" max="345" width="10" style="12" customWidth="1" outlineLevel="1"/>
    <col min="346" max="16384" width="9.140625" style="12"/>
  </cols>
  <sheetData>
    <row r="1" spans="1:349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344"/>
      <c r="S1" s="12"/>
      <c r="T1" s="12"/>
      <c r="U1" s="344"/>
      <c r="V1" s="12"/>
      <c r="W1" s="12"/>
      <c r="X1" s="344"/>
      <c r="Y1" s="12"/>
      <c r="Z1" s="12"/>
      <c r="AA1" s="344"/>
      <c r="AB1" s="12"/>
      <c r="AC1" s="12"/>
      <c r="AD1" s="344"/>
      <c r="AE1" s="12"/>
      <c r="AF1" s="344"/>
      <c r="AG1" s="12"/>
      <c r="AH1" s="12"/>
      <c r="AI1" s="12"/>
      <c r="AJ1" s="344"/>
      <c r="AK1" s="344"/>
      <c r="AL1" s="12"/>
      <c r="AM1" s="344"/>
      <c r="AN1" s="12"/>
      <c r="AO1" s="344"/>
      <c r="AP1" s="344"/>
      <c r="AQ1" s="12"/>
      <c r="AR1" s="344"/>
      <c r="AS1" s="12"/>
      <c r="AT1" s="344"/>
      <c r="AU1" s="344"/>
      <c r="AV1" s="12"/>
      <c r="AW1" s="344"/>
      <c r="AX1" s="12"/>
      <c r="AY1" s="344"/>
      <c r="AZ1" s="344"/>
      <c r="BA1" s="12"/>
      <c r="BB1" s="344"/>
      <c r="BC1" s="12"/>
      <c r="BD1" s="344"/>
      <c r="BE1" s="344"/>
      <c r="BF1" s="12"/>
      <c r="BG1" s="344"/>
      <c r="BH1" s="12"/>
      <c r="BI1" s="12"/>
      <c r="BJ1" s="12"/>
      <c r="BK1" s="12"/>
      <c r="BL1" s="12"/>
      <c r="BM1" s="12"/>
      <c r="BN1" s="344"/>
      <c r="BO1" s="344"/>
      <c r="BP1" s="12"/>
      <c r="BQ1" s="12"/>
      <c r="BR1" s="344"/>
      <c r="BS1" s="344"/>
      <c r="BT1" s="12"/>
      <c r="BU1" s="12"/>
      <c r="BV1" s="344"/>
      <c r="BW1" s="344"/>
      <c r="BX1" s="12"/>
      <c r="BY1" s="12"/>
      <c r="BZ1" s="344"/>
      <c r="CA1" s="344"/>
      <c r="CB1" s="12"/>
      <c r="CC1" s="344"/>
      <c r="CD1" s="344"/>
      <c r="CE1" s="12"/>
      <c r="CF1" s="12"/>
      <c r="CG1" s="344"/>
      <c r="CH1" s="344"/>
      <c r="CI1" s="12"/>
      <c r="CJ1" s="12"/>
      <c r="CK1" s="344"/>
      <c r="CL1" s="344"/>
      <c r="CM1" s="12"/>
      <c r="CN1" s="12"/>
      <c r="CO1" s="344"/>
      <c r="CP1" s="12"/>
      <c r="CQ1" s="12"/>
      <c r="CR1" s="344"/>
      <c r="CS1" s="12"/>
      <c r="CT1" s="12"/>
      <c r="CU1" s="344"/>
      <c r="CV1" s="12"/>
      <c r="CW1" s="12"/>
      <c r="CX1" s="12"/>
      <c r="CY1" s="12"/>
      <c r="CZ1" s="12"/>
      <c r="DA1" s="12"/>
      <c r="DB1" s="12"/>
      <c r="DC1" s="344"/>
      <c r="DD1" s="12"/>
      <c r="DE1" s="344"/>
      <c r="DF1" s="344"/>
      <c r="DG1" s="12"/>
      <c r="DH1" s="344"/>
      <c r="DI1" s="344"/>
      <c r="DJ1" s="344"/>
      <c r="DK1" s="344"/>
      <c r="DL1" s="344"/>
      <c r="DM1" s="344"/>
      <c r="DN1" s="12"/>
      <c r="DO1" s="344"/>
      <c r="DP1" s="344"/>
    </row>
    <row r="2" spans="1:349" ht="15.75" thickBot="1">
      <c r="B2" s="653" t="s">
        <v>303</v>
      </c>
      <c r="C2" s="653"/>
      <c r="D2" s="653"/>
      <c r="E2" s="653"/>
      <c r="F2" s="653"/>
      <c r="G2" s="653"/>
      <c r="H2" s="653"/>
      <c r="I2" s="653"/>
      <c r="J2" s="653"/>
      <c r="K2" s="653"/>
      <c r="L2" s="653"/>
      <c r="M2" s="653"/>
      <c r="N2" s="653"/>
      <c r="O2" s="653"/>
      <c r="P2" s="653"/>
      <c r="Q2" s="653"/>
      <c r="R2" s="341" t="s">
        <v>555</v>
      </c>
      <c r="S2" s="653" t="s">
        <v>303</v>
      </c>
      <c r="T2" s="653"/>
      <c r="U2" s="341" t="s">
        <v>555</v>
      </c>
      <c r="V2" s="653" t="s">
        <v>303</v>
      </c>
      <c r="W2" s="653"/>
      <c r="X2" s="341" t="s">
        <v>555</v>
      </c>
      <c r="Y2" s="653" t="s">
        <v>303</v>
      </c>
      <c r="Z2" s="653"/>
      <c r="AA2" s="341" t="s">
        <v>555</v>
      </c>
      <c r="AB2" s="653" t="s">
        <v>303</v>
      </c>
      <c r="AC2" s="653"/>
      <c r="AD2" s="341" t="s">
        <v>555</v>
      </c>
      <c r="AE2" s="342" t="s">
        <v>303</v>
      </c>
      <c r="AF2" s="341" t="s">
        <v>555</v>
      </c>
      <c r="AG2" s="340" t="s">
        <v>303</v>
      </c>
      <c r="AH2" s="340" t="s">
        <v>303</v>
      </c>
      <c r="AI2" s="653" t="s">
        <v>303</v>
      </c>
      <c r="AJ2" s="653"/>
      <c r="AK2" s="341" t="s">
        <v>555</v>
      </c>
      <c r="AL2" s="340" t="s">
        <v>303</v>
      </c>
      <c r="AM2" s="341" t="s">
        <v>555</v>
      </c>
      <c r="AN2" s="653" t="s">
        <v>303</v>
      </c>
      <c r="AO2" s="653"/>
      <c r="AP2" s="341" t="s">
        <v>555</v>
      </c>
      <c r="AQ2" s="340" t="s">
        <v>303</v>
      </c>
      <c r="AR2" s="341" t="s">
        <v>555</v>
      </c>
      <c r="AS2" s="653" t="s">
        <v>303</v>
      </c>
      <c r="AT2" s="653"/>
      <c r="AU2" s="341" t="s">
        <v>555</v>
      </c>
      <c r="AV2" s="340" t="s">
        <v>303</v>
      </c>
      <c r="AW2" s="341" t="s">
        <v>555</v>
      </c>
      <c r="AX2" s="653" t="s">
        <v>303</v>
      </c>
      <c r="AY2" s="653"/>
      <c r="AZ2" s="341" t="s">
        <v>555</v>
      </c>
      <c r="BA2" s="340" t="s">
        <v>303</v>
      </c>
      <c r="BB2" s="341" t="s">
        <v>555</v>
      </c>
      <c r="BC2" s="653" t="s">
        <v>303</v>
      </c>
      <c r="BD2" s="653"/>
      <c r="BE2" s="341" t="s">
        <v>555</v>
      </c>
      <c r="BF2" s="340" t="s">
        <v>303</v>
      </c>
      <c r="BG2" s="341" t="s">
        <v>555</v>
      </c>
      <c r="BH2" s="340" t="s">
        <v>303</v>
      </c>
      <c r="BI2" s="653" t="s">
        <v>303</v>
      </c>
      <c r="BJ2" s="653"/>
      <c r="BK2" s="653"/>
      <c r="BL2" s="653"/>
      <c r="BM2" s="653"/>
      <c r="BN2" s="653"/>
      <c r="BO2" s="341" t="s">
        <v>555</v>
      </c>
      <c r="BP2" s="653" t="s">
        <v>303</v>
      </c>
      <c r="BQ2" s="653"/>
      <c r="BR2" s="653"/>
      <c r="BS2" s="341" t="s">
        <v>555</v>
      </c>
      <c r="BT2" s="653" t="s">
        <v>303</v>
      </c>
      <c r="BU2" s="653"/>
      <c r="BV2" s="653"/>
      <c r="BW2" s="341" t="s">
        <v>555</v>
      </c>
      <c r="BX2" s="653" t="s">
        <v>303</v>
      </c>
      <c r="BY2" s="653"/>
      <c r="BZ2" s="653"/>
      <c r="CA2" s="341" t="s">
        <v>555</v>
      </c>
      <c r="CB2" s="653" t="s">
        <v>303</v>
      </c>
      <c r="CC2" s="653"/>
      <c r="CD2" s="341" t="s">
        <v>555</v>
      </c>
      <c r="CE2" s="653" t="s">
        <v>303</v>
      </c>
      <c r="CF2" s="653"/>
      <c r="CG2" s="653"/>
      <c r="CH2" s="341" t="s">
        <v>555</v>
      </c>
      <c r="CI2" s="653" t="s">
        <v>303</v>
      </c>
      <c r="CJ2" s="653"/>
      <c r="CK2" s="653"/>
      <c r="CL2" s="341" t="s">
        <v>555</v>
      </c>
      <c r="CM2" s="653" t="s">
        <v>303</v>
      </c>
      <c r="CN2" s="653"/>
      <c r="CO2" s="341" t="s">
        <v>555</v>
      </c>
      <c r="CP2" s="653" t="s">
        <v>303</v>
      </c>
      <c r="CQ2" s="653"/>
      <c r="CR2" s="341" t="s">
        <v>555</v>
      </c>
      <c r="CS2" s="653" t="s">
        <v>303</v>
      </c>
      <c r="CT2" s="653"/>
      <c r="CU2" s="341" t="s">
        <v>555</v>
      </c>
      <c r="CV2" s="653" t="s">
        <v>303</v>
      </c>
      <c r="CW2" s="653"/>
      <c r="CX2" s="341" t="s">
        <v>555</v>
      </c>
      <c r="CY2" s="342" t="s">
        <v>303</v>
      </c>
      <c r="CZ2" s="654" t="s">
        <v>555</v>
      </c>
      <c r="DA2" s="654"/>
      <c r="DB2" s="654"/>
      <c r="DC2" s="654"/>
      <c r="DD2" s="654"/>
      <c r="DE2" s="654"/>
      <c r="DF2" s="654"/>
      <c r="DG2" s="654"/>
      <c r="DH2" s="654"/>
      <c r="DI2" s="654"/>
      <c r="DJ2" s="654"/>
      <c r="DK2" s="654"/>
      <c r="DL2" s="654"/>
      <c r="DM2" s="654"/>
      <c r="DN2" s="654"/>
      <c r="DO2" s="654"/>
      <c r="DP2" s="654"/>
      <c r="MH2" s="343" t="s">
        <v>935</v>
      </c>
    </row>
    <row r="3" spans="1:349" s="8" customFormat="1" ht="132" hidden="1" outlineLevel="1">
      <c r="A3" s="142"/>
      <c r="Q3" s="9" t="s">
        <v>133</v>
      </c>
      <c r="R3" s="9"/>
      <c r="S3" s="9" t="s">
        <v>140</v>
      </c>
      <c r="T3" s="9" t="s">
        <v>133</v>
      </c>
      <c r="U3" s="9"/>
      <c r="V3" s="9" t="s">
        <v>140</v>
      </c>
      <c r="W3" s="9" t="s">
        <v>133</v>
      </c>
      <c r="X3" s="9"/>
      <c r="Y3" s="9" t="s">
        <v>140</v>
      </c>
      <c r="Z3" s="9" t="s">
        <v>133</v>
      </c>
      <c r="AA3" s="9"/>
      <c r="AB3" s="9" t="s">
        <v>140</v>
      </c>
      <c r="AC3" s="9" t="s">
        <v>133</v>
      </c>
      <c r="AD3" s="9"/>
      <c r="AE3" s="9" t="s">
        <v>140</v>
      </c>
      <c r="AF3" s="9" t="s">
        <v>108</v>
      </c>
      <c r="AG3" s="9" t="s">
        <v>170</v>
      </c>
      <c r="AH3" s="9" t="s">
        <v>133</v>
      </c>
      <c r="AI3" s="9"/>
      <c r="AJ3" s="9"/>
      <c r="AK3" s="9" t="s">
        <v>108</v>
      </c>
      <c r="AL3" s="9" t="s">
        <v>170</v>
      </c>
      <c r="AM3" s="9" t="s">
        <v>140</v>
      </c>
      <c r="AN3" s="9" t="s">
        <v>133</v>
      </c>
      <c r="AO3" s="9" t="s">
        <v>108</v>
      </c>
      <c r="AP3" s="9"/>
      <c r="AQ3" s="9" t="s">
        <v>133</v>
      </c>
      <c r="AR3" s="9" t="s">
        <v>140</v>
      </c>
      <c r="AS3" s="9" t="s">
        <v>133</v>
      </c>
      <c r="AT3" s="9" t="s">
        <v>108</v>
      </c>
      <c r="AU3" s="9"/>
      <c r="AV3" s="9" t="s">
        <v>133</v>
      </c>
      <c r="AW3" s="9" t="s">
        <v>140</v>
      </c>
      <c r="AX3" s="9" t="s">
        <v>133</v>
      </c>
      <c r="AY3" s="9" t="s">
        <v>108</v>
      </c>
      <c r="AZ3" s="9"/>
      <c r="BA3" s="9" t="s">
        <v>133</v>
      </c>
      <c r="BB3" s="9" t="s">
        <v>140</v>
      </c>
      <c r="BC3" s="9" t="s">
        <v>133</v>
      </c>
      <c r="BD3" s="9" t="s">
        <v>108</v>
      </c>
      <c r="BE3" s="9"/>
      <c r="BF3" s="9" t="s">
        <v>133</v>
      </c>
      <c r="BG3" s="9" t="s">
        <v>140</v>
      </c>
      <c r="BH3" s="9" t="s">
        <v>133</v>
      </c>
      <c r="BI3" s="9" t="s">
        <v>133</v>
      </c>
      <c r="BJ3" s="9" t="s">
        <v>133</v>
      </c>
      <c r="BK3" s="9" t="s">
        <v>133</v>
      </c>
      <c r="BL3" s="9" t="s">
        <v>133</v>
      </c>
      <c r="BM3" s="9" t="s">
        <v>133</v>
      </c>
      <c r="BN3" s="9" t="s">
        <v>157</v>
      </c>
      <c r="BO3" s="9" t="s">
        <v>162</v>
      </c>
      <c r="BP3" s="9" t="s">
        <v>133</v>
      </c>
      <c r="BQ3" s="9" t="s">
        <v>133</v>
      </c>
      <c r="BR3" s="9" t="s">
        <v>110</v>
      </c>
      <c r="BS3" s="9" t="s">
        <v>148</v>
      </c>
      <c r="BT3" s="9" t="s">
        <v>133</v>
      </c>
      <c r="BU3" s="9" t="s">
        <v>133</v>
      </c>
      <c r="BV3" s="9" t="s">
        <v>110</v>
      </c>
      <c r="BW3" s="9" t="s">
        <v>148</v>
      </c>
      <c r="BX3" s="9" t="s">
        <v>133</v>
      </c>
      <c r="BY3" s="9" t="s">
        <v>133</v>
      </c>
      <c r="BZ3" s="9" t="s">
        <v>110</v>
      </c>
      <c r="CA3" s="9" t="s">
        <v>148</v>
      </c>
      <c r="CB3" s="9" t="s">
        <v>133</v>
      </c>
      <c r="CC3" s="9" t="s">
        <v>110</v>
      </c>
      <c r="CD3" s="9" t="s">
        <v>148</v>
      </c>
      <c r="CE3" s="9" t="s">
        <v>133</v>
      </c>
      <c r="CF3" s="9" t="s">
        <v>133</v>
      </c>
      <c r="CG3" s="9" t="s">
        <v>110</v>
      </c>
      <c r="CH3" s="9" t="s">
        <v>148</v>
      </c>
      <c r="CI3" s="9" t="s">
        <v>133</v>
      </c>
      <c r="CJ3" s="9" t="s">
        <v>133</v>
      </c>
      <c r="CK3" s="9" t="s">
        <v>110</v>
      </c>
      <c r="CL3" s="9" t="s">
        <v>148</v>
      </c>
      <c r="CM3" s="9" t="s">
        <v>133</v>
      </c>
      <c r="CN3" s="9" t="s">
        <v>133</v>
      </c>
      <c r="CO3" s="9" t="s">
        <v>148</v>
      </c>
      <c r="CP3" s="9" t="s">
        <v>133</v>
      </c>
      <c r="CQ3" s="9" t="s">
        <v>133</v>
      </c>
      <c r="CR3" s="9" t="s">
        <v>148</v>
      </c>
      <c r="CS3" s="9" t="s">
        <v>133</v>
      </c>
      <c r="CT3" s="9" t="s">
        <v>133</v>
      </c>
      <c r="CU3" s="9" t="s">
        <v>148</v>
      </c>
      <c r="CV3" s="9" t="s">
        <v>66</v>
      </c>
      <c r="CW3" s="9" t="s">
        <v>136</v>
      </c>
      <c r="CX3" s="9" t="s">
        <v>111</v>
      </c>
      <c r="CY3" s="9" t="s">
        <v>66</v>
      </c>
      <c r="CZ3" s="9" t="s">
        <v>66</v>
      </c>
      <c r="DA3" s="9" t="s">
        <v>66</v>
      </c>
      <c r="DB3" s="9" t="s">
        <v>66</v>
      </c>
      <c r="DC3" s="9" t="s">
        <v>162</v>
      </c>
      <c r="DE3" s="9" t="s">
        <v>135</v>
      </c>
      <c r="DF3" s="9" t="s">
        <v>135</v>
      </c>
      <c r="DG3" s="9" t="s">
        <v>54</v>
      </c>
      <c r="DH3" s="9" t="s">
        <v>135</v>
      </c>
      <c r="DI3" s="9" t="s">
        <v>135</v>
      </c>
      <c r="DJ3" s="9" t="s">
        <v>149</v>
      </c>
      <c r="DK3" s="9" t="s">
        <v>135</v>
      </c>
      <c r="DL3" s="9" t="s">
        <v>149</v>
      </c>
      <c r="DM3" s="9" t="s">
        <v>135</v>
      </c>
      <c r="DN3" s="9" t="s">
        <v>54</v>
      </c>
      <c r="DO3" s="9" t="s">
        <v>162</v>
      </c>
      <c r="DP3" s="9" t="s">
        <v>158</v>
      </c>
      <c r="DQ3" s="32"/>
      <c r="DR3" s="37" t="s">
        <v>217</v>
      </c>
      <c r="DS3" s="38" t="s">
        <v>218</v>
      </c>
      <c r="DT3" s="38" t="s">
        <v>218</v>
      </c>
      <c r="DU3" s="38" t="s">
        <v>218</v>
      </c>
      <c r="DV3" s="38" t="s">
        <v>218</v>
      </c>
      <c r="DW3" s="38" t="s">
        <v>218</v>
      </c>
      <c r="DX3" s="38" t="s">
        <v>218</v>
      </c>
      <c r="DY3" s="37" t="s">
        <v>217</v>
      </c>
      <c r="DZ3" s="38" t="s">
        <v>218</v>
      </c>
      <c r="EA3" s="38" t="s">
        <v>218</v>
      </c>
      <c r="EB3" s="38" t="s">
        <v>218</v>
      </c>
      <c r="EC3" s="38" t="s">
        <v>218</v>
      </c>
      <c r="ED3" s="38" t="s">
        <v>218</v>
      </c>
      <c r="EE3" s="38" t="s">
        <v>218</v>
      </c>
      <c r="EF3" s="38" t="s">
        <v>218</v>
      </c>
      <c r="EG3" s="38" t="s">
        <v>218</v>
      </c>
      <c r="EH3" s="38" t="s">
        <v>218</v>
      </c>
      <c r="EI3" s="38" t="s">
        <v>218</v>
      </c>
      <c r="EJ3" s="38" t="s">
        <v>218</v>
      </c>
      <c r="EK3" s="38" t="s">
        <v>218</v>
      </c>
      <c r="EL3" s="38" t="s">
        <v>218</v>
      </c>
      <c r="EM3" s="38" t="s">
        <v>218</v>
      </c>
      <c r="EN3" s="38" t="s">
        <v>218</v>
      </c>
      <c r="EO3" s="38" t="s">
        <v>218</v>
      </c>
      <c r="EP3" s="37" t="s">
        <v>217</v>
      </c>
      <c r="EQ3" s="38" t="s">
        <v>218</v>
      </c>
      <c r="ER3" s="38" t="s">
        <v>218</v>
      </c>
      <c r="ES3" s="37" t="s">
        <v>217</v>
      </c>
      <c r="ET3" s="38" t="s">
        <v>218</v>
      </c>
      <c r="EU3" s="38" t="s">
        <v>218</v>
      </c>
      <c r="EV3" s="38" t="s">
        <v>218</v>
      </c>
      <c r="EW3" s="38" t="s">
        <v>218</v>
      </c>
      <c r="EX3" s="38" t="s">
        <v>218</v>
      </c>
      <c r="EY3" s="38" t="s">
        <v>218</v>
      </c>
      <c r="EZ3" s="38" t="s">
        <v>218</v>
      </c>
      <c r="FA3" s="38" t="s">
        <v>218</v>
      </c>
      <c r="FB3" s="38" t="s">
        <v>218</v>
      </c>
      <c r="FC3" s="38" t="s">
        <v>218</v>
      </c>
      <c r="FD3" s="38" t="s">
        <v>218</v>
      </c>
      <c r="FE3" s="38" t="s">
        <v>218</v>
      </c>
      <c r="FF3" s="38" t="s">
        <v>218</v>
      </c>
      <c r="FG3" s="38" t="s">
        <v>218</v>
      </c>
      <c r="FH3" s="38" t="s">
        <v>218</v>
      </c>
      <c r="FI3" s="38" t="s">
        <v>218</v>
      </c>
      <c r="FJ3" s="38" t="s">
        <v>218</v>
      </c>
      <c r="FK3" s="38" t="s">
        <v>218</v>
      </c>
      <c r="FL3" s="38" t="s">
        <v>218</v>
      </c>
      <c r="FM3" s="38" t="s">
        <v>218</v>
      </c>
      <c r="FN3" s="38" t="s">
        <v>218</v>
      </c>
      <c r="FO3" s="38" t="s">
        <v>218</v>
      </c>
      <c r="FP3" s="38" t="s">
        <v>218</v>
      </c>
      <c r="FQ3" s="38" t="s">
        <v>218</v>
      </c>
      <c r="FR3" s="38" t="s">
        <v>218</v>
      </c>
      <c r="FS3" s="38" t="s">
        <v>218</v>
      </c>
      <c r="FT3" s="38" t="s">
        <v>218</v>
      </c>
      <c r="FU3" s="38" t="s">
        <v>218</v>
      </c>
      <c r="FV3" s="38" t="s">
        <v>218</v>
      </c>
      <c r="FW3" s="38" t="s">
        <v>218</v>
      </c>
      <c r="FX3" s="38" t="s">
        <v>218</v>
      </c>
      <c r="FY3" s="38" t="s">
        <v>218</v>
      </c>
      <c r="FZ3" s="38" t="s">
        <v>218</v>
      </c>
      <c r="GA3" s="38" t="s">
        <v>218</v>
      </c>
      <c r="GB3" s="38" t="s">
        <v>218</v>
      </c>
      <c r="GC3" s="38" t="s">
        <v>218</v>
      </c>
      <c r="GD3" s="38" t="s">
        <v>218</v>
      </c>
      <c r="GE3" s="38" t="s">
        <v>218</v>
      </c>
      <c r="GF3" s="38" t="s">
        <v>218</v>
      </c>
      <c r="GG3" s="38" t="s">
        <v>218</v>
      </c>
      <c r="GH3" s="38" t="s">
        <v>218</v>
      </c>
      <c r="GI3" s="38" t="s">
        <v>218</v>
      </c>
      <c r="GJ3" s="38" t="s">
        <v>218</v>
      </c>
      <c r="GK3" s="38" t="s">
        <v>218</v>
      </c>
      <c r="GL3" s="38" t="s">
        <v>218</v>
      </c>
      <c r="GM3" s="38" t="s">
        <v>218</v>
      </c>
      <c r="GN3" s="38" t="s">
        <v>218</v>
      </c>
      <c r="GO3" s="38" t="s">
        <v>218</v>
      </c>
      <c r="GP3" s="38" t="s">
        <v>218</v>
      </c>
      <c r="GQ3" s="38" t="s">
        <v>218</v>
      </c>
      <c r="GR3" s="38" t="s">
        <v>218</v>
      </c>
      <c r="GS3" s="38" t="s">
        <v>218</v>
      </c>
      <c r="GT3" s="38" t="s">
        <v>218</v>
      </c>
      <c r="GU3" s="38" t="s">
        <v>218</v>
      </c>
      <c r="GV3" s="38" t="s">
        <v>218</v>
      </c>
      <c r="GW3" s="38" t="s">
        <v>218</v>
      </c>
      <c r="GX3" s="38" t="s">
        <v>218</v>
      </c>
      <c r="GY3" s="38" t="s">
        <v>218</v>
      </c>
      <c r="GZ3" s="38" t="s">
        <v>218</v>
      </c>
      <c r="HA3" s="38" t="s">
        <v>218</v>
      </c>
      <c r="HB3" s="38" t="s">
        <v>218</v>
      </c>
      <c r="HC3" s="38" t="s">
        <v>218</v>
      </c>
      <c r="HD3" s="38" t="s">
        <v>218</v>
      </c>
      <c r="HE3" s="38" t="s">
        <v>218</v>
      </c>
      <c r="HF3" s="38" t="s">
        <v>218</v>
      </c>
      <c r="HG3" s="38" t="s">
        <v>218</v>
      </c>
      <c r="HH3" s="38" t="s">
        <v>218</v>
      </c>
      <c r="HI3" s="38" t="s">
        <v>218</v>
      </c>
      <c r="HJ3" s="38" t="s">
        <v>218</v>
      </c>
      <c r="HK3" s="38" t="s">
        <v>218</v>
      </c>
      <c r="HL3" s="38" t="s">
        <v>218</v>
      </c>
      <c r="HM3" s="38" t="s">
        <v>218</v>
      </c>
      <c r="HN3" s="38" t="s">
        <v>218</v>
      </c>
      <c r="HO3" s="38" t="s">
        <v>218</v>
      </c>
      <c r="HP3" s="38" t="s">
        <v>218</v>
      </c>
      <c r="HQ3" s="64"/>
      <c r="HR3" s="10" t="s">
        <v>248</v>
      </c>
      <c r="LQ3" s="64"/>
      <c r="LR3" s="38"/>
      <c r="LS3" s="38"/>
      <c r="LT3" s="38"/>
    </row>
    <row r="4" spans="1:349" s="8" customFormat="1" ht="15.75" hidden="1" outlineLevel="1" thickBot="1">
      <c r="A4" s="142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32"/>
      <c r="DR4" s="37"/>
      <c r="DS4" s="38"/>
      <c r="DT4" s="38"/>
      <c r="DU4" s="38"/>
      <c r="DV4" s="38"/>
      <c r="DW4" s="38"/>
      <c r="DX4" s="38"/>
      <c r="DY4" s="37"/>
      <c r="DZ4" s="38"/>
      <c r="EA4" s="38"/>
      <c r="EB4" s="38"/>
      <c r="EC4" s="38"/>
      <c r="ED4" s="38"/>
      <c r="EE4" s="38"/>
      <c r="EF4" s="38"/>
      <c r="EG4" s="38"/>
      <c r="EH4" s="38"/>
      <c r="EI4" s="38"/>
      <c r="EJ4" s="38"/>
      <c r="EK4" s="38"/>
      <c r="EL4" s="38"/>
      <c r="EM4" s="38"/>
      <c r="EN4" s="38"/>
      <c r="EO4" s="38"/>
      <c r="EP4" s="37"/>
      <c r="EQ4" s="38"/>
      <c r="ER4" s="38"/>
      <c r="ES4" s="37"/>
      <c r="ET4" s="38"/>
      <c r="EU4" s="38"/>
      <c r="EV4" s="38"/>
      <c r="EW4" s="38"/>
      <c r="EX4" s="38"/>
      <c r="EY4" s="38"/>
      <c r="EZ4" s="38"/>
      <c r="FA4" s="38"/>
      <c r="FB4" s="38"/>
      <c r="FC4" s="38"/>
      <c r="FD4" s="38"/>
      <c r="FE4" s="38"/>
      <c r="FF4" s="38"/>
      <c r="FG4" s="38"/>
      <c r="FH4" s="38"/>
      <c r="FI4" s="38"/>
      <c r="FJ4" s="38"/>
      <c r="FK4" s="38"/>
      <c r="FL4" s="38"/>
      <c r="FM4" s="38"/>
      <c r="FN4" s="38"/>
      <c r="FO4" s="38"/>
      <c r="FP4" s="38"/>
      <c r="FQ4" s="38"/>
      <c r="FR4" s="38"/>
      <c r="FS4" s="38"/>
      <c r="FT4" s="38"/>
      <c r="FU4" s="38"/>
      <c r="FV4" s="38"/>
      <c r="FW4" s="38"/>
      <c r="FX4" s="38"/>
      <c r="FY4" s="38"/>
      <c r="FZ4" s="38"/>
      <c r="GA4" s="38"/>
      <c r="GB4" s="38"/>
      <c r="GC4" s="38"/>
      <c r="GD4" s="38"/>
      <c r="GE4" s="38"/>
      <c r="GF4" s="38"/>
      <c r="GG4" s="38"/>
      <c r="GH4" s="38"/>
      <c r="GI4" s="38"/>
      <c r="GJ4" s="38"/>
      <c r="GK4" s="38"/>
      <c r="GL4" s="38"/>
      <c r="GM4" s="38"/>
      <c r="GN4" s="38"/>
      <c r="GO4" s="38"/>
      <c r="GP4" s="38"/>
      <c r="GQ4" s="38"/>
      <c r="GR4" s="38"/>
      <c r="GS4" s="38"/>
      <c r="GT4" s="38"/>
      <c r="GU4" s="38"/>
      <c r="GV4" s="38"/>
      <c r="GW4" s="38"/>
      <c r="GX4" s="38"/>
      <c r="GY4" s="38"/>
      <c r="GZ4" s="38"/>
      <c r="HA4" s="38"/>
      <c r="HB4" s="38"/>
      <c r="HC4" s="38"/>
      <c r="HD4" s="38"/>
      <c r="HE4" s="38"/>
      <c r="HF4" s="38"/>
      <c r="HG4" s="38"/>
      <c r="HH4" s="38"/>
      <c r="HI4" s="38"/>
      <c r="HJ4" s="38"/>
      <c r="HK4" s="38"/>
      <c r="HL4" s="38"/>
      <c r="HM4" s="38"/>
      <c r="HN4" s="38"/>
      <c r="HO4" s="38"/>
      <c r="HP4" s="38"/>
      <c r="HQ4" s="64"/>
      <c r="HR4" s="10"/>
      <c r="LQ4" s="64"/>
      <c r="LR4" s="38"/>
      <c r="LS4" s="38"/>
      <c r="LT4" s="38"/>
    </row>
    <row r="5" spans="1:349" s="10" customFormat="1" ht="48.75" customHeight="1" collapsed="1" thickBot="1">
      <c r="A5" s="143"/>
      <c r="B5" s="681" t="s">
        <v>49</v>
      </c>
      <c r="C5" s="682"/>
      <c r="D5" s="682"/>
      <c r="E5" s="682"/>
      <c r="F5" s="682"/>
      <c r="G5" s="683"/>
      <c r="H5" s="709" t="s">
        <v>554</v>
      </c>
      <c r="I5" s="710"/>
      <c r="J5" s="710"/>
      <c r="K5" s="710"/>
      <c r="L5" s="710"/>
      <c r="M5" s="710"/>
      <c r="N5" s="710"/>
      <c r="O5" s="710"/>
      <c r="P5" s="710"/>
      <c r="Q5" s="704" t="s">
        <v>161</v>
      </c>
      <c r="R5" s="705"/>
      <c r="S5" s="705"/>
      <c r="T5" s="705"/>
      <c r="U5" s="705"/>
      <c r="V5" s="705"/>
      <c r="W5" s="705"/>
      <c r="X5" s="705"/>
      <c r="Y5" s="705"/>
      <c r="Z5" s="705"/>
      <c r="AA5" s="705"/>
      <c r="AB5" s="705"/>
      <c r="AC5" s="705"/>
      <c r="AD5" s="705"/>
      <c r="AE5" s="706"/>
      <c r="AF5" s="698" t="s">
        <v>2</v>
      </c>
      <c r="AG5" s="699"/>
      <c r="AH5" s="702" t="s">
        <v>126</v>
      </c>
      <c r="AI5" s="707" t="s">
        <v>534</v>
      </c>
      <c r="AJ5" s="713" t="s">
        <v>141</v>
      </c>
      <c r="AK5" s="714"/>
      <c r="AL5" s="714"/>
      <c r="AM5" s="714"/>
      <c r="AN5" s="714"/>
      <c r="AO5" s="714"/>
      <c r="AP5" s="714"/>
      <c r="AQ5" s="714"/>
      <c r="AR5" s="714"/>
      <c r="AS5" s="714"/>
      <c r="AT5" s="714"/>
      <c r="AU5" s="714"/>
      <c r="AV5" s="714"/>
      <c r="AW5" s="714"/>
      <c r="AX5" s="714"/>
      <c r="AY5" s="714"/>
      <c r="AZ5" s="714"/>
      <c r="BA5" s="714"/>
      <c r="BB5" s="714"/>
      <c r="BC5" s="714"/>
      <c r="BD5" s="714"/>
      <c r="BE5" s="714"/>
      <c r="BF5" s="714"/>
      <c r="BG5" s="714"/>
      <c r="BH5" s="715"/>
      <c r="BI5" s="687" t="s">
        <v>127</v>
      </c>
      <c r="BJ5" s="688"/>
      <c r="BK5" s="688"/>
      <c r="BL5" s="688"/>
      <c r="BM5" s="689"/>
      <c r="BN5" s="719" t="s">
        <v>124</v>
      </c>
      <c r="BO5" s="659"/>
      <c r="BP5" s="659"/>
      <c r="BQ5" s="659"/>
      <c r="BR5" s="659"/>
      <c r="BS5" s="659"/>
      <c r="BT5" s="659"/>
      <c r="BU5" s="659"/>
      <c r="BV5" s="659"/>
      <c r="BW5" s="659"/>
      <c r="BX5" s="659"/>
      <c r="BY5" s="659"/>
      <c r="BZ5" s="659"/>
      <c r="CA5" s="659"/>
      <c r="CB5" s="659"/>
      <c r="CC5" s="659"/>
      <c r="CD5" s="659"/>
      <c r="CE5" s="659"/>
      <c r="CF5" s="659"/>
      <c r="CG5" s="659"/>
      <c r="CH5" s="659"/>
      <c r="CI5" s="659"/>
      <c r="CJ5" s="659"/>
      <c r="CK5" s="659"/>
      <c r="CL5" s="659"/>
      <c r="CM5" s="659"/>
      <c r="CN5" s="659"/>
      <c r="CO5" s="659"/>
      <c r="CP5" s="659"/>
      <c r="CQ5" s="659"/>
      <c r="CR5" s="659"/>
      <c r="CS5" s="659"/>
      <c r="CT5" s="659"/>
      <c r="CU5" s="718"/>
      <c r="CV5" s="720" t="s">
        <v>47</v>
      </c>
      <c r="CW5" s="721"/>
      <c r="CX5" s="721"/>
      <c r="CY5" s="721"/>
      <c r="CZ5" s="721"/>
      <c r="DA5" s="721"/>
      <c r="DB5" s="721"/>
      <c r="DC5" s="721"/>
      <c r="DD5" s="721"/>
      <c r="DE5" s="721"/>
      <c r="DF5" s="721"/>
      <c r="DG5" s="722"/>
      <c r="DH5" s="726" t="s">
        <v>48</v>
      </c>
      <c r="DI5" s="727"/>
      <c r="DJ5" s="727"/>
      <c r="DK5" s="727"/>
      <c r="DL5" s="727"/>
      <c r="DM5" s="727"/>
      <c r="DN5" s="728"/>
      <c r="DO5" s="726" t="s">
        <v>69</v>
      </c>
      <c r="DP5" s="728"/>
      <c r="DQ5" s="33"/>
      <c r="DR5" s="675" t="s">
        <v>216</v>
      </c>
      <c r="DS5" s="676"/>
      <c r="DT5" s="676"/>
      <c r="DU5" s="676"/>
      <c r="DV5" s="676"/>
      <c r="DW5" s="676"/>
      <c r="DX5" s="676"/>
      <c r="DY5" s="676"/>
      <c r="DZ5" s="676"/>
      <c r="EA5" s="676"/>
      <c r="EB5" s="676"/>
      <c r="EC5" s="676"/>
      <c r="ED5" s="676"/>
      <c r="EE5" s="676"/>
      <c r="EF5" s="676"/>
      <c r="EG5" s="676"/>
      <c r="EH5" s="676"/>
      <c r="EI5" s="676"/>
      <c r="EJ5" s="676"/>
      <c r="EK5" s="676"/>
      <c r="EL5" s="676"/>
      <c r="EM5" s="676"/>
      <c r="EN5" s="676"/>
      <c r="EO5" s="676"/>
      <c r="EP5" s="676"/>
      <c r="EQ5" s="676"/>
      <c r="ER5" s="676"/>
      <c r="ES5" s="676"/>
      <c r="ET5" s="676"/>
      <c r="EU5" s="676"/>
      <c r="EV5" s="676"/>
      <c r="EW5" s="676"/>
      <c r="EX5" s="676"/>
      <c r="EY5" s="676"/>
      <c r="EZ5" s="676"/>
      <c r="FA5" s="676"/>
      <c r="FB5" s="676"/>
      <c r="FC5" s="676"/>
      <c r="FD5" s="676"/>
      <c r="FE5" s="676"/>
      <c r="FF5" s="676"/>
      <c r="FG5" s="676"/>
      <c r="FH5" s="676"/>
      <c r="FI5" s="676"/>
      <c r="FJ5" s="676"/>
      <c r="FK5" s="676"/>
      <c r="FL5" s="676"/>
      <c r="FM5" s="676"/>
      <c r="FN5" s="676"/>
      <c r="FO5" s="676"/>
      <c r="FP5" s="676"/>
      <c r="FQ5" s="676"/>
      <c r="FR5" s="676"/>
      <c r="FS5" s="676"/>
      <c r="FT5" s="676"/>
      <c r="FU5" s="676"/>
      <c r="FV5" s="676"/>
      <c r="FW5" s="676"/>
      <c r="FX5" s="676"/>
      <c r="FY5" s="676"/>
      <c r="FZ5" s="676"/>
      <c r="GA5" s="676"/>
      <c r="GB5" s="676"/>
      <c r="GC5" s="676"/>
      <c r="GD5" s="676"/>
      <c r="GE5" s="676"/>
      <c r="GF5" s="676"/>
      <c r="GG5" s="676"/>
      <c r="GH5" s="676"/>
      <c r="GI5" s="676"/>
      <c r="GJ5" s="676"/>
      <c r="GK5" s="676"/>
      <c r="GL5" s="676"/>
      <c r="GM5" s="676"/>
      <c r="GN5" s="676"/>
      <c r="GO5" s="676"/>
      <c r="GP5" s="676"/>
      <c r="GQ5" s="676"/>
      <c r="GR5" s="676"/>
      <c r="GS5" s="676"/>
      <c r="GT5" s="676"/>
      <c r="GU5" s="676"/>
      <c r="GV5" s="676"/>
      <c r="GW5" s="676"/>
      <c r="GX5" s="676"/>
      <c r="GY5" s="676"/>
      <c r="GZ5" s="676"/>
      <c r="HA5" s="676"/>
      <c r="HB5" s="676"/>
      <c r="HC5" s="676"/>
      <c r="HD5" s="676"/>
      <c r="HE5" s="676"/>
      <c r="HF5" s="676"/>
      <c r="HG5" s="676"/>
      <c r="HH5" s="676"/>
      <c r="HI5" s="676"/>
      <c r="HJ5" s="676"/>
      <c r="HK5" s="676"/>
      <c r="HL5" s="676"/>
      <c r="HM5" s="676"/>
      <c r="HN5" s="676"/>
      <c r="HO5" s="676"/>
      <c r="HP5" s="677"/>
      <c r="HQ5" s="64"/>
      <c r="HR5" s="675" t="s">
        <v>255</v>
      </c>
      <c r="HS5" s="676"/>
      <c r="HT5" s="676"/>
      <c r="HU5" s="676"/>
      <c r="HV5" s="676"/>
      <c r="HW5" s="676"/>
      <c r="HX5" s="676"/>
      <c r="HY5" s="676"/>
      <c r="HZ5" s="676"/>
      <c r="IA5" s="676"/>
      <c r="IB5" s="676"/>
      <c r="IC5" s="676"/>
      <c r="ID5" s="676"/>
      <c r="IE5" s="676"/>
      <c r="IF5" s="676"/>
      <c r="IG5" s="676"/>
      <c r="IH5" s="676"/>
      <c r="II5" s="676"/>
      <c r="IJ5" s="676"/>
      <c r="IK5" s="676"/>
      <c r="IL5" s="676"/>
      <c r="IM5" s="676"/>
      <c r="IN5" s="676"/>
      <c r="IO5" s="676"/>
      <c r="IP5" s="676"/>
      <c r="IQ5" s="676"/>
      <c r="IR5" s="676"/>
      <c r="IS5" s="676"/>
      <c r="IT5" s="676"/>
      <c r="IU5" s="676"/>
      <c r="IV5" s="676"/>
      <c r="IW5" s="676"/>
      <c r="IX5" s="676"/>
      <c r="IY5" s="676"/>
      <c r="IZ5" s="676"/>
      <c r="JA5" s="676"/>
      <c r="JB5" s="676"/>
      <c r="JC5" s="676"/>
      <c r="JD5" s="676"/>
      <c r="JE5" s="676"/>
      <c r="JF5" s="676"/>
      <c r="JG5" s="676"/>
      <c r="JH5" s="676"/>
      <c r="JI5" s="676"/>
      <c r="JJ5" s="676"/>
      <c r="JK5" s="676"/>
      <c r="JL5" s="676"/>
      <c r="JM5" s="676"/>
      <c r="JN5" s="676"/>
      <c r="JO5" s="676"/>
      <c r="JP5" s="676"/>
      <c r="JQ5" s="676"/>
      <c r="JR5" s="676"/>
      <c r="JS5" s="676"/>
      <c r="JT5" s="676"/>
      <c r="JU5" s="676"/>
      <c r="JV5" s="676"/>
      <c r="JW5" s="676"/>
      <c r="JX5" s="676"/>
      <c r="JY5" s="676"/>
      <c r="JZ5" s="676"/>
      <c r="KA5" s="676"/>
      <c r="KB5" s="676"/>
      <c r="KC5" s="676"/>
      <c r="KD5" s="676"/>
      <c r="KE5" s="676"/>
      <c r="KF5" s="676"/>
      <c r="KG5" s="676"/>
      <c r="KH5" s="676"/>
      <c r="KI5" s="676"/>
      <c r="KJ5" s="676"/>
      <c r="KK5" s="676"/>
      <c r="KL5" s="676"/>
      <c r="KM5" s="676"/>
      <c r="KN5" s="676"/>
      <c r="KO5" s="676"/>
      <c r="KP5" s="676"/>
      <c r="KQ5" s="676"/>
      <c r="KR5" s="676"/>
      <c r="KS5" s="676"/>
      <c r="KT5" s="676"/>
      <c r="KU5" s="676"/>
      <c r="KV5" s="676"/>
      <c r="KW5" s="676"/>
      <c r="KX5" s="676"/>
      <c r="KY5" s="676"/>
      <c r="KZ5" s="676"/>
      <c r="LA5" s="676"/>
      <c r="LB5" s="676"/>
      <c r="LC5" s="676"/>
      <c r="LD5" s="676"/>
      <c r="LE5" s="676"/>
      <c r="LF5" s="676"/>
      <c r="LG5" s="676"/>
      <c r="LH5" s="676"/>
      <c r="LI5" s="676"/>
      <c r="LJ5" s="676"/>
      <c r="LK5" s="676"/>
      <c r="LL5" s="676"/>
      <c r="LM5" s="676"/>
      <c r="LN5" s="676"/>
      <c r="LO5" s="676"/>
      <c r="LP5" s="677"/>
      <c r="LQ5" s="64"/>
      <c r="LR5"/>
      <c r="LS5"/>
      <c r="LT5"/>
      <c r="LU5" s="667" t="s">
        <v>256</v>
      </c>
      <c r="LV5" s="667"/>
      <c r="LW5" s="667"/>
      <c r="LX5" s="668" t="s">
        <v>264</v>
      </c>
      <c r="LY5" s="669"/>
      <c r="LZ5" s="670"/>
      <c r="MB5" s="661" t="s">
        <v>293</v>
      </c>
      <c r="MC5" s="662"/>
      <c r="MD5" s="662"/>
      <c r="ME5" s="662"/>
      <c r="MF5" s="662"/>
      <c r="MG5" s="663"/>
    </row>
    <row r="6" spans="1:349" s="10" customFormat="1" ht="37.5" customHeight="1" thickBot="1">
      <c r="A6" s="147"/>
      <c r="B6" s="684"/>
      <c r="C6" s="685"/>
      <c r="D6" s="685"/>
      <c r="E6" s="685"/>
      <c r="F6" s="685"/>
      <c r="G6" s="686"/>
      <c r="H6" s="711"/>
      <c r="I6" s="712"/>
      <c r="J6" s="712"/>
      <c r="K6" s="712"/>
      <c r="L6" s="712"/>
      <c r="M6" s="712"/>
      <c r="N6" s="712"/>
      <c r="O6" s="712"/>
      <c r="P6" s="712"/>
      <c r="Q6" s="693" t="s">
        <v>16</v>
      </c>
      <c r="R6" s="694"/>
      <c r="S6" s="695"/>
      <c r="T6" s="696" t="s">
        <v>1</v>
      </c>
      <c r="U6" s="694"/>
      <c r="V6" s="695"/>
      <c r="W6" s="696" t="s">
        <v>37</v>
      </c>
      <c r="X6" s="694"/>
      <c r="Y6" s="695"/>
      <c r="Z6" s="696" t="s">
        <v>38</v>
      </c>
      <c r="AA6" s="694"/>
      <c r="AB6" s="695"/>
      <c r="AC6" s="694" t="s">
        <v>39</v>
      </c>
      <c r="AD6" s="694"/>
      <c r="AE6" s="697"/>
      <c r="AF6" s="700"/>
      <c r="AG6" s="701"/>
      <c r="AH6" s="703"/>
      <c r="AI6" s="708"/>
      <c r="AJ6" s="655" t="s">
        <v>33</v>
      </c>
      <c r="AK6" s="656"/>
      <c r="AL6" s="656"/>
      <c r="AM6" s="656"/>
      <c r="AN6" s="657"/>
      <c r="AO6" s="716" t="s">
        <v>34</v>
      </c>
      <c r="AP6" s="656"/>
      <c r="AQ6" s="656"/>
      <c r="AR6" s="656"/>
      <c r="AS6" s="657"/>
      <c r="AT6" s="716" t="s">
        <v>35</v>
      </c>
      <c r="AU6" s="656"/>
      <c r="AV6" s="656"/>
      <c r="AW6" s="656"/>
      <c r="AX6" s="657"/>
      <c r="AY6" s="716" t="s">
        <v>36</v>
      </c>
      <c r="AZ6" s="656"/>
      <c r="BA6" s="656"/>
      <c r="BB6" s="656"/>
      <c r="BC6" s="657"/>
      <c r="BD6" s="656" t="s">
        <v>41</v>
      </c>
      <c r="BE6" s="656"/>
      <c r="BF6" s="656"/>
      <c r="BG6" s="656"/>
      <c r="BH6" s="717"/>
      <c r="BI6" s="690"/>
      <c r="BJ6" s="691"/>
      <c r="BK6" s="691"/>
      <c r="BL6" s="691"/>
      <c r="BM6" s="692"/>
      <c r="BN6" s="719" t="s">
        <v>147</v>
      </c>
      <c r="BO6" s="660"/>
      <c r="BP6" s="658" t="s">
        <v>17</v>
      </c>
      <c r="BQ6" s="659"/>
      <c r="BR6" s="659"/>
      <c r="BS6" s="660"/>
      <c r="BT6" s="658" t="s">
        <v>20</v>
      </c>
      <c r="BU6" s="659"/>
      <c r="BV6" s="659"/>
      <c r="BW6" s="660"/>
      <c r="BX6" s="658" t="s">
        <v>43</v>
      </c>
      <c r="BY6" s="659"/>
      <c r="BZ6" s="659"/>
      <c r="CA6" s="660"/>
      <c r="CB6" s="658" t="s">
        <v>532</v>
      </c>
      <c r="CC6" s="659"/>
      <c r="CD6" s="660"/>
      <c r="CE6" s="658" t="s">
        <v>1100</v>
      </c>
      <c r="CF6" s="659"/>
      <c r="CG6" s="659"/>
      <c r="CH6" s="660"/>
      <c r="CI6" s="658" t="s">
        <v>46</v>
      </c>
      <c r="CJ6" s="659"/>
      <c r="CK6" s="659"/>
      <c r="CL6" s="660"/>
      <c r="CM6" s="658" t="s">
        <v>24</v>
      </c>
      <c r="CN6" s="659"/>
      <c r="CO6" s="660"/>
      <c r="CP6" s="658" t="s">
        <v>106</v>
      </c>
      <c r="CQ6" s="659"/>
      <c r="CR6" s="660"/>
      <c r="CS6" s="659" t="s">
        <v>53</v>
      </c>
      <c r="CT6" s="659"/>
      <c r="CU6" s="718"/>
      <c r="CV6" s="723"/>
      <c r="CW6" s="724"/>
      <c r="CX6" s="724"/>
      <c r="CY6" s="724"/>
      <c r="CZ6" s="724"/>
      <c r="DA6" s="724"/>
      <c r="DB6" s="724"/>
      <c r="DC6" s="724"/>
      <c r="DD6" s="724"/>
      <c r="DE6" s="724"/>
      <c r="DF6" s="724"/>
      <c r="DG6" s="725"/>
      <c r="DH6" s="729"/>
      <c r="DI6" s="730"/>
      <c r="DJ6" s="730"/>
      <c r="DK6" s="730"/>
      <c r="DL6" s="730"/>
      <c r="DM6" s="730"/>
      <c r="DN6" s="731"/>
      <c r="DO6" s="729"/>
      <c r="DP6" s="731"/>
      <c r="DQ6" s="33"/>
      <c r="DR6" s="102"/>
      <c r="DS6" s="674" t="s">
        <v>126</v>
      </c>
      <c r="DT6" s="674"/>
      <c r="DU6" s="674"/>
      <c r="DV6" s="674"/>
      <c r="DW6" s="674"/>
      <c r="DX6" s="674"/>
      <c r="DY6" s="102"/>
      <c r="DZ6" s="102"/>
      <c r="EA6" s="674" t="s">
        <v>225</v>
      </c>
      <c r="EB6" s="674"/>
      <c r="EC6" s="674"/>
      <c r="ED6" s="674"/>
      <c r="EE6" s="674"/>
      <c r="EF6" s="674"/>
      <c r="EG6" s="678" t="s">
        <v>227</v>
      </c>
      <c r="EH6" s="679"/>
      <c r="EI6" s="679"/>
      <c r="EJ6" s="679"/>
      <c r="EK6" s="679"/>
      <c r="EL6" s="679"/>
      <c r="EM6" s="679"/>
      <c r="EN6" s="680"/>
      <c r="EO6" s="39" t="s">
        <v>228</v>
      </c>
      <c r="EP6" s="104"/>
      <c r="EQ6" s="102"/>
      <c r="ER6" s="104"/>
      <c r="ES6" s="104"/>
      <c r="ET6" s="102"/>
      <c r="EU6" s="102"/>
      <c r="EV6" s="102"/>
      <c r="EW6" s="674" t="s">
        <v>6</v>
      </c>
      <c r="EX6" s="674"/>
      <c r="EY6" s="674"/>
      <c r="EZ6" s="674"/>
      <c r="FA6" s="674"/>
      <c r="FB6" s="674"/>
      <c r="FC6" s="102"/>
      <c r="FD6" s="674" t="s">
        <v>134</v>
      </c>
      <c r="FE6" s="674"/>
      <c r="FF6" s="674"/>
      <c r="FG6" s="674"/>
      <c r="FH6" s="674"/>
      <c r="FI6" s="674"/>
      <c r="FJ6" s="674"/>
      <c r="FK6" s="674"/>
      <c r="FL6" s="674"/>
      <c r="FM6" s="674"/>
      <c r="FN6" s="674" t="s">
        <v>150</v>
      </c>
      <c r="FO6" s="674"/>
      <c r="FP6" s="674" t="s">
        <v>85</v>
      </c>
      <c r="FQ6" s="674"/>
      <c r="FR6" s="674"/>
      <c r="FS6" s="674"/>
      <c r="FT6" s="674"/>
      <c r="FU6" s="674"/>
      <c r="FV6" s="674"/>
      <c r="FW6" s="674"/>
      <c r="FX6" s="674"/>
      <c r="FY6" s="674" t="s">
        <v>86</v>
      </c>
      <c r="FZ6" s="674"/>
      <c r="GA6" s="674"/>
      <c r="GB6" s="674"/>
      <c r="GC6" s="674"/>
      <c r="GD6" s="674"/>
      <c r="GE6" s="674"/>
      <c r="GF6" s="674"/>
      <c r="GG6" s="674"/>
      <c r="GH6" s="674" t="s">
        <v>137</v>
      </c>
      <c r="GI6" s="674"/>
      <c r="GJ6" s="674"/>
      <c r="GK6" s="674"/>
      <c r="GL6" s="674"/>
      <c r="GM6" s="674"/>
      <c r="GN6" s="674"/>
      <c r="GO6" s="674"/>
      <c r="GP6" s="674"/>
      <c r="GQ6" s="674" t="s">
        <v>226</v>
      </c>
      <c r="GR6" s="674"/>
      <c r="GS6" s="674"/>
      <c r="GT6" s="674"/>
      <c r="GU6" s="674"/>
      <c r="GV6" s="674"/>
      <c r="GW6" s="674"/>
      <c r="GX6" s="674"/>
      <c r="GY6" s="674"/>
      <c r="GZ6" s="674" t="s">
        <v>172</v>
      </c>
      <c r="HA6" s="674"/>
      <c r="HB6" s="674" t="s">
        <v>171</v>
      </c>
      <c r="HC6" s="674"/>
      <c r="HD6" s="674" t="s">
        <v>67</v>
      </c>
      <c r="HE6" s="674"/>
      <c r="HF6" s="674"/>
      <c r="HG6" s="674"/>
      <c r="HH6" s="674"/>
      <c r="HI6" s="674"/>
      <c r="HJ6" s="674"/>
      <c r="HK6" s="674"/>
      <c r="HL6" s="674"/>
      <c r="HM6" s="674"/>
      <c r="HN6" s="674"/>
      <c r="HO6" s="674"/>
      <c r="HP6" s="674"/>
      <c r="HQ6" s="64"/>
      <c r="HR6" s="56"/>
      <c r="HS6" s="674" t="s">
        <v>126</v>
      </c>
      <c r="HT6" s="674"/>
      <c r="HU6" s="674"/>
      <c r="HV6" s="674"/>
      <c r="HW6" s="674"/>
      <c r="HX6" s="674"/>
      <c r="HY6" s="102"/>
      <c r="HZ6" s="102"/>
      <c r="IA6" s="674" t="s">
        <v>225</v>
      </c>
      <c r="IB6" s="674"/>
      <c r="IC6" s="674"/>
      <c r="ID6" s="674"/>
      <c r="IE6" s="674"/>
      <c r="IF6" s="674"/>
      <c r="IG6" s="678" t="s">
        <v>227</v>
      </c>
      <c r="IH6" s="679"/>
      <c r="II6" s="679"/>
      <c r="IJ6" s="679"/>
      <c r="IK6" s="679"/>
      <c r="IL6" s="679"/>
      <c r="IM6" s="679"/>
      <c r="IN6" s="680"/>
      <c r="IO6" s="39" t="s">
        <v>228</v>
      </c>
      <c r="IP6" s="104"/>
      <c r="IQ6" s="102"/>
      <c r="IR6" s="104"/>
      <c r="IS6" s="104"/>
      <c r="IT6" s="103"/>
      <c r="IU6" s="103"/>
      <c r="IV6" s="103"/>
      <c r="IW6" s="674" t="s">
        <v>6</v>
      </c>
      <c r="IX6" s="674"/>
      <c r="IY6" s="674"/>
      <c r="IZ6" s="674"/>
      <c r="JA6" s="674"/>
      <c r="JB6" s="674"/>
      <c r="JC6" s="103"/>
      <c r="JD6" s="674" t="s">
        <v>134</v>
      </c>
      <c r="JE6" s="674"/>
      <c r="JF6" s="674"/>
      <c r="JG6" s="674"/>
      <c r="JH6" s="674"/>
      <c r="JI6" s="674"/>
      <c r="JJ6" s="674"/>
      <c r="JK6" s="674"/>
      <c r="JL6" s="674"/>
      <c r="JM6" s="674"/>
      <c r="JN6" s="674" t="s">
        <v>150</v>
      </c>
      <c r="JO6" s="674"/>
      <c r="JP6" s="674" t="s">
        <v>85</v>
      </c>
      <c r="JQ6" s="674"/>
      <c r="JR6" s="674"/>
      <c r="JS6" s="674"/>
      <c r="JT6" s="674"/>
      <c r="JU6" s="674"/>
      <c r="JV6" s="674"/>
      <c r="JW6" s="674"/>
      <c r="JX6" s="674"/>
      <c r="JY6" s="674" t="s">
        <v>86</v>
      </c>
      <c r="JZ6" s="674"/>
      <c r="KA6" s="674"/>
      <c r="KB6" s="674"/>
      <c r="KC6" s="674"/>
      <c r="KD6" s="674"/>
      <c r="KE6" s="674"/>
      <c r="KF6" s="674"/>
      <c r="KG6" s="674"/>
      <c r="KH6" s="674" t="s">
        <v>137</v>
      </c>
      <c r="KI6" s="674"/>
      <c r="KJ6" s="674"/>
      <c r="KK6" s="674"/>
      <c r="KL6" s="674"/>
      <c r="KM6" s="674"/>
      <c r="KN6" s="674"/>
      <c r="KO6" s="674"/>
      <c r="KP6" s="674"/>
      <c r="KQ6" s="674" t="s">
        <v>226</v>
      </c>
      <c r="KR6" s="674"/>
      <c r="KS6" s="674"/>
      <c r="KT6" s="674"/>
      <c r="KU6" s="674"/>
      <c r="KV6" s="674"/>
      <c r="KW6" s="674"/>
      <c r="KX6" s="674"/>
      <c r="KY6" s="674"/>
      <c r="KZ6" s="674" t="s">
        <v>172</v>
      </c>
      <c r="LA6" s="674"/>
      <c r="LB6" s="674" t="s">
        <v>171</v>
      </c>
      <c r="LC6" s="674"/>
      <c r="LD6" s="674" t="s">
        <v>67</v>
      </c>
      <c r="LE6" s="674"/>
      <c r="LF6" s="674"/>
      <c r="LG6" s="674"/>
      <c r="LH6" s="674"/>
      <c r="LI6" s="674"/>
      <c r="LJ6" s="674"/>
      <c r="LK6" s="674"/>
      <c r="LL6" s="674"/>
      <c r="LM6" s="674"/>
      <c r="LN6" s="674"/>
      <c r="LO6" s="674"/>
      <c r="LP6" s="674"/>
      <c r="LQ6" s="64"/>
      <c r="LR6"/>
      <c r="LS6"/>
      <c r="LT6"/>
      <c r="LU6" s="667"/>
      <c r="LV6" s="667"/>
      <c r="LW6" s="667"/>
      <c r="LX6" s="671"/>
      <c r="LY6" s="672"/>
      <c r="LZ6" s="673"/>
      <c r="MB6" s="664"/>
      <c r="MC6" s="665"/>
      <c r="MD6" s="665"/>
      <c r="ME6" s="665"/>
      <c r="MF6" s="665"/>
      <c r="MG6" s="666"/>
    </row>
    <row r="7" spans="1:349" s="11" customFormat="1" ht="96">
      <c r="A7" s="144"/>
      <c r="B7" s="13" t="s">
        <v>10</v>
      </c>
      <c r="C7" s="14" t="s">
        <v>11</v>
      </c>
      <c r="D7" s="14" t="s">
        <v>12</v>
      </c>
      <c r="E7" s="15" t="s">
        <v>18</v>
      </c>
      <c r="F7" s="15" t="s">
        <v>19</v>
      </c>
      <c r="G7" s="16" t="s">
        <v>14</v>
      </c>
      <c r="H7" s="250" t="s">
        <v>234</v>
      </c>
      <c r="I7" s="17" t="s">
        <v>27</v>
      </c>
      <c r="J7" s="17" t="s">
        <v>531</v>
      </c>
      <c r="K7" s="17" t="s">
        <v>949</v>
      </c>
      <c r="L7" s="17" t="s">
        <v>950</v>
      </c>
      <c r="M7" s="17" t="s">
        <v>952</v>
      </c>
      <c r="N7" s="17" t="s">
        <v>953</v>
      </c>
      <c r="O7" s="345" t="s">
        <v>951</v>
      </c>
      <c r="P7" s="345" t="s">
        <v>954</v>
      </c>
      <c r="Q7" s="19" t="s">
        <v>16</v>
      </c>
      <c r="R7" s="300" t="s">
        <v>132</v>
      </c>
      <c r="S7" s="26" t="s">
        <v>542</v>
      </c>
      <c r="T7" s="26" t="s">
        <v>1</v>
      </c>
      <c r="U7" s="303" t="s">
        <v>128</v>
      </c>
      <c r="V7" s="26" t="s">
        <v>543</v>
      </c>
      <c r="W7" s="26" t="s">
        <v>37</v>
      </c>
      <c r="X7" s="303" t="s">
        <v>129</v>
      </c>
      <c r="Y7" s="26" t="s">
        <v>544</v>
      </c>
      <c r="Z7" s="26" t="s">
        <v>38</v>
      </c>
      <c r="AA7" s="303" t="s">
        <v>130</v>
      </c>
      <c r="AB7" s="26" t="s">
        <v>545</v>
      </c>
      <c r="AC7" s="22" t="s">
        <v>39</v>
      </c>
      <c r="AD7" s="300" t="s">
        <v>131</v>
      </c>
      <c r="AE7" s="20" t="s">
        <v>546</v>
      </c>
      <c r="AF7" s="23" t="s">
        <v>109</v>
      </c>
      <c r="AG7" s="20" t="s">
        <v>107</v>
      </c>
      <c r="AH7" s="25" t="s">
        <v>42</v>
      </c>
      <c r="AI7" s="25" t="s">
        <v>535</v>
      </c>
      <c r="AJ7" s="19" t="s">
        <v>549</v>
      </c>
      <c r="AK7" s="26" t="s">
        <v>92</v>
      </c>
      <c r="AL7" s="26" t="s">
        <v>33</v>
      </c>
      <c r="AM7" s="300" t="s">
        <v>114</v>
      </c>
      <c r="AN7" s="21" t="s">
        <v>208</v>
      </c>
      <c r="AO7" s="24" t="s">
        <v>550</v>
      </c>
      <c r="AP7" s="26" t="s">
        <v>93</v>
      </c>
      <c r="AQ7" s="26" t="s">
        <v>34</v>
      </c>
      <c r="AR7" s="300" t="s">
        <v>118</v>
      </c>
      <c r="AS7" s="21" t="s">
        <v>209</v>
      </c>
      <c r="AT7" s="24" t="s">
        <v>551</v>
      </c>
      <c r="AU7" s="26" t="s">
        <v>94</v>
      </c>
      <c r="AV7" s="26" t="s">
        <v>35</v>
      </c>
      <c r="AW7" s="300" t="s">
        <v>119</v>
      </c>
      <c r="AX7" s="21" t="s">
        <v>210</v>
      </c>
      <c r="AY7" s="24" t="s">
        <v>552</v>
      </c>
      <c r="AZ7" s="26" t="s">
        <v>95</v>
      </c>
      <c r="BA7" s="26" t="s">
        <v>36</v>
      </c>
      <c r="BB7" s="300" t="s">
        <v>120</v>
      </c>
      <c r="BC7" s="21" t="s">
        <v>211</v>
      </c>
      <c r="BD7" s="22" t="s">
        <v>553</v>
      </c>
      <c r="BE7" s="26" t="s">
        <v>96</v>
      </c>
      <c r="BF7" s="26" t="s">
        <v>41</v>
      </c>
      <c r="BG7" s="302" t="s">
        <v>121</v>
      </c>
      <c r="BH7" s="256" t="s">
        <v>212</v>
      </c>
      <c r="BI7" s="23" t="s">
        <v>57</v>
      </c>
      <c r="BJ7" s="26" t="s">
        <v>4</v>
      </c>
      <c r="BK7" s="26" t="s">
        <v>5</v>
      </c>
      <c r="BL7" s="26" t="s">
        <v>928</v>
      </c>
      <c r="BM7" s="256" t="s">
        <v>145</v>
      </c>
      <c r="BN7" s="31" t="s">
        <v>13</v>
      </c>
      <c r="BO7" s="27" t="s">
        <v>146</v>
      </c>
      <c r="BP7" s="17" t="s">
        <v>17</v>
      </c>
      <c r="BQ7" s="27" t="s">
        <v>58</v>
      </c>
      <c r="BR7" s="28" t="s">
        <v>99</v>
      </c>
      <c r="BS7" s="28" t="s">
        <v>21</v>
      </c>
      <c r="BT7" s="28" t="s">
        <v>20</v>
      </c>
      <c r="BU7" s="29" t="s">
        <v>59</v>
      </c>
      <c r="BV7" s="28" t="s">
        <v>100</v>
      </c>
      <c r="BW7" s="28" t="s">
        <v>22</v>
      </c>
      <c r="BX7" s="28" t="s">
        <v>43</v>
      </c>
      <c r="BY7" s="29" t="s">
        <v>60</v>
      </c>
      <c r="BZ7" s="28" t="s">
        <v>101</v>
      </c>
      <c r="CA7" s="28" t="s">
        <v>44</v>
      </c>
      <c r="CB7" s="28" t="s">
        <v>532</v>
      </c>
      <c r="CC7" s="28" t="s">
        <v>533</v>
      </c>
      <c r="CD7" s="28" t="s">
        <v>780</v>
      </c>
      <c r="CE7" s="28" t="s">
        <v>46</v>
      </c>
      <c r="CF7" s="28" t="s">
        <v>61</v>
      </c>
      <c r="CG7" s="28" t="s">
        <v>104</v>
      </c>
      <c r="CH7" s="28" t="s">
        <v>23</v>
      </c>
      <c r="CI7" s="28" t="s">
        <v>50</v>
      </c>
      <c r="CJ7" s="28" t="s">
        <v>62</v>
      </c>
      <c r="CK7" s="28" t="s">
        <v>105</v>
      </c>
      <c r="CL7" s="28" t="s">
        <v>51</v>
      </c>
      <c r="CM7" s="28" t="s">
        <v>24</v>
      </c>
      <c r="CN7" s="28" t="s">
        <v>63</v>
      </c>
      <c r="CO7" s="28" t="s">
        <v>25</v>
      </c>
      <c r="CP7" s="28" t="s">
        <v>7</v>
      </c>
      <c r="CQ7" s="28" t="s">
        <v>64</v>
      </c>
      <c r="CR7" s="28" t="s">
        <v>26</v>
      </c>
      <c r="CS7" s="29" t="s">
        <v>53</v>
      </c>
      <c r="CT7" s="28" t="s">
        <v>65</v>
      </c>
      <c r="CU7" s="18" t="s">
        <v>52</v>
      </c>
      <c r="CV7" s="23" t="s">
        <v>125</v>
      </c>
      <c r="CW7" s="21" t="s">
        <v>15</v>
      </c>
      <c r="CX7" s="26" t="s">
        <v>112</v>
      </c>
      <c r="CY7" s="14" t="s">
        <v>113</v>
      </c>
      <c r="CZ7" s="26" t="s">
        <v>82</v>
      </c>
      <c r="DA7" s="26" t="s">
        <v>83</v>
      </c>
      <c r="DB7" s="26" t="s">
        <v>84</v>
      </c>
      <c r="DC7" s="300" t="s">
        <v>6</v>
      </c>
      <c r="DD7" s="30" t="s">
        <v>8</v>
      </c>
      <c r="DE7" s="300" t="s">
        <v>134</v>
      </c>
      <c r="DF7" s="301" t="s">
        <v>150</v>
      </c>
      <c r="DG7" s="20" t="s">
        <v>9</v>
      </c>
      <c r="DH7" s="299" t="s">
        <v>85</v>
      </c>
      <c r="DI7" s="300" t="s">
        <v>86</v>
      </c>
      <c r="DJ7" s="26" t="s">
        <v>172</v>
      </c>
      <c r="DK7" s="300" t="s">
        <v>137</v>
      </c>
      <c r="DL7" s="24" t="s">
        <v>171</v>
      </c>
      <c r="DM7" s="300" t="s">
        <v>226</v>
      </c>
      <c r="DN7" s="20" t="s">
        <v>9</v>
      </c>
      <c r="DO7" s="299" t="s">
        <v>67</v>
      </c>
      <c r="DP7" s="298" t="s">
        <v>68</v>
      </c>
      <c r="DQ7" s="34">
        <v>1</v>
      </c>
      <c r="DR7" s="102" t="s">
        <v>2</v>
      </c>
      <c r="DS7" s="56" t="s">
        <v>219</v>
      </c>
      <c r="DT7" s="56" t="s">
        <v>220</v>
      </c>
      <c r="DU7" s="57" t="s">
        <v>221</v>
      </c>
      <c r="DV7" s="57" t="s">
        <v>222</v>
      </c>
      <c r="DW7" s="56" t="s">
        <v>223</v>
      </c>
      <c r="DX7" s="56" t="s">
        <v>224</v>
      </c>
      <c r="DY7" s="102" t="s">
        <v>91</v>
      </c>
      <c r="DZ7" s="102" t="s">
        <v>127</v>
      </c>
      <c r="EA7" s="56" t="s">
        <v>229</v>
      </c>
      <c r="EB7" s="56" t="s">
        <v>230</v>
      </c>
      <c r="EC7" s="56" t="s">
        <v>97</v>
      </c>
      <c r="ED7" s="57" t="s">
        <v>78</v>
      </c>
      <c r="EE7" s="57" t="s">
        <v>80</v>
      </c>
      <c r="EF7" s="57" t="s">
        <v>79</v>
      </c>
      <c r="EG7" s="56" t="s">
        <v>229</v>
      </c>
      <c r="EH7" s="57" t="s">
        <v>230</v>
      </c>
      <c r="EI7" s="57" t="s">
        <v>97</v>
      </c>
      <c r="EJ7" s="57" t="s">
        <v>78</v>
      </c>
      <c r="EK7" s="57" t="s">
        <v>80</v>
      </c>
      <c r="EL7" s="57" t="s">
        <v>79</v>
      </c>
      <c r="EM7" s="57" t="s">
        <v>28</v>
      </c>
      <c r="EN7" s="57" t="s">
        <v>55</v>
      </c>
      <c r="EO7" s="57" t="s">
        <v>229</v>
      </c>
      <c r="EP7" s="104" t="s">
        <v>125</v>
      </c>
      <c r="EQ7" s="102" t="s">
        <v>15</v>
      </c>
      <c r="ER7" s="104" t="s">
        <v>112</v>
      </c>
      <c r="ES7" s="104" t="s">
        <v>113</v>
      </c>
      <c r="ET7" s="102" t="s">
        <v>82</v>
      </c>
      <c r="EU7" s="102" t="s">
        <v>83</v>
      </c>
      <c r="EV7" s="102" t="s">
        <v>84</v>
      </c>
      <c r="EW7" s="56" t="s">
        <v>0</v>
      </c>
      <c r="EX7" s="56" t="s">
        <v>30</v>
      </c>
      <c r="EY7" s="57" t="s">
        <v>163</v>
      </c>
      <c r="EZ7" s="57" t="s">
        <v>164</v>
      </c>
      <c r="FA7" s="57" t="s">
        <v>165</v>
      </c>
      <c r="FB7" s="57" t="s">
        <v>166</v>
      </c>
      <c r="FC7" s="102" t="s">
        <v>8</v>
      </c>
      <c r="FD7" s="57" t="s">
        <v>0</v>
      </c>
      <c r="FE7" s="57" t="s">
        <v>30</v>
      </c>
      <c r="FF7" s="57" t="s">
        <v>163</v>
      </c>
      <c r="FG7" s="57" t="s">
        <v>164</v>
      </c>
      <c r="FH7" s="57" t="s">
        <v>165</v>
      </c>
      <c r="FI7" s="57" t="s">
        <v>166</v>
      </c>
      <c r="FJ7" s="57" t="s">
        <v>167</v>
      </c>
      <c r="FK7" s="57" t="s">
        <v>169</v>
      </c>
      <c r="FL7" s="57" t="s">
        <v>168</v>
      </c>
      <c r="FM7" s="57" t="s">
        <v>142</v>
      </c>
      <c r="FN7" s="57" t="s">
        <v>0</v>
      </c>
      <c r="FO7" s="57" t="s">
        <v>30</v>
      </c>
      <c r="FP7" s="56" t="s">
        <v>0</v>
      </c>
      <c r="FQ7" s="56" t="s">
        <v>142</v>
      </c>
      <c r="FR7" s="56" t="s">
        <v>159</v>
      </c>
      <c r="FS7" s="56" t="s">
        <v>30</v>
      </c>
      <c r="FT7" s="56" t="s">
        <v>163</v>
      </c>
      <c r="FU7" s="56" t="s">
        <v>164</v>
      </c>
      <c r="FV7" s="56" t="s">
        <v>165</v>
      </c>
      <c r="FW7" s="56" t="s">
        <v>166</v>
      </c>
      <c r="FX7" s="56" t="s">
        <v>160</v>
      </c>
      <c r="FY7" s="56" t="s">
        <v>0</v>
      </c>
      <c r="FZ7" s="56" t="s">
        <v>142</v>
      </c>
      <c r="GA7" s="56" t="s">
        <v>159</v>
      </c>
      <c r="GB7" s="56" t="s">
        <v>30</v>
      </c>
      <c r="GC7" s="56" t="s">
        <v>163</v>
      </c>
      <c r="GD7" s="56" t="s">
        <v>164</v>
      </c>
      <c r="GE7" s="56" t="s">
        <v>165</v>
      </c>
      <c r="GF7" s="56" t="s">
        <v>166</v>
      </c>
      <c r="GG7" s="56" t="s">
        <v>160</v>
      </c>
      <c r="GH7" s="56" t="s">
        <v>0</v>
      </c>
      <c r="GI7" s="56" t="s">
        <v>142</v>
      </c>
      <c r="GJ7" s="56" t="s">
        <v>159</v>
      </c>
      <c r="GK7" s="56" t="s">
        <v>30</v>
      </c>
      <c r="GL7" s="56" t="s">
        <v>163</v>
      </c>
      <c r="GM7" s="56" t="s">
        <v>164</v>
      </c>
      <c r="GN7" s="56" t="s">
        <v>165</v>
      </c>
      <c r="GO7" s="56" t="s">
        <v>166</v>
      </c>
      <c r="GP7" s="56" t="s">
        <v>160</v>
      </c>
      <c r="GQ7" s="56" t="s">
        <v>0</v>
      </c>
      <c r="GR7" s="56" t="s">
        <v>142</v>
      </c>
      <c r="GS7" s="56" t="s">
        <v>159</v>
      </c>
      <c r="GT7" s="56" t="s">
        <v>30</v>
      </c>
      <c r="GU7" s="56" t="s">
        <v>163</v>
      </c>
      <c r="GV7" s="56" t="s">
        <v>164</v>
      </c>
      <c r="GW7" s="56" t="s">
        <v>165</v>
      </c>
      <c r="GX7" s="56" t="s">
        <v>166</v>
      </c>
      <c r="GY7" s="56" t="s">
        <v>160</v>
      </c>
      <c r="GZ7" s="39" t="s">
        <v>56</v>
      </c>
      <c r="HA7" s="39" t="s">
        <v>29</v>
      </c>
      <c r="HB7" s="39" t="s">
        <v>56</v>
      </c>
      <c r="HC7" s="39" t="s">
        <v>29</v>
      </c>
      <c r="HD7" s="56" t="s">
        <v>70</v>
      </c>
      <c r="HE7" s="56" t="s">
        <v>71</v>
      </c>
      <c r="HF7" s="56" t="s">
        <v>76</v>
      </c>
      <c r="HG7" s="56" t="s">
        <v>72</v>
      </c>
      <c r="HH7" s="56" t="s">
        <v>74</v>
      </c>
      <c r="HI7" s="56" t="s">
        <v>75</v>
      </c>
      <c r="HJ7" s="56" t="s">
        <v>154</v>
      </c>
      <c r="HK7" s="56" t="s">
        <v>73</v>
      </c>
      <c r="HL7" s="56" t="s">
        <v>155</v>
      </c>
      <c r="HM7" s="56" t="s">
        <v>151</v>
      </c>
      <c r="HN7" s="56" t="s">
        <v>152</v>
      </c>
      <c r="HO7" s="56" t="s">
        <v>153</v>
      </c>
      <c r="HP7" s="56" t="s">
        <v>156</v>
      </c>
      <c r="HQ7" s="64">
        <v>2</v>
      </c>
      <c r="HR7" s="56" t="s">
        <v>2</v>
      </c>
      <c r="HS7" s="56" t="s">
        <v>219</v>
      </c>
      <c r="HT7" s="56" t="s">
        <v>220</v>
      </c>
      <c r="HU7" s="57" t="s">
        <v>221</v>
      </c>
      <c r="HV7" s="57" t="s">
        <v>222</v>
      </c>
      <c r="HW7" s="56" t="s">
        <v>223</v>
      </c>
      <c r="HX7" s="56" t="s">
        <v>224</v>
      </c>
      <c r="HY7" s="102" t="s">
        <v>91</v>
      </c>
      <c r="HZ7" s="102" t="s">
        <v>127</v>
      </c>
      <c r="IA7" s="56" t="s">
        <v>229</v>
      </c>
      <c r="IB7" s="56" t="s">
        <v>230</v>
      </c>
      <c r="IC7" s="56" t="s">
        <v>97</v>
      </c>
      <c r="ID7" s="57" t="s">
        <v>78</v>
      </c>
      <c r="IE7" s="57" t="s">
        <v>80</v>
      </c>
      <c r="IF7" s="57" t="s">
        <v>79</v>
      </c>
      <c r="IG7" s="56" t="s">
        <v>229</v>
      </c>
      <c r="IH7" s="57" t="s">
        <v>230</v>
      </c>
      <c r="II7" s="57" t="s">
        <v>97</v>
      </c>
      <c r="IJ7" s="57" t="s">
        <v>78</v>
      </c>
      <c r="IK7" s="57" t="s">
        <v>80</v>
      </c>
      <c r="IL7" s="57" t="s">
        <v>79</v>
      </c>
      <c r="IM7" s="57" t="s">
        <v>28</v>
      </c>
      <c r="IN7" s="57" t="s">
        <v>55</v>
      </c>
      <c r="IO7" s="57" t="s">
        <v>229</v>
      </c>
      <c r="IP7" s="104" t="s">
        <v>125</v>
      </c>
      <c r="IQ7" s="102" t="s">
        <v>15</v>
      </c>
      <c r="IR7" s="104" t="s">
        <v>112</v>
      </c>
      <c r="IS7" s="104" t="s">
        <v>113</v>
      </c>
      <c r="IT7" s="56" t="s">
        <v>82</v>
      </c>
      <c r="IU7" s="56" t="s">
        <v>83</v>
      </c>
      <c r="IV7" s="56" t="s">
        <v>84</v>
      </c>
      <c r="IW7" s="56" t="s">
        <v>0</v>
      </c>
      <c r="IX7" s="56" t="s">
        <v>30</v>
      </c>
      <c r="IY7" s="57" t="s">
        <v>163</v>
      </c>
      <c r="IZ7" s="57" t="s">
        <v>164</v>
      </c>
      <c r="JA7" s="57" t="s">
        <v>165</v>
      </c>
      <c r="JB7" s="57" t="s">
        <v>166</v>
      </c>
      <c r="JC7" s="102" t="s">
        <v>8</v>
      </c>
      <c r="JD7" s="57" t="s">
        <v>0</v>
      </c>
      <c r="JE7" s="57" t="s">
        <v>30</v>
      </c>
      <c r="JF7" s="57" t="s">
        <v>163</v>
      </c>
      <c r="JG7" s="57" t="s">
        <v>164</v>
      </c>
      <c r="JH7" s="57" t="s">
        <v>165</v>
      </c>
      <c r="JI7" s="57" t="s">
        <v>166</v>
      </c>
      <c r="JJ7" s="57" t="s">
        <v>167</v>
      </c>
      <c r="JK7" s="57" t="s">
        <v>169</v>
      </c>
      <c r="JL7" s="57" t="s">
        <v>168</v>
      </c>
      <c r="JM7" s="57" t="s">
        <v>142</v>
      </c>
      <c r="JN7" s="57" t="s">
        <v>0</v>
      </c>
      <c r="JO7" s="57" t="s">
        <v>30</v>
      </c>
      <c r="JP7" s="56" t="s">
        <v>0</v>
      </c>
      <c r="JQ7" s="56" t="s">
        <v>142</v>
      </c>
      <c r="JR7" s="56" t="s">
        <v>159</v>
      </c>
      <c r="JS7" s="56" t="s">
        <v>30</v>
      </c>
      <c r="JT7" s="56" t="s">
        <v>163</v>
      </c>
      <c r="JU7" s="56" t="s">
        <v>164</v>
      </c>
      <c r="JV7" s="56" t="s">
        <v>165</v>
      </c>
      <c r="JW7" s="56" t="s">
        <v>166</v>
      </c>
      <c r="JX7" s="56" t="s">
        <v>160</v>
      </c>
      <c r="JY7" s="56" t="s">
        <v>0</v>
      </c>
      <c r="JZ7" s="56" t="s">
        <v>142</v>
      </c>
      <c r="KA7" s="56" t="s">
        <v>159</v>
      </c>
      <c r="KB7" s="56" t="s">
        <v>30</v>
      </c>
      <c r="KC7" s="56" t="s">
        <v>163</v>
      </c>
      <c r="KD7" s="56" t="s">
        <v>164</v>
      </c>
      <c r="KE7" s="56" t="s">
        <v>165</v>
      </c>
      <c r="KF7" s="56" t="s">
        <v>166</v>
      </c>
      <c r="KG7" s="56" t="s">
        <v>160</v>
      </c>
      <c r="KH7" s="56" t="s">
        <v>0</v>
      </c>
      <c r="KI7" s="56" t="s">
        <v>142</v>
      </c>
      <c r="KJ7" s="56" t="s">
        <v>159</v>
      </c>
      <c r="KK7" s="56" t="s">
        <v>30</v>
      </c>
      <c r="KL7" s="56" t="s">
        <v>163</v>
      </c>
      <c r="KM7" s="56" t="s">
        <v>164</v>
      </c>
      <c r="KN7" s="56" t="s">
        <v>165</v>
      </c>
      <c r="KO7" s="56" t="s">
        <v>166</v>
      </c>
      <c r="KP7" s="56" t="s">
        <v>160</v>
      </c>
      <c r="KQ7" s="56" t="s">
        <v>0</v>
      </c>
      <c r="KR7" s="56" t="s">
        <v>142</v>
      </c>
      <c r="KS7" s="56" t="s">
        <v>159</v>
      </c>
      <c r="KT7" s="56" t="s">
        <v>30</v>
      </c>
      <c r="KU7" s="56" t="s">
        <v>163</v>
      </c>
      <c r="KV7" s="56" t="s">
        <v>164</v>
      </c>
      <c r="KW7" s="56" t="s">
        <v>165</v>
      </c>
      <c r="KX7" s="56" t="s">
        <v>166</v>
      </c>
      <c r="KY7" s="56" t="s">
        <v>160</v>
      </c>
      <c r="KZ7" s="39" t="s">
        <v>56</v>
      </c>
      <c r="LA7" s="39" t="s">
        <v>29</v>
      </c>
      <c r="LB7" s="39" t="s">
        <v>56</v>
      </c>
      <c r="LC7" s="39" t="s">
        <v>29</v>
      </c>
      <c r="LD7" s="56" t="s">
        <v>70</v>
      </c>
      <c r="LE7" s="56" t="s">
        <v>71</v>
      </c>
      <c r="LF7" s="56" t="s">
        <v>76</v>
      </c>
      <c r="LG7" s="56" t="s">
        <v>72</v>
      </c>
      <c r="LH7" s="56" t="s">
        <v>74</v>
      </c>
      <c r="LI7" s="56" t="s">
        <v>75</v>
      </c>
      <c r="LJ7" s="56" t="s">
        <v>154</v>
      </c>
      <c r="LK7" s="56" t="s">
        <v>73</v>
      </c>
      <c r="LL7" s="56" t="s">
        <v>155</v>
      </c>
      <c r="LM7" s="56" t="s">
        <v>151</v>
      </c>
      <c r="LN7" s="56" t="s">
        <v>152</v>
      </c>
      <c r="LO7" s="56" t="s">
        <v>153</v>
      </c>
      <c r="LP7" s="56" t="s">
        <v>156</v>
      </c>
      <c r="LQ7" s="64">
        <v>3</v>
      </c>
      <c r="LR7" s="107" t="s">
        <v>352</v>
      </c>
      <c r="LS7" s="107" t="s">
        <v>350</v>
      </c>
      <c r="LT7" s="107" t="s">
        <v>351</v>
      </c>
      <c r="LU7" s="56" t="s">
        <v>234</v>
      </c>
      <c r="LV7" s="56" t="s">
        <v>235</v>
      </c>
      <c r="LW7" s="56" t="s">
        <v>236</v>
      </c>
      <c r="LX7" s="56" t="s">
        <v>234</v>
      </c>
      <c r="LY7" s="56" t="s">
        <v>235</v>
      </c>
      <c r="LZ7" s="56" t="s">
        <v>236</v>
      </c>
      <c r="MA7" s="56" t="s">
        <v>297</v>
      </c>
      <c r="MB7" s="89" t="s">
        <v>287</v>
      </c>
      <c r="MC7" s="89" t="s">
        <v>288</v>
      </c>
      <c r="MD7" s="89" t="s">
        <v>289</v>
      </c>
      <c r="ME7" s="89" t="s">
        <v>290</v>
      </c>
      <c r="MF7" s="89" t="s">
        <v>291</v>
      </c>
      <c r="MG7" s="89" t="s">
        <v>418</v>
      </c>
    </row>
    <row r="8" spans="1:349" s="11" customFormat="1" ht="38.25">
      <c r="A8" s="144">
        <v>1</v>
      </c>
      <c r="B8" s="244">
        <v>10</v>
      </c>
      <c r="C8" s="234">
        <v>2</v>
      </c>
      <c r="D8" s="234">
        <v>2</v>
      </c>
      <c r="E8" s="234">
        <v>1</v>
      </c>
      <c r="F8" s="320" t="s">
        <v>929</v>
      </c>
      <c r="G8" s="245">
        <v>6</v>
      </c>
      <c r="H8" s="244">
        <f t="shared" ref="H8:H71" si="0">_xlfn.MAXIFS($D$8:$D$587,$C$8:$C$587,C8,$B$8:$B$587,B8)</f>
        <v>32</v>
      </c>
      <c r="I8" s="235">
        <f>IF(AND(AF8="студия",AK8&lt;&gt;"",AL8&gt;0,AP8="",AQ8="",AU8="",AV8="",AZ8="",BA8="",BE8="",BF8=""),"ст",
    IF(AND(AF8&lt;&gt;"студия",AG8&gt;0,AK8&lt;&gt;"",AL8&gt;0,AP8="",AQ8="",AU8="",AV8="",AZ8="",BA8="",BE8="",BF8=""),1,
      IF(AND(AF8&lt;&gt;"студия",AG8&gt;0,AK8&lt;&gt;"",AL8&gt;0,AP8&lt;&gt;"",AQ8&gt;0,AU8="",AV8="",AZ8="",BA8="",BE8="",BF8=""),2,
        IF(AND(AF8&lt;&gt;"студия",AG8&gt;0,AK8&lt;&gt;"",AL8&gt;0,AP8&lt;&gt;"",AQ8&gt;0,AU8&lt;&gt;"",AV8&gt;0,AZ8="",BA8="",BE8="",BF8=""),3,
          IF(AND(AF8&lt;&gt;"студия",AG8&gt;0,AK8&lt;&gt;"",AL8&gt;0,AP8&lt;&gt;"",AQ8&gt;0,AU8&lt;&gt;"",AV8&gt;0,AZ8&lt;&gt;"",BA8&gt;0,BE8="",BF8=""),4,
            IF(AND(AF8&lt;&gt;"студия",AG8&gt;0,AK8&lt;&gt;"",AL8&gt;0,AP8&lt;&gt;"",AQ8&gt;0,AU8&lt;&gt;"",AV8&gt;0,AZ8&lt;&gt;"",BA8&gt;0,BE8&lt;&gt;"",BF8&gt;0),5))
))))</f>
        <v>1</v>
      </c>
      <c r="J8" s="236">
        <f t="shared" ref="J8" si="1">SUM(AL8,AQ8,AV8,BA8,BF8)</f>
        <v>26.55</v>
      </c>
      <c r="K8" s="236">
        <f>SUM(Q8:BM8)</f>
        <v>77.95</v>
      </c>
      <c r="L8" s="236">
        <f t="shared" ref="L8" si="2">K8+CB8</f>
        <v>77.95</v>
      </c>
      <c r="M8" s="236">
        <f t="shared" ref="M8" si="3">SUM(BP8,BT8,BX8,CE8,CI8,CM8,CP8,CS8)</f>
        <v>98.16</v>
      </c>
      <c r="N8" s="236">
        <f>L8+M8</f>
        <v>176.11</v>
      </c>
      <c r="O8" s="236">
        <f t="shared" ref="O8" si="4">SUM(BQ8,BU8,BY8,CF8,CJ8,CN8,CQ8,CT8)</f>
        <v>29.45</v>
      </c>
      <c r="P8" s="236">
        <f>L8+O8</f>
        <v>107.4</v>
      </c>
      <c r="Q8" s="251"/>
      <c r="R8" s="238"/>
      <c r="S8" s="270"/>
      <c r="T8" s="273">
        <v>12.35</v>
      </c>
      <c r="U8" s="238" t="s">
        <v>116</v>
      </c>
      <c r="V8" s="270"/>
      <c r="W8" s="273"/>
      <c r="X8" s="238"/>
      <c r="Y8" s="270"/>
      <c r="Z8" s="273"/>
      <c r="AA8" s="238"/>
      <c r="AB8" s="270"/>
      <c r="AC8" s="237"/>
      <c r="AD8" s="238"/>
      <c r="AE8" s="252"/>
      <c r="AF8" s="257" t="s">
        <v>88</v>
      </c>
      <c r="AG8" s="252">
        <v>30.62</v>
      </c>
      <c r="AH8" s="260"/>
      <c r="AI8" s="260"/>
      <c r="AJ8" s="251" t="s">
        <v>556</v>
      </c>
      <c r="AK8" s="238" t="s">
        <v>122</v>
      </c>
      <c r="AL8" s="237">
        <v>26.55</v>
      </c>
      <c r="AM8" s="238"/>
      <c r="AN8" s="276"/>
      <c r="AO8" s="273"/>
      <c r="AP8" s="238"/>
      <c r="AQ8" s="237"/>
      <c r="AR8" s="238"/>
      <c r="AS8" s="276"/>
      <c r="AT8" s="273"/>
      <c r="AU8" s="238"/>
      <c r="AV8" s="237"/>
      <c r="AW8" s="238"/>
      <c r="AX8" s="276"/>
      <c r="AY8" s="273"/>
      <c r="AZ8" s="238"/>
      <c r="BA8" s="237"/>
      <c r="BB8" s="238"/>
      <c r="BC8" s="276"/>
      <c r="BD8" s="237"/>
      <c r="BE8" s="238"/>
      <c r="BF8" s="237"/>
      <c r="BG8" s="238"/>
      <c r="BH8" s="263"/>
      <c r="BI8" s="251">
        <v>4.78</v>
      </c>
      <c r="BJ8" s="237">
        <v>3.65</v>
      </c>
      <c r="BK8" s="237"/>
      <c r="BL8" s="237"/>
      <c r="BM8" s="252"/>
      <c r="BN8" s="251"/>
      <c r="BO8" s="278"/>
      <c r="BP8" s="273"/>
      <c r="BQ8" s="237"/>
      <c r="BR8" s="237"/>
      <c r="BS8" s="280"/>
      <c r="BT8" s="273"/>
      <c r="BU8" s="237"/>
      <c r="BV8" s="237"/>
      <c r="BW8" s="280"/>
      <c r="BX8" s="273"/>
      <c r="BY8" s="237"/>
      <c r="BZ8" s="237"/>
      <c r="CA8" s="280"/>
      <c r="CB8" s="273"/>
      <c r="CC8" s="237"/>
      <c r="CD8" s="280"/>
      <c r="CE8" s="273"/>
      <c r="CF8" s="237"/>
      <c r="CG8" s="237"/>
      <c r="CH8" s="280"/>
      <c r="CI8" s="273"/>
      <c r="CJ8" s="237"/>
      <c r="CK8" s="237"/>
      <c r="CL8" s="280"/>
      <c r="CM8" s="273">
        <v>98.16</v>
      </c>
      <c r="CN8" s="237">
        <v>29.45</v>
      </c>
      <c r="CO8" s="280" t="s">
        <v>0</v>
      </c>
      <c r="CP8" s="273"/>
      <c r="CQ8" s="237"/>
      <c r="CR8" s="280"/>
      <c r="CS8" s="237"/>
      <c r="CT8" s="237"/>
      <c r="CU8" s="264"/>
      <c r="CV8" s="251"/>
      <c r="CW8" s="239">
        <v>3.3</v>
      </c>
      <c r="CX8" s="238" t="s">
        <v>207</v>
      </c>
      <c r="CY8" s="234" t="s">
        <v>207</v>
      </c>
      <c r="CZ8" s="332" t="s">
        <v>207</v>
      </c>
      <c r="DA8" s="332"/>
      <c r="DB8" s="332"/>
      <c r="DC8" s="325"/>
      <c r="DD8" s="335">
        <v>2</v>
      </c>
      <c r="DE8" s="325" t="s">
        <v>0</v>
      </c>
      <c r="DF8" s="325"/>
      <c r="DG8" s="266"/>
      <c r="DH8" s="329" t="s">
        <v>159</v>
      </c>
      <c r="DI8" s="325"/>
      <c r="DJ8" s="337" t="s">
        <v>29</v>
      </c>
      <c r="DK8" s="325" t="s">
        <v>1123</v>
      </c>
      <c r="DL8" s="337" t="s">
        <v>56</v>
      </c>
      <c r="DM8" s="325" t="s">
        <v>1156</v>
      </c>
      <c r="DN8" s="266"/>
      <c r="DO8" s="329" t="s">
        <v>1157</v>
      </c>
      <c r="DP8" s="266" t="s">
        <v>213</v>
      </c>
      <c r="DQ8" s="35"/>
      <c r="DR8" s="11" t="str">
        <f t="shared" ref="DR8:DR70" si="5">AF8</f>
        <v>Кухня-гостиная с нишей</v>
      </c>
      <c r="DS8" s="11" t="str">
        <f t="shared" ref="DS8:DS70" si="6">IF(AH8&lt;&gt;"","да","")</f>
        <v/>
      </c>
      <c r="DT8" s="11" t="str">
        <f t="shared" ref="DT8:DT70" si="7">IF(V8&lt;&gt;"",V8,"")</f>
        <v/>
      </c>
      <c r="DU8" s="11" t="str">
        <f t="shared" ref="DU8:DU70" si="8">IF(COUNTIF($W8:$AE8,"ниша")&gt;0,COUNTIF($W8:$AE8,"ниша"),"")</f>
        <v/>
      </c>
      <c r="DV8" s="11" t="str">
        <f t="shared" ref="DV8:DV70" si="9">IF(COUNTIF($Y8:$AF8,"гардероб")&gt;0,COUNTIF($Y8:$AF8,"гардероб"),"")</f>
        <v/>
      </c>
      <c r="DW8" s="11" t="str">
        <f t="shared" ref="DW8:DW70" si="10">IF(COUNTIF($AK8:$BH8,"ниша")&gt;0,COUNTIF($AK8:$BH8,"ниша"),"")</f>
        <v/>
      </c>
      <c r="DX8" s="11" t="str">
        <f t="shared" ref="DX8:DX70" si="11">IF(COUNTIF($AL8:$BI8,"гардероб")&gt;0,COUNTIF($AL8:$BI8,"гардероб"),"")</f>
        <v/>
      </c>
      <c r="DY8" s="11" t="str">
        <f t="shared" ref="DY8:DY70" si="12">IF(IF(COUNTIF($AK8:$BH8,"Мастер-спальня")&gt;0,COUNTIF($AK8:$BH8,"Мастер-спальня"),0)+IF(COUNTIF($AK8:$BH8,"Мастер-спальня с/у через гардероб")&gt;0,COUNTIF($AK8:$BH8,"Мастер-спальня с/у через гардероб"),0)&gt;0,IF(COUNTIF($AK8:$BH8,"Мастер-спальня")&gt;0,COUNTIF($AK8:$BH8,"Мастер-спальня"),0)+IF(COUNTIF($AK8:$BH8,"Мастер-спальня с/у через гардероб")&gt;0,COUNTIF($AK8:$BH8,"Мастер-спальня с/у через гардероб"),0),"")</f>
        <v/>
      </c>
      <c r="DZ8" s="11">
        <f t="shared" ref="DZ8:DZ70" si="13">COUNT(BI8:BK8)</f>
        <v>2</v>
      </c>
      <c r="EA8" s="11" t="str">
        <f t="shared" ref="EA8:EA70" si="14">IF(COUNT(BP8,BT8,BX8)&gt;0,COUNT(BP8,BT8,BX8),"")</f>
        <v/>
      </c>
      <c r="EB8" s="11" t="str">
        <f>IF(COUNT(EC8:EF8)&gt;0,"",EA8)</f>
        <v/>
      </c>
      <c r="EC8" s="11" t="str">
        <f t="shared" ref="EC8:EC70" si="15">IF(COUNTIF($BP8:$CA8,$EC$7)&gt;0,COUNTIF($BP8:$CA8,$EC$7),"")</f>
        <v/>
      </c>
      <c r="ED8" s="11" t="str">
        <f t="shared" ref="ED8:ED70" si="16">IF(COUNTIF($BP8:$CA8,$ED$7)&gt;0,COUNTIF($BP8:$CA8,$ED$7),"")</f>
        <v/>
      </c>
      <c r="EE8" s="11" t="str">
        <f t="shared" ref="EE8:EE70" si="17">IF(COUNTIF($BP8:$CA8,$EE$7)&gt;0,COUNTIF($BP8:$CA8,$EE$7),"")</f>
        <v/>
      </c>
      <c r="EF8" s="11" t="str">
        <f t="shared" ref="EF8:EF70" si="18">IF(COUNTIF($BP8:$CA8,$EF$7)&gt;0,COUNTIF($BP8:$CA8,$EF$7),"")</f>
        <v/>
      </c>
      <c r="EG8" s="11" t="str">
        <f t="shared" ref="EG8:EG70" si="19">IF(COUNT(CB8,CE8,CI8)&gt;0,COUNT(CB8,CE8,CI8),"")</f>
        <v/>
      </c>
      <c r="EH8" s="11" t="str">
        <f>IF(COUNT(EI8:EL8)&gt;0,"",EG8)</f>
        <v/>
      </c>
      <c r="EI8" s="11" t="str">
        <f t="shared" ref="EI8:EI70" si="20">IF(COUNTIF($CB8:$CL8,$EI$7)&gt;0,COUNTIF($CB8:$CL8,$EI$7),"")</f>
        <v/>
      </c>
      <c r="EJ8" s="11" t="str">
        <f t="shared" ref="EJ8:EJ70" si="21">IF(COUNTIF($CB8:$CL8,$EJ$7)&gt;0,COUNTIF($CB8:$CL8,$EJ$7),"")</f>
        <v/>
      </c>
      <c r="EK8" s="11" t="str">
        <f t="shared" ref="EK8:EK70" si="22">IF(COUNTIF($CB8:$CL8,$EK$7)&gt;0,COUNTIF($CB8:$CL8,$EK$7),"")</f>
        <v/>
      </c>
      <c r="EL8" s="11" t="str">
        <f t="shared" ref="EL8:EL70" si="23">IF(COUNTIF($CB8:$CL8,$EL$7)&gt;0,COUNTIF($CB8:$CL8,$EL$7),"")</f>
        <v/>
      </c>
      <c r="EM8" s="11" t="str">
        <f t="shared" ref="EM8:EM70" si="24">IF(COUNTIF($CB8:$CL8,$EM$7)&gt;0,COUNTIF($CB8:$CL8,$EM$7),"")</f>
        <v/>
      </c>
      <c r="EN8" s="11" t="str">
        <f t="shared" ref="EN8:EN70" si="25">IF(COUNTIF($CB8:$CL8,$EN$7)&gt;0,COUNTIF($CB8:$CL8,$EN$7),"")</f>
        <v/>
      </c>
      <c r="EO8" s="11">
        <f t="shared" ref="EO8:EO70" si="26">IF(COUNT(CM8,CP8,CS8)&gt;0,COUNT(CM8,CP8,CS8),"")</f>
        <v>1</v>
      </c>
      <c r="EP8" s="11" t="str">
        <f t="shared" ref="EP8:EP70" si="27">IF(CV8&gt;0,CV8,"")</f>
        <v/>
      </c>
      <c r="EQ8" s="11">
        <f>CW8</f>
        <v>3.3</v>
      </c>
      <c r="ER8" s="11" t="str">
        <f>IF(CX8&gt;0,CX8,"")</f>
        <v>да</v>
      </c>
      <c r="ES8" s="11" t="str">
        <f>IF(CY8&gt;0,CY8,"")</f>
        <v>да</v>
      </c>
      <c r="ET8" s="11" t="str">
        <f t="shared" ref="ET8:EV8" si="28">IF(CZ8&gt;0,CZ8,"")</f>
        <v>да</v>
      </c>
      <c r="EU8" s="11" t="str">
        <f t="shared" si="28"/>
        <v/>
      </c>
      <c r="EV8" s="11" t="str">
        <f t="shared" si="28"/>
        <v/>
      </c>
      <c r="EW8" s="11" t="str">
        <f>IFERROR(IF(SEARCH(EW$7,$DC8)&gt;0,"да",""),"")</f>
        <v/>
      </c>
      <c r="EX8" s="11" t="str">
        <f t="shared" ref="EX8:FB23" si="29">IFERROR(IF(SEARCH(EX$7,$DC8)&gt;0,"да",""),"")</f>
        <v/>
      </c>
      <c r="EY8" s="11" t="str">
        <f t="shared" si="29"/>
        <v/>
      </c>
      <c r="EZ8" s="11" t="str">
        <f t="shared" si="29"/>
        <v/>
      </c>
      <c r="FA8" s="11" t="str">
        <f t="shared" si="29"/>
        <v/>
      </c>
      <c r="FB8" s="11" t="str">
        <f t="shared" si="29"/>
        <v/>
      </c>
      <c r="FC8" s="40">
        <f>DD8</f>
        <v>2</v>
      </c>
      <c r="FD8" s="11" t="str">
        <f>IFERROR(IF(SEARCH(FD$7,$DE8)&gt;0,"да",""),"")</f>
        <v>да</v>
      </c>
      <c r="FE8" s="11" t="str">
        <f t="shared" ref="FE8:FM23" si="30">IFERROR(IF(SEARCH(FE$7,$DE8)&gt;0,"да",""),"")</f>
        <v/>
      </c>
      <c r="FF8" s="11" t="str">
        <f t="shared" si="30"/>
        <v/>
      </c>
      <c r="FG8" s="11" t="str">
        <f t="shared" si="30"/>
        <v/>
      </c>
      <c r="FH8" s="11" t="str">
        <f t="shared" si="30"/>
        <v/>
      </c>
      <c r="FI8" s="11" t="str">
        <f t="shared" si="30"/>
        <v/>
      </c>
      <c r="FJ8" s="11" t="str">
        <f t="shared" si="30"/>
        <v/>
      </c>
      <c r="FK8" s="11" t="str">
        <f t="shared" si="30"/>
        <v/>
      </c>
      <c r="FL8" s="11" t="str">
        <f t="shared" si="30"/>
        <v/>
      </c>
      <c r="FM8" s="11" t="str">
        <f t="shared" si="30"/>
        <v/>
      </c>
      <c r="FN8" s="11" t="str">
        <f>IFERROR(IF(SEARCH(FN$7,$DF8)&gt;0,"да",""),"")</f>
        <v/>
      </c>
      <c r="FO8" s="11" t="str">
        <f>IFERROR(IF(SEARCH(FO$7,$DF8)&gt;0,"да",""),"")</f>
        <v/>
      </c>
      <c r="FP8" s="11" t="str">
        <f>IFERROR(IF(SEARCH(FP$7,$DH8)&gt;0,"да",""),"")</f>
        <v/>
      </c>
      <c r="FQ8" s="11" t="str">
        <f t="shared" ref="FQ8:FX23" si="31">IFERROR(IF(SEARCH(FQ$7,$DH8)&gt;0,"да",""),"")</f>
        <v/>
      </c>
      <c r="FR8" s="11" t="str">
        <f t="shared" si="31"/>
        <v>да</v>
      </c>
      <c r="FS8" s="11" t="str">
        <f t="shared" si="31"/>
        <v/>
      </c>
      <c r="FT8" s="11" t="str">
        <f t="shared" si="31"/>
        <v/>
      </c>
      <c r="FU8" s="11" t="str">
        <f t="shared" si="31"/>
        <v/>
      </c>
      <c r="FV8" s="11" t="str">
        <f t="shared" si="31"/>
        <v/>
      </c>
      <c r="FW8" s="11" t="str">
        <f t="shared" si="31"/>
        <v/>
      </c>
      <c r="FX8" s="11" t="str">
        <f t="shared" si="31"/>
        <v/>
      </c>
      <c r="FY8" s="11" t="str">
        <f>IFERROR(IF(SEARCH(FY$7,$DI8)&gt;0,"да",""),"")</f>
        <v/>
      </c>
      <c r="FZ8" s="11" t="str">
        <f t="shared" ref="FZ8:GG23" si="32">IFERROR(IF(SEARCH(FZ$7,$DI8)&gt;0,"да",""),"")</f>
        <v/>
      </c>
      <c r="GA8" s="11" t="str">
        <f t="shared" si="32"/>
        <v/>
      </c>
      <c r="GB8" s="11" t="str">
        <f t="shared" si="32"/>
        <v/>
      </c>
      <c r="GC8" s="11" t="str">
        <f t="shared" si="32"/>
        <v/>
      </c>
      <c r="GD8" s="11" t="str">
        <f t="shared" si="32"/>
        <v/>
      </c>
      <c r="GE8" s="11" t="str">
        <f t="shared" si="32"/>
        <v/>
      </c>
      <c r="GF8" s="11" t="str">
        <f t="shared" si="32"/>
        <v/>
      </c>
      <c r="GG8" s="11" t="str">
        <f t="shared" si="32"/>
        <v/>
      </c>
      <c r="GH8" s="11" t="str">
        <f>IFERROR(IF(SEARCH(GH$7,$DK8)&gt;0,"да",""),"")</f>
        <v>да</v>
      </c>
      <c r="GI8" s="11" t="str">
        <f t="shared" ref="GI8:GP23" si="33">IFERROR(IF(SEARCH(GI$7,$DK8)&gt;0,"да",""),"")</f>
        <v/>
      </c>
      <c r="GJ8" s="11" t="str">
        <f t="shared" si="33"/>
        <v/>
      </c>
      <c r="GK8" s="11" t="str">
        <f t="shared" si="33"/>
        <v>да</v>
      </c>
      <c r="GL8" s="11" t="str">
        <f t="shared" si="33"/>
        <v/>
      </c>
      <c r="GM8" s="11" t="str">
        <f t="shared" si="33"/>
        <v/>
      </c>
      <c r="GN8" s="11" t="str">
        <f t="shared" si="33"/>
        <v/>
      </c>
      <c r="GO8" s="11" t="str">
        <f t="shared" si="33"/>
        <v/>
      </c>
      <c r="GP8" s="11" t="str">
        <f t="shared" si="33"/>
        <v/>
      </c>
      <c r="GQ8" s="11" t="str">
        <f>IFERROR(IF(SEARCH(GQ$7,$DM8)&gt;0,"да",""),"")</f>
        <v>да</v>
      </c>
      <c r="GR8" s="11" t="str">
        <f t="shared" ref="GR8:GY23" si="34">IFERROR(IF(SEARCH(GR$7,$DM8)&gt;0,"да",""),"")</f>
        <v>да</v>
      </c>
      <c r="GS8" s="11" t="str">
        <f t="shared" si="34"/>
        <v/>
      </c>
      <c r="GT8" s="11" t="str">
        <f t="shared" si="34"/>
        <v/>
      </c>
      <c r="GU8" s="11" t="str">
        <f t="shared" si="34"/>
        <v/>
      </c>
      <c r="GV8" s="11" t="str">
        <f t="shared" si="34"/>
        <v/>
      </c>
      <c r="GW8" s="11" t="str">
        <f t="shared" si="34"/>
        <v/>
      </c>
      <c r="GX8" s="11" t="str">
        <f t="shared" si="34"/>
        <v/>
      </c>
      <c r="GY8" s="11" t="str">
        <f t="shared" si="34"/>
        <v/>
      </c>
      <c r="GZ8" s="11" t="str">
        <f>IFERROR(IF(SEARCH(GZ$7,$DJ8)&gt;0,"да",""),"")</f>
        <v/>
      </c>
      <c r="HA8" s="11" t="str">
        <f>IFERROR(IF(SEARCH(HA$7,$DJ8)&gt;0,"да",""),"")</f>
        <v>да</v>
      </c>
      <c r="HB8" s="11" t="str">
        <f>IFERROR(IF(SEARCH(HB$7,$DL8)&gt;0,"да",""),"")</f>
        <v>да</v>
      </c>
      <c r="HC8" s="11" t="str">
        <f>IFERROR(IF(SEARCH(HC$7,$DL8)&gt;0,"да",""),"")</f>
        <v/>
      </c>
      <c r="HD8" s="11" t="str">
        <f>IFERROR(IF(SEARCH(HD$7,$DO8)&gt;0,"да",""),"")</f>
        <v/>
      </c>
      <c r="HE8" s="11" t="str">
        <f t="shared" ref="HE8:HP23" si="35">IFERROR(IF(SEARCH(HE$7,$DO8)&gt;0,"да",""),"")</f>
        <v/>
      </c>
      <c r="HF8" s="11" t="str">
        <f t="shared" si="35"/>
        <v>да</v>
      </c>
      <c r="HG8" s="11" t="str">
        <f t="shared" si="35"/>
        <v/>
      </c>
      <c r="HH8" s="11" t="str">
        <f t="shared" si="35"/>
        <v/>
      </c>
      <c r="HI8" s="11" t="str">
        <f t="shared" si="35"/>
        <v/>
      </c>
      <c r="HJ8" s="11" t="str">
        <f t="shared" si="35"/>
        <v/>
      </c>
      <c r="HK8" s="11" t="str">
        <f t="shared" si="35"/>
        <v/>
      </c>
      <c r="HL8" s="11" t="str">
        <f t="shared" si="35"/>
        <v/>
      </c>
      <c r="HM8" s="11" t="str">
        <f t="shared" si="35"/>
        <v/>
      </c>
      <c r="HN8" s="11" t="str">
        <f t="shared" si="35"/>
        <v/>
      </c>
      <c r="HO8" s="11" t="str">
        <f t="shared" si="35"/>
        <v/>
      </c>
      <c r="HP8" s="11" t="str">
        <f t="shared" si="35"/>
        <v/>
      </c>
      <c r="HQ8" s="148"/>
      <c r="HR8" s="11">
        <f>VLOOKUP(DR8,Коэффициенты!$B$3:$E$9,4,0)</f>
        <v>1.0149999999999999</v>
      </c>
      <c r="HS8" s="11">
        <f>VLOOKUP(DS8,Коэффициенты!$D$11:$E$12,2,0)</f>
        <v>1</v>
      </c>
      <c r="HT8" s="11">
        <f>VLOOKUP(DT8,Коэффициенты!$D$13:$E$15,2,0)</f>
        <v>1</v>
      </c>
      <c r="HW8" s="11">
        <f>VLOOKUP(DW8,Коэффициенты!$D$18:$E$19,2,0)</f>
        <v>1</v>
      </c>
      <c r="HX8" s="11">
        <f>VLOOKUP(DX8,Коэффициенты!$D$20:$E$21,2,0)</f>
        <v>1</v>
      </c>
      <c r="HY8" s="11">
        <f>VLOOKUP(DY8,Коэффициенты!$D$23:$E$24,2,0)</f>
        <v>1</v>
      </c>
      <c r="HZ8" s="11">
        <f>IF(AND(I8=1,DZ8=2),Коэффициенты!$E$28,Коэффициенты!$E$27)</f>
        <v>1.0049999999999999</v>
      </c>
      <c r="IA8" s="11">
        <f>VLOOKUP(EA8,Коэффициенты!$D$30:$E$31,2,0)</f>
        <v>1</v>
      </c>
      <c r="IB8" s="11">
        <f>VLOOKUP(EB8,Коэффициенты!$D$32:$E$33,2,0)</f>
        <v>1</v>
      </c>
      <c r="IC8" s="11">
        <f>VLOOKUP(EC8,Коэффициенты!$D$34:$E$35,2,0)</f>
        <v>1</v>
      </c>
      <c r="IG8" s="11">
        <f>VLOOKUP(EG8,Коэффициенты!$D$37:$E$38,2,0)</f>
        <v>1</v>
      </c>
      <c r="IQ8" s="11" t="e">
        <f>VLOOKUP(EQ8,Коэффициенты!$B$44:$E$51,4,0)</f>
        <v>#N/A</v>
      </c>
      <c r="IT8" s="11">
        <f>VLOOKUP(ET8,Коэффициенты!$D$53:$E$54,2,0)</f>
        <v>0.995</v>
      </c>
      <c r="IU8" s="11">
        <f>VLOOKUP(EU8,Коэффициенты!$D$56:$E$57,2,0)</f>
        <v>1</v>
      </c>
      <c r="IV8" s="11">
        <f>VLOOKUP(EV8,Коэффициенты!$D$59:$E$60,2,0)</f>
        <v>1</v>
      </c>
      <c r="IW8" s="11">
        <f>VLOOKUP(EW8,Коэффициенты!$D$62:$E$63,2,0)</f>
        <v>1</v>
      </c>
      <c r="IX8" s="11">
        <f>VLOOKUP(EX8,Коэффициенты!$D$64:$E$65,2,0)</f>
        <v>1</v>
      </c>
      <c r="JC8" s="11">
        <f>VLOOKUP(FC8,Коэффициенты!$B$71:$E$73,4,0)</f>
        <v>1.0024999999999999</v>
      </c>
      <c r="JP8" s="11">
        <f>IF(FP8=Коэффициенты!$D$75,Коэффициенты!$E$75,VLOOKUP(FP$7,Коэффициенты!$B$76:$E$84,4,0))</f>
        <v>1</v>
      </c>
      <c r="JQ8" s="11">
        <f>IF(FQ8=Коэффициенты!$D$75,Коэффициенты!$E$75,VLOOKUP(FQ$7,Коэффициенты!$B$76:$E$84,4,0))</f>
        <v>1</v>
      </c>
      <c r="JR8" s="11">
        <f>IF(FR8=Коэффициенты!$D$75,Коэффициенты!$E$75,VLOOKUP(FR$7,Коэффициенты!$B$76:$E$84,4,0))</f>
        <v>0.995</v>
      </c>
      <c r="JS8" s="11">
        <f>IF(FS8=Коэффициенты!$D$75,Коэффициенты!$E$75,VLOOKUP(FS$7,Коэффициенты!$B$76:$E$84,4,0))</f>
        <v>1</v>
      </c>
      <c r="JT8" s="11">
        <f>IF(FT8=Коэффициенты!$D$75,Коэффициенты!$E$75,VLOOKUP(FT$7,Коэффициенты!$B$76:$E$84,4,0))</f>
        <v>1</v>
      </c>
      <c r="JU8" s="11">
        <f>IF(FU8=Коэффициенты!$D$75,Коэффициенты!$E$75,VLOOKUP(FU$7,Коэффициенты!$B$76:$E$84,4,0))</f>
        <v>1</v>
      </c>
      <c r="JV8" s="11">
        <f>IF(FV8=Коэффициенты!$D$75,Коэффициенты!$E$75,VLOOKUP(FV$7,Коэффициенты!$B$76:$E$84,4,0))</f>
        <v>1</v>
      </c>
      <c r="JW8" s="11">
        <f>IF(FW8=Коэффициенты!$D$75,Коэффициенты!$E$75,VLOOKUP(FW$7,Коэффициенты!$B$76:$E$84,4,0))</f>
        <v>1</v>
      </c>
      <c r="JX8" s="11">
        <f>IF(FX8=Коэффициенты!$D$75,Коэффициенты!$E$75,VLOOKUP(FX$7,Коэффициенты!$B$76:$E$84,4,0))</f>
        <v>1</v>
      </c>
      <c r="JY8" s="11">
        <f>IF(FY8=Коэффициенты!$D$75,Коэффициенты!$E$75,VLOOKUP(FY$7,Коэффициенты!$B$76:$E$84,4,0))</f>
        <v>1</v>
      </c>
      <c r="JZ8" s="11">
        <f>IF(FZ8=Коэффициенты!$D$75,Коэффициенты!$E$75,VLOOKUP(FZ$7,Коэффициенты!$B$76:$E$84,4,0))</f>
        <v>1</v>
      </c>
      <c r="KA8" s="11">
        <f>IF(GA8=Коэффициенты!$D$75,Коэффициенты!$E$75,VLOOKUP(GA$7,Коэффициенты!$B$76:$E$84,4,0))</f>
        <v>1</v>
      </c>
      <c r="KB8" s="11">
        <f>IF(GB8=Коэффициенты!$D$75,Коэффициенты!$E$75,VLOOKUP(GB$7,Коэффициенты!$B$76:$E$84,4,0))</f>
        <v>1</v>
      </c>
      <c r="KC8" s="11">
        <f>IF(GC8=Коэффициенты!$D$75,Коэффициенты!$E$75,VLOOKUP(GC$7,Коэффициенты!$B$76:$E$84,4,0))</f>
        <v>1</v>
      </c>
      <c r="KD8" s="11">
        <f>IF(GD8=Коэффициенты!$D$75,Коэффициенты!$E$75,VLOOKUP(GD$7,Коэффициенты!$B$76:$E$84,4,0))</f>
        <v>1</v>
      </c>
      <c r="KE8" s="11">
        <f>IF(GE8=Коэффициенты!$D$75,Коэффициенты!$E$75,VLOOKUP(GE$7,Коэффициенты!$B$76:$E$84,4,0))</f>
        <v>1</v>
      </c>
      <c r="KF8" s="11">
        <f>IF(GF8=Коэффициенты!$D$75,Коэффициенты!$E$75,VLOOKUP(GF$7,Коэффициенты!$B$76:$E$84,4,0))</f>
        <v>1</v>
      </c>
      <c r="KG8" s="11">
        <f>IF(GG8=Коэффициенты!$D$75,Коэффициенты!$E$75,VLOOKUP(GG$7,Коэффициенты!$B$76:$E$84,4,0))</f>
        <v>1</v>
      </c>
      <c r="KH8" s="11">
        <f>IF(GH8=Коэффициенты!$D$75,Коэффициенты!$E$75,VLOOKUP(GH$7,Коэффициенты!$B$76:$E$84,4,0))</f>
        <v>0.995</v>
      </c>
      <c r="KI8" s="11">
        <f>IF(GI8=Коэффициенты!$D$75,Коэффициенты!$E$75,VLOOKUP(GI$7,Коэффициенты!$B$76:$E$84,4,0))</f>
        <v>1</v>
      </c>
      <c r="KJ8" s="11">
        <f>IF(GJ8=Коэффициенты!$D$75,Коэффициенты!$E$75,VLOOKUP(GJ$7,Коэффициенты!$B$76:$E$84,4,0))</f>
        <v>1</v>
      </c>
      <c r="KK8" s="11">
        <f>IF(GK8=Коэффициенты!$D$75,Коэффициенты!$E$75,VLOOKUP(GK$7,Коэффициенты!$B$76:$E$84,4,0))</f>
        <v>0.995</v>
      </c>
      <c r="KL8" s="11">
        <f>IF(GL8=Коэффициенты!$D$75,Коэффициенты!$E$75,VLOOKUP(GL$7,Коэффициенты!$B$76:$E$84,4,0))</f>
        <v>1</v>
      </c>
      <c r="KM8" s="11">
        <f>IF(GM8=Коэффициенты!$D$75,Коэффициенты!$E$75,VLOOKUP(GM$7,Коэффициенты!$B$76:$E$84,4,0))</f>
        <v>1</v>
      </c>
      <c r="KN8" s="11">
        <f>IF(GN8=Коэффициенты!$D$75,Коэффициенты!$E$75,VLOOKUP(GN$7,Коэффициенты!$B$76:$E$84,4,0))</f>
        <v>1</v>
      </c>
      <c r="KO8" s="11">
        <f>IF(GO8=Коэффициенты!$D$75,Коэффициенты!$E$75,VLOOKUP(GO$7,Коэффициенты!$B$76:$E$84,4,0))</f>
        <v>1</v>
      </c>
      <c r="KP8" s="11">
        <f>IF(GP8=Коэффициенты!$D$75,Коэффициенты!$E$75,VLOOKUP(GP$7,Коэффициенты!$B$76:$E$84,4,0))</f>
        <v>1</v>
      </c>
      <c r="KQ8" s="11">
        <f>IF(GQ8=Коэффициенты!$D$75,Коэффициенты!$E$75,VLOOKUP(GQ$7,Коэффициенты!$B$76:$E$84,4,0))</f>
        <v>0.995</v>
      </c>
      <c r="KR8" s="11">
        <f>IF(GR8=Коэффициенты!$D$75,Коэффициенты!$E$75,VLOOKUP(GR$7,Коэффициенты!$B$76:$E$84,4,0))</f>
        <v>0.995</v>
      </c>
      <c r="KS8" s="11">
        <f>IF(GS8=Коэффициенты!$D$75,Коэффициенты!$E$75,VLOOKUP(GS$7,Коэффициенты!$B$76:$E$84,4,0))</f>
        <v>1</v>
      </c>
      <c r="KT8" s="11">
        <f>IF(GT8=Коэффициенты!$D$75,Коэффициенты!$E$75,VLOOKUP(GT$7,Коэффициенты!$B$76:$E$84,4,0))</f>
        <v>1</v>
      </c>
      <c r="KU8" s="11">
        <f>IF(GU8=Коэффициенты!$D$75,Коэффициенты!$E$75,VLOOKUP(GU$7,Коэффициенты!$B$76:$E$84,4,0))</f>
        <v>1</v>
      </c>
      <c r="KV8" s="11">
        <f>IF(GV8=Коэффициенты!$D$75,Коэффициенты!$E$75,VLOOKUP(GV$7,Коэффициенты!$B$76:$E$84,4,0))</f>
        <v>1</v>
      </c>
      <c r="KW8" s="11">
        <f>IF(GW8=Коэффициенты!$D$75,Коэффициенты!$E$75,VLOOKUP(GW$7,Коэффициенты!$B$76:$E$84,4,0))</f>
        <v>1</v>
      </c>
      <c r="KX8" s="11">
        <f>IF(GX8=Коэффициенты!$D$75,Коэффициенты!$E$75,VLOOKUP(GX$7,Коэффициенты!$B$76:$E$84,4,0))</f>
        <v>1</v>
      </c>
      <c r="KY8" s="11">
        <f>IF(GY8=Коэффициенты!$D$75,Коэффициенты!$E$75,VLOOKUP(GY$7,Коэффициенты!$B$76:$E$84,4,0))</f>
        <v>1</v>
      </c>
      <c r="LQ8" s="148"/>
      <c r="LR8" s="149" t="str">
        <f>_xlfn.TEXTJOIN("-",0,B8,C8,F8,I8)</f>
        <v>10-2-1-1</v>
      </c>
      <c r="LS8" s="149" t="str">
        <f>_xlfn.TEXTJOIN(", ",TRUE,DR8,IF(DY8=1,$DY$7,""),DS8,DT8,DU8,DV8,IF(DW8=1,$DW$7,""),IF(DX8=1,$DX$7,""),CONCATENATE(DZ8," с/у"),IF(EA8=1,"балк.",""),IF(EG8=1,"лодж.",""),IF(ET8="да",$ET$7,""),IF(EU8="да",$EU$7,""),IF(EV8="да",$EV$7,""),IF(EW8="да","2 ок кух",""),IF(EX8="да","2 ок ком",""),CONCATENATE("на ",FC8," стор"))</f>
        <v>Кухня-гостиная с нишей, 2 с/у, Угловая, на 2 стор</v>
      </c>
      <c r="LT8" s="149" t="str">
        <f>_xlfn.TEXTJOIN(", ",TRUE,DR8,IF(DY8=1,$DY$7,""),)</f>
        <v>Кухня-гостиная с нишей</v>
      </c>
      <c r="LU8" s="11" t="e">
        <f>HLOOKUP(CONCATENATE($B8,"-",$C8),'Схема этажей'!$C$32:$BC$33,2,0)</f>
        <v>#N/A</v>
      </c>
      <c r="LV8" s="11" t="e">
        <f>HLOOKUP(CONCATENATE($B8,"-",$C8),'Схема этажей'!$C$32:$BC$34,3,0)</f>
        <v>#N/A</v>
      </c>
      <c r="LW8" s="11" t="e">
        <f>HLOOKUP(CONCATENATE($B8,"-",$C8),'Схема этажей'!$C$32:$BC$35,4,0)</f>
        <v>#N/A</v>
      </c>
      <c r="LX8" s="11" t="e">
        <f>VLOOKUP(LU8,'Схема этажей'!$W$38:$Y$43,3,0)</f>
        <v>#N/A</v>
      </c>
      <c r="LY8" s="11" t="e">
        <f>VLOOKUP(LV8,'Схема этажей'!$AA$38:$AC$42,3,0)</f>
        <v>#N/A</v>
      </c>
      <c r="LZ8" s="11" t="e">
        <f>VLOOKUP(LW8,'Схема этажей'!$AE$38:$AF$40,2,0)</f>
        <v>#N/A</v>
      </c>
      <c r="MA8" s="11" t="e">
        <f>INDEX('Схема этажей'!$C$72:$BC$91,MATCH('Квартирография (жилое)'!D8,'Схема этажей'!$B$72:$B$91,0),MATCH(CONCATENATE('Квартирография (жилое)'!B8,"-",'Квартирография (жилое)'!C8),'Схема этажей'!$C$32:$BC$32,0))</f>
        <v>#N/A</v>
      </c>
      <c r="MB8" s="11" t="str">
        <f>VLOOKUP(P8,'Интервалы площадей'!$C:$E,3,1)</f>
        <v>84-86</v>
      </c>
      <c r="MC8" s="11" t="e">
        <f>VLOOKUP(CONCATENATE(I8,"-",MB8),'Интервалы площадей'!$B:$H,7,0)</f>
        <v>#N/A</v>
      </c>
      <c r="MD8" s="11" t="e">
        <f>PRODUCT($HR8:$LP8,$LX8:$MA8)</f>
        <v>#N/A</v>
      </c>
      <c r="ME8" s="11" t="e">
        <f>MC8*MD8</f>
        <v>#N/A</v>
      </c>
      <c r="MF8" s="11" t="e">
        <f t="shared" ref="MF8:MF70" si="36">ROUND(ME8*P8,-4)</f>
        <v>#N/A</v>
      </c>
      <c r="MG8" s="11" t="e">
        <f>VLOOKUP(LR8,'Типы планировок'!$J:$S,10,0)</f>
        <v>#N/A</v>
      </c>
      <c r="MJ8" s="99"/>
      <c r="MK8" s="99"/>
    </row>
  </sheetData>
  <sheetProtection formatCells="0" formatColumns="0" formatRows="0" autoFilter="0"/>
  <autoFilter ref="A7:MK5201" xr:uid="{4C336345-88EF-4F8E-A2E6-DBAA06EEF2EA}">
    <filterColumn colId="4">
      <customFilters>
        <customFilter operator="notEqual" val=" "/>
      </customFilters>
    </filterColumn>
  </autoFilter>
  <mergeCells count="85">
    <mergeCell ref="FP6:FX6"/>
    <mergeCell ref="FY6:GG6"/>
    <mergeCell ref="EW6:FB6"/>
    <mergeCell ref="DS6:DX6"/>
    <mergeCell ref="BN6:BO6"/>
    <mergeCell ref="CV5:DG6"/>
    <mergeCell ref="DH5:DN6"/>
    <mergeCell ref="DO5:DP6"/>
    <mergeCell ref="BN5:CU5"/>
    <mergeCell ref="DR5:HP5"/>
    <mergeCell ref="EA6:EF6"/>
    <mergeCell ref="GH6:GP6"/>
    <mergeCell ref="GQ6:GY6"/>
    <mergeCell ref="GZ6:HA6"/>
    <mergeCell ref="HB6:HC6"/>
    <mergeCell ref="HD6:HP6"/>
    <mergeCell ref="EG6:EN6"/>
    <mergeCell ref="FD6:FM6"/>
    <mergeCell ref="FN6:FO6"/>
    <mergeCell ref="AO6:AS6"/>
    <mergeCell ref="AT6:AX6"/>
    <mergeCell ref="AY6:BC6"/>
    <mergeCell ref="BD6:BH6"/>
    <mergeCell ref="BX6:CA6"/>
    <mergeCell ref="CB6:CD6"/>
    <mergeCell ref="CE6:CH6"/>
    <mergeCell ref="CI6:CL6"/>
    <mergeCell ref="CM6:CO6"/>
    <mergeCell ref="CP6:CR6"/>
    <mergeCell ref="CS6:CU6"/>
    <mergeCell ref="B5:G6"/>
    <mergeCell ref="BI5:BM6"/>
    <mergeCell ref="Q6:S6"/>
    <mergeCell ref="T6:V6"/>
    <mergeCell ref="W6:Y6"/>
    <mergeCell ref="Z6:AB6"/>
    <mergeCell ref="AC6:AE6"/>
    <mergeCell ref="AF5:AG6"/>
    <mergeCell ref="AH5:AH6"/>
    <mergeCell ref="Q5:AE5"/>
    <mergeCell ref="AI5:AI6"/>
    <mergeCell ref="H5:P6"/>
    <mergeCell ref="AJ5:BH5"/>
    <mergeCell ref="KH6:KP6"/>
    <mergeCell ref="IW6:JB6"/>
    <mergeCell ref="HS6:HX6"/>
    <mergeCell ref="IA6:IF6"/>
    <mergeCell ref="IG6:IN6"/>
    <mergeCell ref="B2:Q2"/>
    <mergeCell ref="S2:T2"/>
    <mergeCell ref="V2:W2"/>
    <mergeCell ref="Y2:Z2"/>
    <mergeCell ref="AB2:AC2"/>
    <mergeCell ref="MB5:MG6"/>
    <mergeCell ref="CS2:CT2"/>
    <mergeCell ref="CV2:CW2"/>
    <mergeCell ref="CM2:CN2"/>
    <mergeCell ref="CP2:CQ2"/>
    <mergeCell ref="LU5:LW6"/>
    <mergeCell ref="LX5:LZ6"/>
    <mergeCell ref="KQ6:KY6"/>
    <mergeCell ref="KZ6:LA6"/>
    <mergeCell ref="LB6:LC6"/>
    <mergeCell ref="LD6:LP6"/>
    <mergeCell ref="HR5:LP5"/>
    <mergeCell ref="JD6:JM6"/>
    <mergeCell ref="JN6:JO6"/>
    <mergeCell ref="JP6:JX6"/>
    <mergeCell ref="JY6:KG6"/>
    <mergeCell ref="CB2:CC2"/>
    <mergeCell ref="CE2:CG2"/>
    <mergeCell ref="CI2:CK2"/>
    <mergeCell ref="CZ2:DP2"/>
    <mergeCell ref="AJ6:AN6"/>
    <mergeCell ref="AI2:AJ2"/>
    <mergeCell ref="AN2:AO2"/>
    <mergeCell ref="AS2:AT2"/>
    <mergeCell ref="AX2:AY2"/>
    <mergeCell ref="BC2:BD2"/>
    <mergeCell ref="BI2:BN2"/>
    <mergeCell ref="BP2:BR2"/>
    <mergeCell ref="BT2:BV2"/>
    <mergeCell ref="BX2:BZ2"/>
    <mergeCell ref="BP6:BS6"/>
    <mergeCell ref="BT6:BW6"/>
  </mergeCells>
  <phoneticPr fontId="3" type="noConversion"/>
  <conditionalFormatting sqref="MJ8:MK587">
    <cfRule type="cellIs" dxfId="700" priority="1" operator="notEqual">
      <formula>0</formula>
    </cfRule>
  </conditionalFormatting>
  <dataValidations count="1">
    <dataValidation type="list" allowBlank="1" showInputMessage="1" showErrorMessage="1" sqref="CV8:CV5201 BN8:BN5201 CX8:DB5201" xr:uid="{413DC620-8E8D-4924-82D3-E9F1A07FF5DD}">
      <formula1>"да"</formula1>
    </dataValidation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InputMessage="1" showErrorMessage="1" xr:uid="{69F43A6F-A9AE-4765-9F9A-6E364336F0D3}">
          <x14:formula1>
            <xm:f>'Выпадающие списки'!$F$2:$F$3</xm:f>
          </x14:formula1>
          <xm:sqref>EM7 IM7</xm:sqref>
        </x14:dataValidation>
        <x14:dataValidation type="list" allowBlank="1" showInputMessage="1" showErrorMessage="1" xr:uid="{D9B82DF6-C287-4B41-B61D-D7CDCFBCAEDF}">
          <x14:formula1>
            <xm:f>'Выпадающие списки'!$D$2:$D$5</xm:f>
          </x14:formula1>
          <xm:sqref>CC8:CC5201</xm:sqref>
        </x14:dataValidation>
        <x14:dataValidation type="list" allowBlank="1" showInputMessage="1" showErrorMessage="1" xr:uid="{B5ABC050-6598-459C-BAA5-6C28EC862888}">
          <x14:formula1>
            <xm:f>'Выпадающие списки'!$G$2:$G$3</xm:f>
          </x14:formula1>
          <xm:sqref>R8:R5201 AW8:AW197 AR8:AR197 AM8:AM197 U8:U5201 AD8:AD5201 AA8:AA5201 X8:X5201 AM215:AM5201 AR215:AR5201 BG8:BG5201 AW215:AW5201 BB8:BB5201</xm:sqref>
        </x14:dataValidation>
        <x14:dataValidation type="list" allowBlank="1" showInputMessage="1" showErrorMessage="1" xr:uid="{B406A582-E8CA-444B-BCB6-FFF4831D7176}">
          <x14:formula1>
            <xm:f>'Выпадающие списки'!$B$2:$B$9</xm:f>
          </x14:formula1>
          <xm:sqref>AF8:AF197 AF210 AF215:AF5201</xm:sqref>
        </x14:dataValidation>
        <x14:dataValidation type="list" allowBlank="1" showInputMessage="1" showErrorMessage="1" xr:uid="{EE4CEB5C-43AD-42F6-99B5-1425D31F28B2}">
          <x14:formula1>
            <xm:f>'Выпадающие списки'!$N$2:$N$3</xm:f>
          </x14:formula1>
          <xm:sqref>AO8:AO197 AT8:AT197 AJ8:AJ197 AO215:AO5201 AT215:AT5201 AJ215:AJ5201 BD8:BD5201 AY8:AY5201</xm:sqref>
        </x14:dataValidation>
        <x14:dataValidation type="list" allowBlank="1" showInputMessage="1" showErrorMessage="1" xr:uid="{B7726D29-BF2A-4714-BC03-A116D5E7CBFC}">
          <x14:formula1>
            <xm:f>'Выпадающие списки'!$E$2:$E$4</xm:f>
          </x14:formula1>
          <xm:sqref>CL8:CL5201 CU8:CU5201 CO8:CO5201 CR8:CR5201 BS8:BS5201 BO8:BO5201 CD8:CD5201 CA8:CA5201 BW8:BW5201 CH8:CH5201</xm:sqref>
        </x14:dataValidation>
        <x14:dataValidation type="list" allowBlank="1" showInputMessage="1" showErrorMessage="1" xr:uid="{645E7C01-CBCB-408F-A6E7-BAD7A413E55E}">
          <x14:formula1>
            <xm:f>'Выпадающие списки'!$J$2:$J$7</xm:f>
          </x14:formula1>
          <xm:sqref>DC8:DC197 DC215:DC5201</xm:sqref>
        </x14:dataValidation>
        <x14:dataValidation type="list" allowBlank="1" showInputMessage="1" showErrorMessage="1" xr:uid="{1C520189-C21C-44D7-A34E-AD9970C78B99}">
          <x14:formula1>
            <xm:f>'Выпадающие списки'!$K$2:$K$11</xm:f>
          </x14:formula1>
          <xm:sqref>DE8:DE197 DE215:DE5201</xm:sqref>
        </x14:dataValidation>
        <x14:dataValidation type="list" allowBlank="1" showInputMessage="1" showErrorMessage="1" xr:uid="{CF19F09D-75BA-42E1-A7C1-E33E0C3220A9}">
          <x14:formula1>
            <xm:f>'Выпадающие списки'!$L$2:$L$3</xm:f>
          </x14:formula1>
          <xm:sqref>DF8:DF197 DF215:DF5201</xm:sqref>
        </x14:dataValidation>
        <x14:dataValidation type="list" allowBlank="1" showInputMessage="1" showErrorMessage="1" xr:uid="{52AE3EEB-9650-4CD8-9AD1-6714573C890B}">
          <x14:formula1>
            <xm:f>'Выпадающие списки'!$I$2:$I$10</xm:f>
          </x14:formula1>
          <xm:sqref>DK8:DK197 DH8:DI197 DM8:DM197 DH215:DI5201 DM215:DM5201 DK215:DK5201</xm:sqref>
        </x14:dataValidation>
        <x14:dataValidation type="list" allowBlank="1" showInputMessage="1" showErrorMessage="1" xr:uid="{646E3E12-4005-48AA-A661-EDC0A613E912}">
          <x14:formula1>
            <xm:f>'Выпадающие списки'!$A$2:$A$15</xm:f>
          </x14:formula1>
          <xm:sqref>DO8:DO197 DO215:DO5201</xm:sqref>
        </x14:dataValidation>
        <x14:dataValidation type="list" allowBlank="1" showInputMessage="1" showErrorMessage="1" xr:uid="{58CF95A1-C493-4CBD-A4E0-ACC87464984F}">
          <x14:formula1>
            <xm:f>'Выпадающие списки'!$H$2:$H$3</xm:f>
          </x14:formula1>
          <xm:sqref>DJ8:DJ197 DL8:DL197 DL215:DL1048576 DJ215:DJ1048576</xm:sqref>
        </x14:dataValidation>
        <x14:dataValidation type="list" allowBlank="1" showInputMessage="1" showErrorMessage="1" xr:uid="{A0F21665-0D82-44A1-B717-FCBF620962BF}">
          <x14:formula1>
            <xm:f>'Выпадающие списки'!$C$2:$C$8</xm:f>
          </x14:formula1>
          <xm:sqref>AP8:AP197 AU8:AU197 AK8:AK197 AP215:AP5201 AU215:AU5201 AK215:AK5201 BE8:BE5201 AZ8:AZ5201</xm:sqref>
        </x14:dataValidation>
        <x14:dataValidation type="list" allowBlank="1" showInputMessage="1" showErrorMessage="1" xr:uid="{24AA17DF-BBFE-413A-9D21-CEA4E232B230}">
          <x14:formula1>
            <xm:f>'Выпадающие списки'!$O$2:$O$9</xm:f>
          </x14:formula1>
          <xm:sqref>DP8:DP197 DP215:DP5201</xm:sqref>
        </x14:dataValidation>
        <x14:dataValidation type="list" allowBlank="1" showInputMessage="1" showErrorMessage="1" xr:uid="{98A26585-DE1E-40AF-AE68-93AB230D4F4D}">
          <x14:formula1>
            <xm:f>'Выпадающие списки'!$D$2:$D$6</xm:f>
          </x14:formula1>
          <xm:sqref>CK8:CK5201 BR8:BR5201 BV8:BV5201 BZ8:BZ5201 CG8:CG5201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336A5-2A6B-4666-B761-DF20B5043EB5}">
  <sheetPr codeName="Лист11">
    <tabColor theme="9"/>
  </sheetPr>
  <dimension ref="A1:K26"/>
  <sheetViews>
    <sheetView zoomScale="70" zoomScaleNormal="70" workbookViewId="0">
      <selection activeCell="F10" sqref="F10"/>
    </sheetView>
  </sheetViews>
  <sheetFormatPr defaultRowHeight="15"/>
  <cols>
    <col min="2" max="9" width="15.7109375" customWidth="1"/>
    <col min="10" max="10" width="9.140625" customWidth="1"/>
    <col min="11" max="11" width="22" bestFit="1" customWidth="1"/>
  </cols>
  <sheetData>
    <row r="1" spans="1:11">
      <c r="A1" s="193" t="s">
        <v>559</v>
      </c>
      <c r="B1" s="194"/>
    </row>
    <row r="2" spans="1:11" ht="30">
      <c r="A2" s="195"/>
      <c r="B2" s="196" t="s">
        <v>560</v>
      </c>
    </row>
    <row r="3" spans="1:11" ht="30">
      <c r="A3" s="197"/>
      <c r="B3" s="196" t="s">
        <v>561</v>
      </c>
    </row>
    <row r="4" spans="1:11" ht="30.75" customHeight="1">
      <c r="A4" s="198"/>
      <c r="B4" s="196" t="s">
        <v>1102</v>
      </c>
    </row>
    <row r="5" spans="1:11" ht="60">
      <c r="A5" s="392"/>
      <c r="B5" s="196" t="s">
        <v>1097</v>
      </c>
    </row>
    <row r="7" spans="1:11" ht="15.75" thickBot="1"/>
    <row r="8" spans="1:11" ht="111" thickBot="1">
      <c r="A8" s="144" t="s">
        <v>539</v>
      </c>
      <c r="B8" s="136" t="s">
        <v>10</v>
      </c>
      <c r="C8" s="137" t="s">
        <v>11</v>
      </c>
      <c r="D8" s="137" t="s">
        <v>12</v>
      </c>
      <c r="E8" s="137" t="s">
        <v>538</v>
      </c>
      <c r="F8" s="138" t="s">
        <v>19</v>
      </c>
      <c r="G8" s="137" t="s">
        <v>536</v>
      </c>
      <c r="H8" s="137" t="s">
        <v>537</v>
      </c>
      <c r="I8" s="139" t="s">
        <v>159</v>
      </c>
      <c r="K8" s="314" t="s">
        <v>930</v>
      </c>
    </row>
    <row r="9" spans="1:11">
      <c r="A9" s="144" t="str">
        <f t="shared" ref="A9:A10" si="0">CONCATENATE(B9,"-",C9)</f>
        <v>10-1</v>
      </c>
      <c r="B9" s="283">
        <v>10</v>
      </c>
      <c r="C9" s="284">
        <v>1</v>
      </c>
      <c r="D9" s="285" t="s">
        <v>929</v>
      </c>
      <c r="E9" s="285" t="s">
        <v>1153</v>
      </c>
      <c r="F9" s="285" t="s">
        <v>1135</v>
      </c>
      <c r="G9" s="295">
        <f>H9+I9</f>
        <v>87.81</v>
      </c>
      <c r="H9" s="284">
        <v>83.22</v>
      </c>
      <c r="I9" s="286">
        <v>4.59</v>
      </c>
      <c r="K9" s="316" t="s">
        <v>785</v>
      </c>
    </row>
    <row r="10" spans="1:11">
      <c r="A10" s="144" t="str">
        <f t="shared" si="0"/>
        <v>10-1</v>
      </c>
      <c r="B10" s="287">
        <v>10</v>
      </c>
      <c r="C10" s="288">
        <v>1</v>
      </c>
      <c r="D10" s="289" t="s">
        <v>929</v>
      </c>
      <c r="E10" s="289" t="s">
        <v>1153</v>
      </c>
      <c r="F10" s="289" t="s">
        <v>1136</v>
      </c>
      <c r="G10" s="296">
        <f>H10+I10</f>
        <v>80.42</v>
      </c>
      <c r="H10" s="288">
        <v>75.400000000000006</v>
      </c>
      <c r="I10" s="290">
        <v>5.0199999999999996</v>
      </c>
    </row>
    <row r="11" spans="1:11">
      <c r="A11" s="144" t="str">
        <f>CONCATENATE(B11,"-",C11)</f>
        <v>10-1</v>
      </c>
      <c r="B11" s="287">
        <v>10</v>
      </c>
      <c r="C11" s="288">
        <v>1</v>
      </c>
      <c r="D11" s="289" t="s">
        <v>929</v>
      </c>
      <c r="E11" s="289" t="s">
        <v>1154</v>
      </c>
      <c r="F11" s="289" t="s">
        <v>1137</v>
      </c>
      <c r="G11" s="296">
        <f>H11+I11</f>
        <v>73.580000000000013</v>
      </c>
      <c r="H11" s="288">
        <v>68.680000000000007</v>
      </c>
      <c r="I11" s="290">
        <v>4.9000000000000004</v>
      </c>
    </row>
    <row r="12" spans="1:11">
      <c r="A12" s="144" t="str">
        <f t="shared" ref="A12:A25" si="1">CONCATENATE(B12,"-",C12)</f>
        <v>10-1</v>
      </c>
      <c r="B12" s="287">
        <v>10</v>
      </c>
      <c r="C12" s="288">
        <v>1</v>
      </c>
      <c r="D12" s="289" t="s">
        <v>929</v>
      </c>
      <c r="E12" s="289" t="s">
        <v>1155</v>
      </c>
      <c r="F12" s="289" t="s">
        <v>1138</v>
      </c>
      <c r="G12" s="296">
        <f>H12+I12</f>
        <v>48.02</v>
      </c>
      <c r="H12" s="288">
        <v>43.38</v>
      </c>
      <c r="I12" s="290">
        <v>4.6399999999999997</v>
      </c>
    </row>
    <row r="13" spans="1:11">
      <c r="A13" s="144" t="str">
        <f t="shared" si="1"/>
        <v>10-1</v>
      </c>
      <c r="B13" s="287">
        <v>10</v>
      </c>
      <c r="C13" s="288">
        <v>1</v>
      </c>
      <c r="D13" s="289" t="s">
        <v>929</v>
      </c>
      <c r="E13" s="291">
        <v>5.0999999999999996</v>
      </c>
      <c r="F13" s="289" t="s">
        <v>1139</v>
      </c>
      <c r="G13" s="296">
        <f t="shared" ref="G13:G25" si="2">H13+I13</f>
        <v>78.010000000000005</v>
      </c>
      <c r="H13" s="288">
        <v>72.78</v>
      </c>
      <c r="I13" s="290">
        <v>5.23</v>
      </c>
    </row>
    <row r="14" spans="1:11">
      <c r="A14" s="144" t="str">
        <f t="shared" si="1"/>
        <v>10-1</v>
      </c>
      <c r="B14" s="287">
        <v>10</v>
      </c>
      <c r="C14" s="288">
        <v>1</v>
      </c>
      <c r="D14" s="289" t="s">
        <v>929</v>
      </c>
      <c r="E14" s="289" t="s">
        <v>1155</v>
      </c>
      <c r="F14" s="289" t="s">
        <v>1140</v>
      </c>
      <c r="G14" s="296">
        <f t="shared" si="2"/>
        <v>107.03</v>
      </c>
      <c r="H14" s="288">
        <v>101.41</v>
      </c>
      <c r="I14" s="290">
        <v>5.62</v>
      </c>
    </row>
    <row r="15" spans="1:11">
      <c r="A15" s="144" t="str">
        <f t="shared" si="1"/>
        <v>10-1</v>
      </c>
      <c r="B15" s="287">
        <v>10</v>
      </c>
      <c r="C15" s="288">
        <v>1</v>
      </c>
      <c r="D15" s="289" t="s">
        <v>929</v>
      </c>
      <c r="E15" s="291">
        <v>5.3</v>
      </c>
      <c r="F15" s="289" t="s">
        <v>1141</v>
      </c>
      <c r="G15" s="296">
        <f t="shared" si="2"/>
        <v>525.01</v>
      </c>
      <c r="H15" s="288">
        <v>517.80999999999995</v>
      </c>
      <c r="I15" s="290">
        <v>7.2</v>
      </c>
    </row>
    <row r="16" spans="1:11">
      <c r="A16" s="144" t="str">
        <f t="shared" si="1"/>
        <v>10-2</v>
      </c>
      <c r="B16" s="287">
        <v>10</v>
      </c>
      <c r="C16" s="288">
        <v>2</v>
      </c>
      <c r="D16" s="289" t="s">
        <v>929</v>
      </c>
      <c r="E16" s="289" t="s">
        <v>1152</v>
      </c>
      <c r="F16" s="289" t="s">
        <v>1142</v>
      </c>
      <c r="G16" s="296">
        <f t="shared" si="2"/>
        <v>77.06</v>
      </c>
      <c r="H16" s="288">
        <v>65.91</v>
      </c>
      <c r="I16" s="290">
        <f>4.17+6.98</f>
        <v>11.15</v>
      </c>
    </row>
    <row r="17" spans="1:9">
      <c r="A17" s="144" t="str">
        <f t="shared" si="1"/>
        <v>10-2</v>
      </c>
      <c r="B17" s="287">
        <v>10</v>
      </c>
      <c r="C17" s="288">
        <v>2</v>
      </c>
      <c r="D17" s="289" t="s">
        <v>929</v>
      </c>
      <c r="E17" s="289" t="s">
        <v>1152</v>
      </c>
      <c r="F17" s="289" t="s">
        <v>1144</v>
      </c>
      <c r="G17" s="296">
        <f t="shared" si="2"/>
        <v>85.56</v>
      </c>
      <c r="H17" s="288">
        <v>74</v>
      </c>
      <c r="I17" s="290">
        <f>7.33+4.23</f>
        <v>11.56</v>
      </c>
    </row>
    <row r="18" spans="1:9">
      <c r="A18" s="144" t="str">
        <f t="shared" si="1"/>
        <v>10-2</v>
      </c>
      <c r="B18" s="287">
        <v>10</v>
      </c>
      <c r="C18" s="292">
        <v>2</v>
      </c>
      <c r="D18" s="289" t="s">
        <v>929</v>
      </c>
      <c r="E18" s="293" t="s">
        <v>1152</v>
      </c>
      <c r="F18" s="289" t="s">
        <v>1145</v>
      </c>
      <c r="G18" s="297">
        <f t="shared" si="2"/>
        <v>63.620000000000005</v>
      </c>
      <c r="H18" s="292">
        <v>57.99</v>
      </c>
      <c r="I18" s="294">
        <v>5.63</v>
      </c>
    </row>
    <row r="19" spans="1:9">
      <c r="A19" s="144" t="str">
        <f t="shared" si="1"/>
        <v>10-3</v>
      </c>
      <c r="B19" s="287">
        <v>10</v>
      </c>
      <c r="C19" s="146">
        <v>3</v>
      </c>
      <c r="D19" s="289" t="s">
        <v>929</v>
      </c>
      <c r="E19" s="112">
        <v>4.95</v>
      </c>
      <c r="F19" s="289" t="s">
        <v>1143</v>
      </c>
      <c r="G19" s="297">
        <f t="shared" si="2"/>
        <v>117.96</v>
      </c>
      <c r="H19" s="112">
        <v>112.74</v>
      </c>
      <c r="I19" s="646">
        <v>5.22</v>
      </c>
    </row>
    <row r="20" spans="1:9">
      <c r="A20" s="144" t="str">
        <f t="shared" si="1"/>
        <v>10-3</v>
      </c>
      <c r="B20" s="287">
        <v>10</v>
      </c>
      <c r="C20" s="146">
        <v>3</v>
      </c>
      <c r="D20" s="289" t="s">
        <v>929</v>
      </c>
      <c r="E20" s="112">
        <v>4.95</v>
      </c>
      <c r="F20" s="289" t="s">
        <v>1146</v>
      </c>
      <c r="G20" s="297">
        <f t="shared" si="2"/>
        <v>98.96</v>
      </c>
      <c r="H20" s="112">
        <v>94.36</v>
      </c>
      <c r="I20" s="646">
        <v>4.5999999999999996</v>
      </c>
    </row>
    <row r="21" spans="1:9">
      <c r="A21" s="144" t="str">
        <f t="shared" si="1"/>
        <v>10-3</v>
      </c>
      <c r="B21" s="287">
        <v>10</v>
      </c>
      <c r="C21" s="146">
        <v>3</v>
      </c>
      <c r="D21" s="289" t="s">
        <v>929</v>
      </c>
      <c r="E21" s="112">
        <v>4.95</v>
      </c>
      <c r="F21" s="289" t="s">
        <v>1147</v>
      </c>
      <c r="G21" s="297">
        <f t="shared" si="2"/>
        <v>81.09</v>
      </c>
      <c r="H21" s="112">
        <v>75.77</v>
      </c>
      <c r="I21" s="646">
        <v>5.32</v>
      </c>
    </row>
    <row r="22" spans="1:9">
      <c r="A22" s="144" t="str">
        <f t="shared" si="1"/>
        <v>10-3</v>
      </c>
      <c r="B22" s="287">
        <v>10</v>
      </c>
      <c r="C22" s="146">
        <v>3</v>
      </c>
      <c r="D22" s="289" t="s">
        <v>929</v>
      </c>
      <c r="E22" s="112">
        <v>4.95</v>
      </c>
      <c r="F22" s="289" t="s">
        <v>1148</v>
      </c>
      <c r="G22" s="297">
        <f t="shared" si="2"/>
        <v>97.389999999999986</v>
      </c>
      <c r="H22" s="112">
        <v>92.71</v>
      </c>
      <c r="I22" s="646">
        <v>4.68</v>
      </c>
    </row>
    <row r="23" spans="1:9">
      <c r="A23" s="144" t="str">
        <f t="shared" si="1"/>
        <v>10-3</v>
      </c>
      <c r="B23" s="287">
        <v>10</v>
      </c>
      <c r="C23" s="146">
        <v>3</v>
      </c>
      <c r="D23" s="289" t="s">
        <v>929</v>
      </c>
      <c r="E23" s="112">
        <v>4.95</v>
      </c>
      <c r="F23" s="289" t="s">
        <v>1149</v>
      </c>
      <c r="G23" s="297">
        <f t="shared" si="2"/>
        <v>98.63</v>
      </c>
      <c r="H23" s="112">
        <v>94.36</v>
      </c>
      <c r="I23" s="646">
        <v>4.2699999999999996</v>
      </c>
    </row>
    <row r="24" spans="1:9">
      <c r="A24" s="144" t="str">
        <f t="shared" si="1"/>
        <v>10-3</v>
      </c>
      <c r="B24" s="287">
        <v>10</v>
      </c>
      <c r="C24" s="146">
        <v>3</v>
      </c>
      <c r="D24" s="289" t="s">
        <v>929</v>
      </c>
      <c r="E24" s="112">
        <v>4.95</v>
      </c>
      <c r="F24" s="289" t="s">
        <v>1150</v>
      </c>
      <c r="G24" s="297">
        <f t="shared" si="2"/>
        <v>79.67</v>
      </c>
      <c r="H24" s="112">
        <v>73.97</v>
      </c>
      <c r="I24" s="646">
        <v>5.7</v>
      </c>
    </row>
    <row r="25" spans="1:9" ht="15.75" thickBot="1">
      <c r="A25" s="144" t="str">
        <f t="shared" si="1"/>
        <v>10-3</v>
      </c>
      <c r="B25" s="287">
        <v>10</v>
      </c>
      <c r="C25" s="642">
        <v>3</v>
      </c>
      <c r="D25" s="643" t="s">
        <v>929</v>
      </c>
      <c r="E25" s="644">
        <v>4.95</v>
      </c>
      <c r="F25" s="643" t="s">
        <v>1151</v>
      </c>
      <c r="G25" s="645">
        <f t="shared" si="2"/>
        <v>113.4</v>
      </c>
      <c r="H25" s="644">
        <v>108.89</v>
      </c>
      <c r="I25" s="647">
        <v>4.51</v>
      </c>
    </row>
    <row r="26" spans="1:9">
      <c r="I26" s="112"/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FD732-49C3-4464-BA33-9C1A00C7BE45}">
  <sheetPr codeName="Лист13">
    <tabColor theme="7"/>
  </sheetPr>
  <dimension ref="B1:AA36"/>
  <sheetViews>
    <sheetView zoomScale="85" zoomScaleNormal="85" workbookViewId="0">
      <selection activeCell="D33" sqref="D33"/>
    </sheetView>
  </sheetViews>
  <sheetFormatPr defaultRowHeight="15"/>
  <cols>
    <col min="2" max="2" width="10.5703125" customWidth="1"/>
    <col min="3" max="3" width="71.85546875" customWidth="1"/>
    <col min="4" max="10" width="11.85546875" customWidth="1"/>
    <col min="11" max="11" width="12" bestFit="1" customWidth="1"/>
    <col min="12" max="12" width="11.85546875" bestFit="1" customWidth="1"/>
    <col min="13" max="13" width="11.140625" customWidth="1"/>
    <col min="14" max="14" width="8.42578125" bestFit="1" customWidth="1"/>
    <col min="15" max="15" width="11.140625" bestFit="1" customWidth="1"/>
    <col min="16" max="16" width="11.85546875" bestFit="1" customWidth="1"/>
  </cols>
  <sheetData>
    <row r="1" spans="2:27" ht="4.5" customHeight="1"/>
    <row r="2" spans="2:27" s="145" customFormat="1">
      <c r="B2" s="649" t="s">
        <v>943</v>
      </c>
      <c r="C2" s="650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</row>
    <row r="3" spans="2:27" s="145" customFormat="1">
      <c r="B3"/>
      <c r="C3"/>
      <c r="D3" s="50" t="s">
        <v>938</v>
      </c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</row>
    <row r="4" spans="2:27">
      <c r="D4" t="s">
        <v>1197</v>
      </c>
      <c r="E4">
        <v>10</v>
      </c>
      <c r="L4" t="s">
        <v>1200</v>
      </c>
      <c r="M4" t="s">
        <v>242</v>
      </c>
    </row>
    <row r="5" spans="2:27">
      <c r="B5" s="321" t="s">
        <v>948</v>
      </c>
      <c r="C5" s="50" t="s">
        <v>939</v>
      </c>
      <c r="E5">
        <v>2</v>
      </c>
      <c r="F5" t="s">
        <v>184</v>
      </c>
      <c r="G5" t="s">
        <v>185</v>
      </c>
      <c r="H5" t="s">
        <v>186</v>
      </c>
      <c r="I5" t="s">
        <v>174</v>
      </c>
      <c r="J5" t="s">
        <v>175</v>
      </c>
      <c r="K5" t="s">
        <v>176</v>
      </c>
    </row>
    <row r="6" spans="2:27">
      <c r="C6" s="47" t="s">
        <v>937</v>
      </c>
      <c r="D6">
        <v>0</v>
      </c>
      <c r="E6">
        <v>5494.010000000002</v>
      </c>
      <c r="F6">
        <v>896.78000000000043</v>
      </c>
      <c r="G6">
        <v>1827.7599999999991</v>
      </c>
      <c r="H6">
        <v>6116.1200000000035</v>
      </c>
      <c r="I6">
        <v>2533.2800000000002</v>
      </c>
      <c r="J6">
        <v>6838.24999999999</v>
      </c>
      <c r="K6">
        <v>818.15999999999951</v>
      </c>
      <c r="L6">
        <v>24524.359999999993</v>
      </c>
      <c r="M6">
        <v>24524.359999999993</v>
      </c>
    </row>
    <row r="7" spans="2:27">
      <c r="B7" s="322">
        <f>GETPIVOTDATA("S без учета балконов/лоджий/террас (без зимнего сада), кв.м.",$C$3)/GETPIVOTDATA("ГП",$C$15)</f>
        <v>60.078814041745751</v>
      </c>
      <c r="C7" s="47" t="s">
        <v>955</v>
      </c>
      <c r="D7">
        <v>0</v>
      </c>
      <c r="E7">
        <v>13787.96</v>
      </c>
      <c r="F7">
        <v>2518.2799999999997</v>
      </c>
      <c r="G7">
        <v>4788.2800000000016</v>
      </c>
      <c r="H7">
        <v>15556.440000000015</v>
      </c>
      <c r="I7">
        <v>6409.320000000007</v>
      </c>
      <c r="J7">
        <v>18123.169999999998</v>
      </c>
      <c r="K7">
        <v>2139.62</v>
      </c>
      <c r="L7">
        <v>63323.070000000022</v>
      </c>
      <c r="M7">
        <v>63323.070000000022</v>
      </c>
    </row>
    <row r="8" spans="2:27">
      <c r="B8" s="322">
        <f>GETPIVOTDATA("S без учета балконов/лоджий/террас (с зимним садом), кв.м.",$C$3)/GETPIVOTDATA("ГП",$C$15)</f>
        <v>60.078814041745751</v>
      </c>
      <c r="C8" s="47" t="s">
        <v>956</v>
      </c>
      <c r="D8">
        <v>0</v>
      </c>
      <c r="E8">
        <v>13787.96</v>
      </c>
      <c r="F8">
        <v>2518.2799999999997</v>
      </c>
      <c r="G8">
        <v>4788.2800000000016</v>
      </c>
      <c r="H8">
        <v>15556.440000000015</v>
      </c>
      <c r="I8">
        <v>6409.320000000007</v>
      </c>
      <c r="J8">
        <v>18123.169999999998</v>
      </c>
      <c r="K8">
        <v>2139.62</v>
      </c>
      <c r="L8">
        <v>63323.070000000022</v>
      </c>
      <c r="M8">
        <v>63323.070000000022</v>
      </c>
    </row>
    <row r="9" spans="2:27">
      <c r="C9" s="47" t="s">
        <v>957</v>
      </c>
      <c r="D9">
        <v>0</v>
      </c>
      <c r="E9">
        <v>542.93000000000006</v>
      </c>
      <c r="F9">
        <v>84.72999999999999</v>
      </c>
      <c r="G9">
        <v>215.9799999999999</v>
      </c>
      <c r="H9">
        <v>476.7200000000002</v>
      </c>
      <c r="I9">
        <v>234.7999999999999</v>
      </c>
      <c r="J9">
        <v>454.52999999999986</v>
      </c>
      <c r="K9">
        <v>40.93</v>
      </c>
      <c r="L9">
        <v>2050.62</v>
      </c>
      <c r="M9">
        <v>2050.62</v>
      </c>
    </row>
    <row r="10" spans="2:27">
      <c r="C10" s="47" t="s">
        <v>958</v>
      </c>
      <c r="D10">
        <v>0</v>
      </c>
      <c r="E10">
        <v>14330.89</v>
      </c>
      <c r="F10">
        <v>2603.0100000000002</v>
      </c>
      <c r="G10">
        <v>5004.26</v>
      </c>
      <c r="H10">
        <v>16033.160000000002</v>
      </c>
      <c r="I10">
        <v>6644.12</v>
      </c>
      <c r="J10">
        <v>18577.699999999993</v>
      </c>
      <c r="K10">
        <v>2180.5499999999993</v>
      </c>
      <c r="L10">
        <v>65373.69</v>
      </c>
      <c r="M10">
        <v>65373.69</v>
      </c>
    </row>
    <row r="11" spans="2:27">
      <c r="C11" s="47" t="s">
        <v>959</v>
      </c>
      <c r="D11">
        <v>0</v>
      </c>
      <c r="E11">
        <v>162.87</v>
      </c>
      <c r="F11">
        <v>35.209999999999994</v>
      </c>
      <c r="G11">
        <v>76.769999999999968</v>
      </c>
      <c r="H11">
        <v>180.2999999999999</v>
      </c>
      <c r="I11">
        <v>81.500000000000014</v>
      </c>
      <c r="J11">
        <v>156.33000000000001</v>
      </c>
      <c r="K11">
        <v>12.3</v>
      </c>
      <c r="L11">
        <v>705.27999999999986</v>
      </c>
      <c r="M11">
        <v>705.27999999999986</v>
      </c>
    </row>
    <row r="12" spans="2:27">
      <c r="B12" s="322">
        <f>GETPIVOTDATA("Продаваемая S с учетом балконов/лоджий/террас (с кф), кв.м.",$C$3)/GETPIVOTDATA("ГП",$C$15)</f>
        <v>60.747960151802666</v>
      </c>
      <c r="C12" s="47" t="s">
        <v>960</v>
      </c>
      <c r="D12">
        <v>0</v>
      </c>
      <c r="E12">
        <v>13950.830000000002</v>
      </c>
      <c r="F12">
        <v>2553.4900000000007</v>
      </c>
      <c r="G12">
        <v>4865.05</v>
      </c>
      <c r="H12">
        <v>15736.740000000009</v>
      </c>
      <c r="I12">
        <v>6490.8200000000015</v>
      </c>
      <c r="J12">
        <v>18279.5</v>
      </c>
      <c r="K12">
        <v>2151.9199999999987</v>
      </c>
      <c r="L12">
        <v>64028.350000000013</v>
      </c>
      <c r="M12">
        <v>64028.350000000013</v>
      </c>
    </row>
    <row r="15" spans="2:27">
      <c r="C15" s="50" t="s">
        <v>940</v>
      </c>
      <c r="D15" s="50" t="s">
        <v>938</v>
      </c>
    </row>
    <row r="16" spans="2:27">
      <c r="D16" t="s">
        <v>1197</v>
      </c>
      <c r="E16">
        <v>10</v>
      </c>
      <c r="L16" t="s">
        <v>1200</v>
      </c>
      <c r="M16" t="s">
        <v>242</v>
      </c>
    </row>
    <row r="17" spans="2:13">
      <c r="C17" s="50" t="s">
        <v>540</v>
      </c>
      <c r="E17">
        <v>2</v>
      </c>
      <c r="F17" t="s">
        <v>184</v>
      </c>
      <c r="G17" t="s">
        <v>185</v>
      </c>
      <c r="H17" t="s">
        <v>186</v>
      </c>
      <c r="I17" t="s">
        <v>174</v>
      </c>
      <c r="J17" t="s">
        <v>175</v>
      </c>
      <c r="K17" t="s">
        <v>176</v>
      </c>
    </row>
    <row r="18" spans="2:13">
      <c r="C18" s="47">
        <v>1</v>
      </c>
      <c r="E18">
        <v>157</v>
      </c>
      <c r="F18">
        <v>31</v>
      </c>
      <c r="G18">
        <v>20</v>
      </c>
      <c r="H18">
        <v>133</v>
      </c>
      <c r="I18">
        <v>56</v>
      </c>
      <c r="J18">
        <v>149</v>
      </c>
      <c r="K18">
        <v>24</v>
      </c>
      <c r="L18">
        <v>570</v>
      </c>
      <c r="M18">
        <v>570</v>
      </c>
    </row>
    <row r="19" spans="2:13">
      <c r="C19" s="47">
        <v>2</v>
      </c>
      <c r="E19">
        <v>32</v>
      </c>
      <c r="F19">
        <v>8</v>
      </c>
      <c r="G19">
        <v>50</v>
      </c>
      <c r="H19">
        <v>108</v>
      </c>
      <c r="I19">
        <v>38</v>
      </c>
      <c r="J19">
        <v>111</v>
      </c>
      <c r="K19">
        <v>9</v>
      </c>
      <c r="L19">
        <v>356</v>
      </c>
      <c r="M19">
        <v>356</v>
      </c>
    </row>
    <row r="20" spans="2:13">
      <c r="C20" s="47">
        <v>3</v>
      </c>
      <c r="E20">
        <v>1</v>
      </c>
      <c r="F20">
        <v>8</v>
      </c>
      <c r="G20">
        <v>12</v>
      </c>
      <c r="H20">
        <v>33</v>
      </c>
      <c r="I20">
        <v>16</v>
      </c>
      <c r="J20">
        <v>44</v>
      </c>
      <c r="K20">
        <v>7</v>
      </c>
      <c r="L20">
        <v>121</v>
      </c>
      <c r="M20">
        <v>121</v>
      </c>
    </row>
    <row r="21" spans="2:13">
      <c r="C21" s="47" t="s">
        <v>1199</v>
      </c>
    </row>
    <row r="22" spans="2:13">
      <c r="C22" s="47" t="s">
        <v>1197</v>
      </c>
    </row>
    <row r="23" spans="2:13">
      <c r="C23" s="47" t="s">
        <v>238</v>
      </c>
      <c r="I23">
        <v>7</v>
      </c>
      <c r="L23">
        <v>7</v>
      </c>
      <c r="M23">
        <v>7</v>
      </c>
    </row>
    <row r="24" spans="2:13">
      <c r="C24" s="47" t="s">
        <v>242</v>
      </c>
      <c r="E24">
        <v>190</v>
      </c>
      <c r="F24">
        <v>47</v>
      </c>
      <c r="G24">
        <v>82</v>
      </c>
      <c r="H24">
        <v>274</v>
      </c>
      <c r="I24">
        <v>117</v>
      </c>
      <c r="J24">
        <v>304</v>
      </c>
      <c r="K24">
        <v>40</v>
      </c>
      <c r="L24">
        <v>1054</v>
      </c>
      <c r="M24">
        <v>1054</v>
      </c>
    </row>
    <row r="25" spans="2:13">
      <c r="B25" s="651" t="s">
        <v>944</v>
      </c>
      <c r="C25" s="652"/>
    </row>
    <row r="26" spans="2:13">
      <c r="D26" s="50" t="s">
        <v>938</v>
      </c>
    </row>
    <row r="27" spans="2:13">
      <c r="D27" t="s">
        <v>203</v>
      </c>
      <c r="E27" t="s">
        <v>936</v>
      </c>
      <c r="F27" t="s">
        <v>1197</v>
      </c>
      <c r="G27" t="s">
        <v>1198</v>
      </c>
      <c r="H27" t="s">
        <v>242</v>
      </c>
    </row>
    <row r="28" spans="2:13">
      <c r="C28" s="50" t="s">
        <v>541</v>
      </c>
      <c r="D28">
        <v>1</v>
      </c>
      <c r="F28" t="s">
        <v>1197</v>
      </c>
    </row>
    <row r="29" spans="2:13">
      <c r="C29" s="47" t="s">
        <v>941</v>
      </c>
      <c r="D29">
        <v>1</v>
      </c>
      <c r="E29">
        <v>1</v>
      </c>
      <c r="H29">
        <v>1</v>
      </c>
    </row>
    <row r="30" spans="2:13">
      <c r="C30" s="47" t="s">
        <v>942</v>
      </c>
      <c r="D30">
        <v>44.9</v>
      </c>
      <c r="E30">
        <v>44.9</v>
      </c>
      <c r="F30">
        <v>0</v>
      </c>
      <c r="G30">
        <v>0</v>
      </c>
      <c r="H30">
        <v>44.9</v>
      </c>
    </row>
    <row r="32" spans="2:13">
      <c r="C32" s="50" t="s">
        <v>945</v>
      </c>
    </row>
    <row r="33" spans="2:27">
      <c r="C33" s="47" t="s">
        <v>946</v>
      </c>
      <c r="D33">
        <v>591</v>
      </c>
    </row>
    <row r="34" spans="2:27">
      <c r="C34" s="47" t="s">
        <v>947</v>
      </c>
      <c r="D34">
        <v>18196.360000000084</v>
      </c>
    </row>
    <row r="36" spans="2:27" s="146" customFormat="1"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</row>
  </sheetData>
  <mergeCells count="2">
    <mergeCell ref="B2:C2"/>
    <mergeCell ref="B25:C25"/>
  </mergeCells>
  <pageMargins left="0.7" right="0.7" top="0.75" bottom="0.75" header="0.3" footer="0.3"/>
  <pageSetup orientation="portrait"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04300-6E28-4ADD-874F-BEEFF25DBA32}">
  <sheetPr codeName="Лист14">
    <tabColor rgb="FFFFC000"/>
  </sheetPr>
  <dimension ref="A1:I600"/>
  <sheetViews>
    <sheetView zoomScale="90" zoomScaleNormal="90" workbookViewId="0">
      <pane ySplit="8" topLeftCell="A547" activePane="bottomLeft" state="frozen"/>
      <selection pane="bottomLeft" activeCell="F3" sqref="F3"/>
    </sheetView>
  </sheetViews>
  <sheetFormatPr defaultRowHeight="15"/>
  <cols>
    <col min="1" max="1" width="7" bestFit="1" customWidth="1"/>
    <col min="2" max="2" width="22.7109375" customWidth="1"/>
    <col min="3" max="3" width="32" customWidth="1"/>
    <col min="4" max="4" width="46" customWidth="1"/>
    <col min="5" max="5" width="30.85546875" customWidth="1"/>
    <col min="7" max="7" width="16" customWidth="1"/>
    <col min="8" max="8" width="15.140625" customWidth="1"/>
    <col min="9" max="9" width="15.28515625" customWidth="1"/>
  </cols>
  <sheetData>
    <row r="1" spans="1:9">
      <c r="A1" s="193" t="s">
        <v>559</v>
      </c>
      <c r="B1" s="194"/>
    </row>
    <row r="2" spans="1:9" ht="30">
      <c r="A2" s="195"/>
      <c r="B2" s="196" t="s">
        <v>560</v>
      </c>
    </row>
    <row r="3" spans="1:9">
      <c r="A3" s="197"/>
      <c r="B3" s="196" t="s">
        <v>561</v>
      </c>
      <c r="E3" s="323" t="s">
        <v>1203</v>
      </c>
      <c r="F3" s="323">
        <f>COUNTBLANK(D9:D599)</f>
        <v>513</v>
      </c>
      <c r="G3" t="s">
        <v>1204</v>
      </c>
      <c r="H3">
        <f>F4-F3</f>
        <v>78</v>
      </c>
    </row>
    <row r="4" spans="1:9" ht="30">
      <c r="A4" s="198"/>
      <c r="B4" s="196" t="s">
        <v>1102</v>
      </c>
      <c r="E4" t="s">
        <v>1201</v>
      </c>
      <c r="F4">
        <f>SUBTOTAL(3,C9:C599)</f>
        <v>591</v>
      </c>
    </row>
    <row r="5" spans="1:9" ht="30">
      <c r="A5" s="392"/>
      <c r="B5" s="196" t="s">
        <v>1097</v>
      </c>
      <c r="E5" s="110" t="s">
        <v>1202</v>
      </c>
      <c r="F5" s="648">
        <f>SUM(C9:C599)</f>
        <v>9098.1800000000421</v>
      </c>
    </row>
    <row r="7" spans="1:9" ht="15.75" thickBot="1"/>
    <row r="8" spans="1:9" s="231" customFormat="1" ht="15.75">
      <c r="A8" s="227" t="s">
        <v>642</v>
      </c>
      <c r="B8" s="228" t="s">
        <v>12</v>
      </c>
      <c r="C8" s="229" t="s">
        <v>643</v>
      </c>
      <c r="D8" s="230" t="s">
        <v>644</v>
      </c>
      <c r="F8" s="227" t="s">
        <v>642</v>
      </c>
      <c r="G8" s="228" t="s">
        <v>12</v>
      </c>
      <c r="H8" s="229" t="s">
        <v>643</v>
      </c>
      <c r="I8" s="230" t="s">
        <v>644</v>
      </c>
    </row>
    <row r="9" spans="1:9">
      <c r="A9" s="140">
        <v>1</v>
      </c>
      <c r="B9" s="140">
        <v>1</v>
      </c>
      <c r="C9" s="232">
        <f>2.7*6.65</f>
        <v>17.955000000000002</v>
      </c>
      <c r="D9" s="231"/>
      <c r="E9" s="316"/>
      <c r="F9" s="140" t="s">
        <v>1186</v>
      </c>
      <c r="G9" s="140">
        <v>1</v>
      </c>
      <c r="H9" s="232">
        <f>1.35*2.5</f>
        <v>3.375</v>
      </c>
      <c r="I9" t="s">
        <v>1196</v>
      </c>
    </row>
    <row r="10" spans="1:9">
      <c r="A10" s="140">
        <v>2</v>
      </c>
      <c r="B10" s="140">
        <v>1</v>
      </c>
      <c r="C10" s="232">
        <f>2.7*6.65</f>
        <v>17.955000000000002</v>
      </c>
      <c r="D10" s="315"/>
      <c r="F10" s="140" t="s">
        <v>1187</v>
      </c>
      <c r="G10" s="140">
        <v>1</v>
      </c>
      <c r="H10" s="232">
        <f t="shared" ref="H10:H18" si="0">1.35*2.5</f>
        <v>3.375</v>
      </c>
      <c r="I10" t="s">
        <v>1196</v>
      </c>
    </row>
    <row r="11" spans="1:9">
      <c r="A11" s="140">
        <v>3</v>
      </c>
      <c r="B11" s="140">
        <v>1</v>
      </c>
      <c r="C11" s="232">
        <f>2.7*5.3</f>
        <v>14.31</v>
      </c>
      <c r="D11" s="315"/>
      <c r="F11" s="140" t="s">
        <v>1188</v>
      </c>
      <c r="G11" s="140">
        <v>1</v>
      </c>
      <c r="H11" s="232">
        <f t="shared" si="0"/>
        <v>3.375</v>
      </c>
      <c r="I11" t="s">
        <v>1196</v>
      </c>
    </row>
    <row r="12" spans="1:9">
      <c r="A12" s="140">
        <v>4</v>
      </c>
      <c r="B12" s="140">
        <v>1</v>
      </c>
      <c r="C12" s="232">
        <f t="shared" ref="C12:C19" si="1">2.7*5.3</f>
        <v>14.31</v>
      </c>
      <c r="D12" s="315"/>
      <c r="F12" s="140" t="s">
        <v>1189</v>
      </c>
      <c r="G12" s="140">
        <v>1</v>
      </c>
      <c r="H12" s="232">
        <f t="shared" si="0"/>
        <v>3.375</v>
      </c>
      <c r="I12" t="s">
        <v>1196</v>
      </c>
    </row>
    <row r="13" spans="1:9">
      <c r="A13" s="140">
        <v>5</v>
      </c>
      <c r="B13" s="140">
        <v>1</v>
      </c>
      <c r="C13" s="232">
        <f t="shared" si="1"/>
        <v>14.31</v>
      </c>
      <c r="D13" s="231"/>
      <c r="F13" s="140" t="s">
        <v>1190</v>
      </c>
      <c r="G13" s="140">
        <v>1</v>
      </c>
      <c r="H13" s="232">
        <f t="shared" si="0"/>
        <v>3.375</v>
      </c>
      <c r="I13" t="s">
        <v>1196</v>
      </c>
    </row>
    <row r="14" spans="1:9">
      <c r="A14" s="140">
        <v>6</v>
      </c>
      <c r="B14" s="140">
        <v>1</v>
      </c>
      <c r="C14" s="232">
        <f t="shared" si="1"/>
        <v>14.31</v>
      </c>
      <c r="D14" s="231"/>
      <c r="F14" s="140" t="s">
        <v>1191</v>
      </c>
      <c r="G14" s="140">
        <v>1</v>
      </c>
      <c r="H14" s="232">
        <f t="shared" si="0"/>
        <v>3.375</v>
      </c>
      <c r="I14" t="s">
        <v>1196</v>
      </c>
    </row>
    <row r="15" spans="1:9">
      <c r="A15" s="140">
        <v>7</v>
      </c>
      <c r="B15" s="140">
        <v>1</v>
      </c>
      <c r="C15" s="232">
        <f t="shared" si="1"/>
        <v>14.31</v>
      </c>
      <c r="D15" s="231"/>
      <c r="F15" s="140" t="s">
        <v>1192</v>
      </c>
      <c r="G15" s="140">
        <v>1</v>
      </c>
      <c r="H15" s="232">
        <f t="shared" si="0"/>
        <v>3.375</v>
      </c>
      <c r="I15" t="s">
        <v>1196</v>
      </c>
    </row>
    <row r="16" spans="1:9">
      <c r="A16" s="140">
        <v>8</v>
      </c>
      <c r="B16" s="140">
        <v>1</v>
      </c>
      <c r="C16" s="232">
        <f t="shared" si="1"/>
        <v>14.31</v>
      </c>
      <c r="D16" s="231"/>
      <c r="F16" s="140" t="s">
        <v>1193</v>
      </c>
      <c r="G16" s="140">
        <v>1</v>
      </c>
      <c r="H16" s="232">
        <f t="shared" si="0"/>
        <v>3.375</v>
      </c>
      <c r="I16" t="s">
        <v>1196</v>
      </c>
    </row>
    <row r="17" spans="1:9">
      <c r="A17" s="140">
        <v>9</v>
      </c>
      <c r="B17" s="140">
        <v>1</v>
      </c>
      <c r="C17" s="232">
        <f t="shared" si="1"/>
        <v>14.31</v>
      </c>
      <c r="D17" s="231"/>
      <c r="F17" s="140" t="s">
        <v>1194</v>
      </c>
      <c r="G17" s="140">
        <v>1</v>
      </c>
      <c r="H17" s="232">
        <f t="shared" si="0"/>
        <v>3.375</v>
      </c>
      <c r="I17" t="s">
        <v>1196</v>
      </c>
    </row>
    <row r="18" spans="1:9">
      <c r="A18" s="140">
        <v>10</v>
      </c>
      <c r="B18" s="140">
        <v>1</v>
      </c>
      <c r="C18" s="232">
        <f t="shared" si="1"/>
        <v>14.31</v>
      </c>
      <c r="D18" s="231"/>
      <c r="F18" s="140" t="s">
        <v>1195</v>
      </c>
      <c r="G18" s="140">
        <v>1</v>
      </c>
      <c r="H18" s="232">
        <f t="shared" si="0"/>
        <v>3.375</v>
      </c>
      <c r="I18" t="s">
        <v>1196</v>
      </c>
    </row>
    <row r="19" spans="1:9">
      <c r="A19" s="140">
        <v>11</v>
      </c>
      <c r="B19" s="140">
        <v>1</v>
      </c>
      <c r="C19" s="232">
        <f t="shared" si="1"/>
        <v>14.31</v>
      </c>
      <c r="D19" s="231"/>
      <c r="H19" s="53">
        <f>SUM(H9:H18)</f>
        <v>33.75</v>
      </c>
    </row>
    <row r="20" spans="1:9">
      <c r="A20" s="140">
        <v>12</v>
      </c>
      <c r="B20" s="140">
        <v>1</v>
      </c>
      <c r="C20" s="232">
        <f>2.7*6.65</f>
        <v>17.955000000000002</v>
      </c>
      <c r="D20" s="231"/>
    </row>
    <row r="21" spans="1:9">
      <c r="A21" s="140">
        <v>13</v>
      </c>
      <c r="B21" s="140">
        <v>1</v>
      </c>
      <c r="C21" s="232">
        <f>2.7*6.65</f>
        <v>17.955000000000002</v>
      </c>
      <c r="D21" s="231"/>
    </row>
    <row r="22" spans="1:9">
      <c r="A22" s="140">
        <v>14</v>
      </c>
      <c r="B22" s="140">
        <v>1</v>
      </c>
      <c r="C22" s="232">
        <f>2.7*6.65</f>
        <v>17.955000000000002</v>
      </c>
      <c r="D22" s="231"/>
    </row>
    <row r="23" spans="1:9">
      <c r="A23" s="140">
        <v>15</v>
      </c>
      <c r="B23" s="140">
        <v>1</v>
      </c>
      <c r="C23" s="232">
        <f t="shared" ref="C23:C24" si="2">2.7*5.3</f>
        <v>14.31</v>
      </c>
      <c r="D23" s="231"/>
    </row>
    <row r="24" spans="1:9">
      <c r="A24" s="140">
        <v>16</v>
      </c>
      <c r="B24" s="140">
        <v>1</v>
      </c>
      <c r="C24" s="232">
        <f t="shared" si="2"/>
        <v>14.31</v>
      </c>
      <c r="D24" s="231"/>
    </row>
    <row r="25" spans="1:9">
      <c r="A25" s="140">
        <v>17</v>
      </c>
      <c r="B25" s="140">
        <v>1</v>
      </c>
      <c r="C25" s="232">
        <f>3.7*6.6</f>
        <v>24.419999999999998</v>
      </c>
      <c r="D25" s="231"/>
    </row>
    <row r="26" spans="1:9">
      <c r="A26" s="140">
        <v>18</v>
      </c>
      <c r="B26" s="140">
        <v>1</v>
      </c>
      <c r="C26" s="232">
        <f>3.6*5.5</f>
        <v>19.8</v>
      </c>
      <c r="D26" s="231"/>
    </row>
    <row r="27" spans="1:9">
      <c r="A27" s="140">
        <v>19</v>
      </c>
      <c r="B27" s="140">
        <v>1</v>
      </c>
      <c r="C27" s="232">
        <f t="shared" ref="C27:C38" si="3">2.7*5.3</f>
        <v>14.31</v>
      </c>
      <c r="D27" s="231"/>
    </row>
    <row r="28" spans="1:9">
      <c r="A28" s="140">
        <v>20</v>
      </c>
      <c r="B28" s="140">
        <v>1</v>
      </c>
      <c r="C28" s="232">
        <f t="shared" si="3"/>
        <v>14.31</v>
      </c>
      <c r="D28" s="231"/>
    </row>
    <row r="29" spans="1:9">
      <c r="A29" s="140">
        <v>21</v>
      </c>
      <c r="B29" s="140">
        <v>1</v>
      </c>
      <c r="C29" s="232">
        <f t="shared" si="3"/>
        <v>14.31</v>
      </c>
      <c r="D29" s="231"/>
    </row>
    <row r="30" spans="1:9">
      <c r="A30" s="140">
        <v>22</v>
      </c>
      <c r="B30" s="140">
        <v>1</v>
      </c>
      <c r="C30" s="232">
        <f t="shared" si="3"/>
        <v>14.31</v>
      </c>
      <c r="D30" s="231"/>
    </row>
    <row r="31" spans="1:9">
      <c r="A31" s="140">
        <v>23</v>
      </c>
      <c r="B31" s="140">
        <v>1</v>
      </c>
      <c r="C31" s="232">
        <f t="shared" si="3"/>
        <v>14.31</v>
      </c>
      <c r="D31" s="231"/>
    </row>
    <row r="32" spans="1:9">
      <c r="A32" s="140">
        <v>24</v>
      </c>
      <c r="B32" s="140">
        <v>1</v>
      </c>
      <c r="C32" s="232">
        <f t="shared" si="3"/>
        <v>14.31</v>
      </c>
      <c r="D32" s="231"/>
    </row>
    <row r="33" spans="1:4">
      <c r="A33" s="140">
        <v>25</v>
      </c>
      <c r="B33" s="140">
        <v>1</v>
      </c>
      <c r="C33" s="232">
        <f t="shared" si="3"/>
        <v>14.31</v>
      </c>
      <c r="D33" s="231"/>
    </row>
    <row r="34" spans="1:4">
      <c r="A34" s="140">
        <v>26</v>
      </c>
      <c r="B34" s="140">
        <v>1</v>
      </c>
      <c r="C34" s="232">
        <f t="shared" si="3"/>
        <v>14.31</v>
      </c>
      <c r="D34" s="231"/>
    </row>
    <row r="35" spans="1:4">
      <c r="A35" s="140">
        <v>27</v>
      </c>
      <c r="B35" s="140">
        <v>1</v>
      </c>
      <c r="C35" s="232">
        <f t="shared" si="3"/>
        <v>14.31</v>
      </c>
      <c r="D35" s="231"/>
    </row>
    <row r="36" spans="1:4">
      <c r="A36" s="140">
        <v>28</v>
      </c>
      <c r="B36" s="140">
        <v>1</v>
      </c>
      <c r="C36" s="232">
        <f t="shared" si="3"/>
        <v>14.31</v>
      </c>
      <c r="D36" s="231"/>
    </row>
    <row r="37" spans="1:4">
      <c r="A37" s="140">
        <v>29</v>
      </c>
      <c r="B37" s="140">
        <v>1</v>
      </c>
      <c r="C37" s="232">
        <f t="shared" si="3"/>
        <v>14.31</v>
      </c>
      <c r="D37" s="231"/>
    </row>
    <row r="38" spans="1:4">
      <c r="A38" s="140">
        <v>30</v>
      </c>
      <c r="B38" s="140">
        <v>1</v>
      </c>
      <c r="C38" s="232">
        <f t="shared" si="3"/>
        <v>14.31</v>
      </c>
      <c r="D38" s="231"/>
    </row>
    <row r="39" spans="1:4">
      <c r="A39" s="140">
        <v>31</v>
      </c>
      <c r="B39" s="140">
        <v>1</v>
      </c>
      <c r="C39" s="232">
        <f>3*5.5</f>
        <v>16.5</v>
      </c>
      <c r="D39" s="231"/>
    </row>
    <row r="40" spans="1:4">
      <c r="A40" s="140">
        <v>32</v>
      </c>
      <c r="B40" s="140">
        <v>1</v>
      </c>
      <c r="C40" s="232">
        <f t="shared" ref="C40:C41" si="4">3*5.5</f>
        <v>16.5</v>
      </c>
      <c r="D40" s="231"/>
    </row>
    <row r="41" spans="1:4">
      <c r="A41" s="140">
        <v>33</v>
      </c>
      <c r="B41" s="140">
        <v>1</v>
      </c>
      <c r="C41" s="232">
        <f t="shared" si="4"/>
        <v>16.5</v>
      </c>
      <c r="D41" s="231"/>
    </row>
    <row r="42" spans="1:4">
      <c r="A42" s="140">
        <v>34</v>
      </c>
      <c r="B42" s="140">
        <v>1</v>
      </c>
      <c r="C42" s="232">
        <f t="shared" ref="C42:C65" si="5">2.7*5.3</f>
        <v>14.31</v>
      </c>
      <c r="D42" s="231"/>
    </row>
    <row r="43" spans="1:4">
      <c r="A43" s="140">
        <v>35</v>
      </c>
      <c r="B43" s="140">
        <v>1</v>
      </c>
      <c r="C43" s="232">
        <f t="shared" si="5"/>
        <v>14.31</v>
      </c>
      <c r="D43" s="231"/>
    </row>
    <row r="44" spans="1:4">
      <c r="A44" s="140">
        <v>36</v>
      </c>
      <c r="B44" s="140">
        <v>1</v>
      </c>
      <c r="C44" s="232">
        <f t="shared" si="5"/>
        <v>14.31</v>
      </c>
      <c r="D44" s="315"/>
    </row>
    <row r="45" spans="1:4">
      <c r="A45" s="140">
        <v>37</v>
      </c>
      <c r="B45" s="140">
        <v>1</v>
      </c>
      <c r="C45" s="232">
        <f t="shared" si="5"/>
        <v>14.31</v>
      </c>
      <c r="D45" s="315"/>
    </row>
    <row r="46" spans="1:4">
      <c r="A46" s="140">
        <v>38</v>
      </c>
      <c r="B46" s="140">
        <v>1</v>
      </c>
      <c r="C46" s="232">
        <f t="shared" si="5"/>
        <v>14.31</v>
      </c>
      <c r="D46" s="315"/>
    </row>
    <row r="47" spans="1:4">
      <c r="A47" s="140">
        <v>39</v>
      </c>
      <c r="B47" s="140">
        <v>1</v>
      </c>
      <c r="C47" s="232">
        <f t="shared" si="5"/>
        <v>14.31</v>
      </c>
      <c r="D47" s="315"/>
    </row>
    <row r="48" spans="1:4">
      <c r="A48" s="140">
        <v>40</v>
      </c>
      <c r="B48" s="140">
        <v>1</v>
      </c>
      <c r="C48" s="232">
        <f t="shared" si="5"/>
        <v>14.31</v>
      </c>
      <c r="D48" s="315"/>
    </row>
    <row r="49" spans="1:4">
      <c r="A49" s="140">
        <v>41</v>
      </c>
      <c r="B49" s="140">
        <v>1</v>
      </c>
      <c r="C49" s="232">
        <f t="shared" si="5"/>
        <v>14.31</v>
      </c>
      <c r="D49" s="315"/>
    </row>
    <row r="50" spans="1:4">
      <c r="A50" s="140">
        <v>42</v>
      </c>
      <c r="B50" s="140">
        <v>1</v>
      </c>
      <c r="C50" s="232">
        <f t="shared" si="5"/>
        <v>14.31</v>
      </c>
      <c r="D50" s="315"/>
    </row>
    <row r="51" spans="1:4">
      <c r="A51" s="140">
        <v>43</v>
      </c>
      <c r="B51" s="140">
        <v>1</v>
      </c>
      <c r="C51" s="232">
        <f t="shared" si="5"/>
        <v>14.31</v>
      </c>
      <c r="D51" s="315"/>
    </row>
    <row r="52" spans="1:4">
      <c r="A52" s="140">
        <v>44</v>
      </c>
      <c r="B52" s="140">
        <v>1</v>
      </c>
      <c r="C52" s="232">
        <f t="shared" si="5"/>
        <v>14.31</v>
      </c>
      <c r="D52" s="315"/>
    </row>
    <row r="53" spans="1:4">
      <c r="A53" s="140">
        <v>45</v>
      </c>
      <c r="B53" s="140">
        <v>1</v>
      </c>
      <c r="C53" s="232">
        <f t="shared" si="5"/>
        <v>14.31</v>
      </c>
      <c r="D53" s="315"/>
    </row>
    <row r="54" spans="1:4">
      <c r="A54" s="140">
        <v>46</v>
      </c>
      <c r="B54" s="140">
        <v>1</v>
      </c>
      <c r="C54" s="232">
        <f t="shared" si="5"/>
        <v>14.31</v>
      </c>
      <c r="D54" s="315"/>
    </row>
    <row r="55" spans="1:4">
      <c r="A55" s="140">
        <v>47</v>
      </c>
      <c r="B55" s="140">
        <v>1</v>
      </c>
      <c r="C55" s="232">
        <f t="shared" si="5"/>
        <v>14.31</v>
      </c>
      <c r="D55" s="315"/>
    </row>
    <row r="56" spans="1:4">
      <c r="A56" s="140">
        <v>48</v>
      </c>
      <c r="B56" s="140">
        <v>1</v>
      </c>
      <c r="C56" s="232">
        <f t="shared" si="5"/>
        <v>14.31</v>
      </c>
      <c r="D56" s="315"/>
    </row>
    <row r="57" spans="1:4">
      <c r="A57" s="140">
        <v>49</v>
      </c>
      <c r="B57" s="140">
        <v>1</v>
      </c>
      <c r="C57" s="232">
        <f t="shared" si="5"/>
        <v>14.31</v>
      </c>
      <c r="D57" s="315"/>
    </row>
    <row r="58" spans="1:4">
      <c r="A58" s="140">
        <v>50</v>
      </c>
      <c r="B58" s="140">
        <v>1</v>
      </c>
      <c r="C58" s="232">
        <f t="shared" si="5"/>
        <v>14.31</v>
      </c>
      <c r="D58" s="315"/>
    </row>
    <row r="59" spans="1:4">
      <c r="A59" s="140">
        <v>51</v>
      </c>
      <c r="B59" s="140">
        <v>1</v>
      </c>
      <c r="C59" s="232">
        <f t="shared" si="5"/>
        <v>14.31</v>
      </c>
      <c r="D59" s="315"/>
    </row>
    <row r="60" spans="1:4">
      <c r="A60" s="140">
        <v>52</v>
      </c>
      <c r="B60" s="140">
        <v>1</v>
      </c>
      <c r="C60" s="232">
        <f>2.7*7</f>
        <v>18.900000000000002</v>
      </c>
      <c r="D60" s="315"/>
    </row>
    <row r="61" spans="1:4">
      <c r="A61" s="140">
        <v>53</v>
      </c>
      <c r="B61" s="140">
        <v>1</v>
      </c>
      <c r="C61" s="232">
        <f>2.7*7</f>
        <v>18.900000000000002</v>
      </c>
      <c r="D61" s="315"/>
    </row>
    <row r="62" spans="1:4">
      <c r="A62" s="140">
        <v>54</v>
      </c>
      <c r="B62" s="140">
        <v>1</v>
      </c>
      <c r="C62" s="232">
        <f t="shared" si="5"/>
        <v>14.31</v>
      </c>
      <c r="D62" s="231"/>
    </row>
    <row r="63" spans="1:4">
      <c r="A63" s="140">
        <v>55</v>
      </c>
      <c r="B63" s="140">
        <v>1</v>
      </c>
      <c r="C63" s="232">
        <f t="shared" si="5"/>
        <v>14.31</v>
      </c>
      <c r="D63" s="231"/>
    </row>
    <row r="64" spans="1:4">
      <c r="A64" s="140">
        <v>56</v>
      </c>
      <c r="B64" s="140">
        <v>1</v>
      </c>
      <c r="C64" s="232">
        <f t="shared" si="5"/>
        <v>14.31</v>
      </c>
      <c r="D64" s="231"/>
    </row>
    <row r="65" spans="1:4">
      <c r="A65" s="140">
        <v>57</v>
      </c>
      <c r="B65" s="140">
        <v>1</v>
      </c>
      <c r="C65" s="232">
        <f t="shared" si="5"/>
        <v>14.31</v>
      </c>
      <c r="D65" s="231"/>
    </row>
    <row r="66" spans="1:4">
      <c r="A66" s="140">
        <v>58</v>
      </c>
      <c r="B66" s="140">
        <v>1</v>
      </c>
      <c r="C66" s="232">
        <f>2.7*6.65</f>
        <v>17.955000000000002</v>
      </c>
      <c r="D66" s="231"/>
    </row>
    <row r="67" spans="1:4">
      <c r="A67" s="140">
        <v>59</v>
      </c>
      <c r="B67" s="140">
        <v>1</v>
      </c>
      <c r="C67" s="232">
        <f t="shared" ref="C67:C68" si="6">2.7*6.65</f>
        <v>17.955000000000002</v>
      </c>
      <c r="D67" s="231"/>
    </row>
    <row r="68" spans="1:4">
      <c r="A68" s="140">
        <v>60</v>
      </c>
      <c r="B68" s="140">
        <v>1</v>
      </c>
      <c r="C68" s="232">
        <f t="shared" si="6"/>
        <v>17.955000000000002</v>
      </c>
      <c r="D68" s="231"/>
    </row>
    <row r="69" spans="1:4">
      <c r="A69" s="140">
        <v>61</v>
      </c>
      <c r="B69" s="140">
        <v>1</v>
      </c>
      <c r="C69" s="232">
        <f t="shared" ref="C69:C103" si="7">2.7*5.3</f>
        <v>14.31</v>
      </c>
      <c r="D69" s="231" t="s">
        <v>1185</v>
      </c>
    </row>
    <row r="70" spans="1:4">
      <c r="A70" s="140">
        <v>62</v>
      </c>
      <c r="B70" s="140">
        <v>1</v>
      </c>
      <c r="C70" s="232">
        <f t="shared" si="7"/>
        <v>14.31</v>
      </c>
      <c r="D70" s="231"/>
    </row>
    <row r="71" spans="1:4">
      <c r="A71" s="140">
        <v>63</v>
      </c>
      <c r="B71" s="140">
        <v>1</v>
      </c>
      <c r="C71" s="232">
        <f t="shared" si="7"/>
        <v>14.31</v>
      </c>
      <c r="D71" s="231" t="s">
        <v>1185</v>
      </c>
    </row>
    <row r="72" spans="1:4">
      <c r="A72" s="140">
        <v>64</v>
      </c>
      <c r="B72" s="140">
        <v>1</v>
      </c>
      <c r="C72" s="232">
        <f t="shared" si="7"/>
        <v>14.31</v>
      </c>
      <c r="D72" s="231"/>
    </row>
    <row r="73" spans="1:4">
      <c r="A73" s="140">
        <v>65</v>
      </c>
      <c r="B73" s="140">
        <v>1</v>
      </c>
      <c r="C73" s="232">
        <f t="shared" si="7"/>
        <v>14.31</v>
      </c>
      <c r="D73" s="231" t="s">
        <v>1185</v>
      </c>
    </row>
    <row r="74" spans="1:4">
      <c r="A74" s="140">
        <v>66</v>
      </c>
      <c r="B74" s="140">
        <v>1</v>
      </c>
      <c r="C74" s="232">
        <f t="shared" si="7"/>
        <v>14.31</v>
      </c>
      <c r="D74" s="231"/>
    </row>
    <row r="75" spans="1:4">
      <c r="A75" s="140">
        <v>67</v>
      </c>
      <c r="B75" s="140">
        <v>1</v>
      </c>
      <c r="C75" s="232">
        <f t="shared" si="7"/>
        <v>14.31</v>
      </c>
      <c r="D75" s="231" t="s">
        <v>1185</v>
      </c>
    </row>
    <row r="76" spans="1:4">
      <c r="A76" s="140">
        <v>68</v>
      </c>
      <c r="B76" s="140">
        <v>1</v>
      </c>
      <c r="C76" s="232">
        <f t="shared" si="7"/>
        <v>14.31</v>
      </c>
      <c r="D76" s="231"/>
    </row>
    <row r="77" spans="1:4">
      <c r="A77" s="140">
        <v>69</v>
      </c>
      <c r="B77" s="140">
        <v>1</v>
      </c>
      <c r="C77" s="232">
        <f t="shared" si="7"/>
        <v>14.31</v>
      </c>
      <c r="D77" s="231" t="s">
        <v>1185</v>
      </c>
    </row>
    <row r="78" spans="1:4">
      <c r="A78" s="140">
        <v>70</v>
      </c>
      <c r="B78" s="140">
        <v>1</v>
      </c>
      <c r="C78" s="232">
        <f t="shared" si="7"/>
        <v>14.31</v>
      </c>
      <c r="D78" s="231"/>
    </row>
    <row r="79" spans="1:4">
      <c r="A79" s="140">
        <v>71</v>
      </c>
      <c r="B79" s="140">
        <v>1</v>
      </c>
      <c r="C79" s="232">
        <f t="shared" si="7"/>
        <v>14.31</v>
      </c>
      <c r="D79" s="231" t="s">
        <v>1185</v>
      </c>
    </row>
    <row r="80" spans="1:4">
      <c r="A80" s="140">
        <v>72</v>
      </c>
      <c r="B80" s="140">
        <v>1</v>
      </c>
      <c r="C80" s="232">
        <f t="shared" si="7"/>
        <v>14.31</v>
      </c>
      <c r="D80" s="231"/>
    </row>
    <row r="81" spans="1:4">
      <c r="A81" s="140">
        <v>73</v>
      </c>
      <c r="B81" s="140">
        <v>1</v>
      </c>
      <c r="C81" s="232">
        <f t="shared" si="7"/>
        <v>14.31</v>
      </c>
      <c r="D81" s="231" t="s">
        <v>1185</v>
      </c>
    </row>
    <row r="82" spans="1:4">
      <c r="A82" s="140">
        <v>74</v>
      </c>
      <c r="B82" s="140">
        <v>1</v>
      </c>
      <c r="C82" s="232">
        <f t="shared" si="7"/>
        <v>14.31</v>
      </c>
      <c r="D82" s="231"/>
    </row>
    <row r="83" spans="1:4">
      <c r="A83" s="140">
        <v>75</v>
      </c>
      <c r="B83" s="140">
        <v>1</v>
      </c>
      <c r="C83" s="232">
        <f t="shared" si="7"/>
        <v>14.31</v>
      </c>
      <c r="D83" s="231" t="s">
        <v>1185</v>
      </c>
    </row>
    <row r="84" spans="1:4">
      <c r="A84" s="140">
        <v>76</v>
      </c>
      <c r="B84" s="140">
        <v>1</v>
      </c>
      <c r="C84" s="232">
        <f t="shared" si="7"/>
        <v>14.31</v>
      </c>
      <c r="D84" s="231"/>
    </row>
    <row r="85" spans="1:4">
      <c r="A85" s="140">
        <v>77</v>
      </c>
      <c r="B85" s="140">
        <v>1</v>
      </c>
      <c r="C85" s="232">
        <f t="shared" si="7"/>
        <v>14.31</v>
      </c>
      <c r="D85" s="231" t="s">
        <v>1185</v>
      </c>
    </row>
    <row r="86" spans="1:4">
      <c r="A86" s="140">
        <v>78</v>
      </c>
      <c r="B86" s="140">
        <v>1</v>
      </c>
      <c r="C86" s="232">
        <f t="shared" si="7"/>
        <v>14.31</v>
      </c>
      <c r="D86" s="231"/>
    </row>
    <row r="87" spans="1:4">
      <c r="A87" s="140">
        <v>79</v>
      </c>
      <c r="B87" s="140">
        <v>1</v>
      </c>
      <c r="C87" s="232">
        <f t="shared" si="7"/>
        <v>14.31</v>
      </c>
      <c r="D87" s="231"/>
    </row>
    <row r="88" spans="1:4">
      <c r="A88" s="140">
        <v>80</v>
      </c>
      <c r="B88" s="140">
        <v>1</v>
      </c>
      <c r="C88" s="232">
        <f t="shared" si="7"/>
        <v>14.31</v>
      </c>
      <c r="D88" s="231"/>
    </row>
    <row r="89" spans="1:4">
      <c r="A89" s="140">
        <v>81</v>
      </c>
      <c r="B89" s="140">
        <v>1</v>
      </c>
      <c r="C89" s="232">
        <f t="shared" si="7"/>
        <v>14.31</v>
      </c>
      <c r="D89" s="231"/>
    </row>
    <row r="90" spans="1:4">
      <c r="A90" s="140">
        <v>82</v>
      </c>
      <c r="B90" s="140">
        <v>1</v>
      </c>
      <c r="C90" s="232">
        <f t="shared" si="7"/>
        <v>14.31</v>
      </c>
      <c r="D90" s="231"/>
    </row>
    <row r="91" spans="1:4">
      <c r="A91" s="140">
        <v>83</v>
      </c>
      <c r="B91" s="140">
        <v>1</v>
      </c>
      <c r="C91" s="232">
        <f t="shared" si="7"/>
        <v>14.31</v>
      </c>
      <c r="D91" s="231"/>
    </row>
    <row r="92" spans="1:4">
      <c r="A92" s="140">
        <v>84</v>
      </c>
      <c r="B92" s="140">
        <v>1</v>
      </c>
      <c r="C92" s="232">
        <f t="shared" si="7"/>
        <v>14.31</v>
      </c>
      <c r="D92" s="231"/>
    </row>
    <row r="93" spans="1:4">
      <c r="A93" s="140">
        <v>85</v>
      </c>
      <c r="B93" s="140">
        <v>1</v>
      </c>
      <c r="C93" s="232">
        <f t="shared" si="7"/>
        <v>14.31</v>
      </c>
      <c r="D93" s="231"/>
    </row>
    <row r="94" spans="1:4">
      <c r="A94" s="140">
        <v>86</v>
      </c>
      <c r="B94" s="140">
        <v>1</v>
      </c>
      <c r="C94" s="232">
        <f t="shared" si="7"/>
        <v>14.31</v>
      </c>
      <c r="D94" s="231"/>
    </row>
    <row r="95" spans="1:4">
      <c r="A95" s="140">
        <v>87</v>
      </c>
      <c r="B95" s="140">
        <v>1</v>
      </c>
      <c r="C95" s="232">
        <f t="shared" si="7"/>
        <v>14.31</v>
      </c>
      <c r="D95" s="231"/>
    </row>
    <row r="96" spans="1:4">
      <c r="A96" s="140">
        <v>88</v>
      </c>
      <c r="B96" s="140">
        <v>1</v>
      </c>
      <c r="C96" s="232">
        <f t="shared" si="7"/>
        <v>14.31</v>
      </c>
      <c r="D96" s="231"/>
    </row>
    <row r="97" spans="1:4">
      <c r="A97" s="140">
        <v>89</v>
      </c>
      <c r="B97" s="140">
        <v>1</v>
      </c>
      <c r="C97" s="232">
        <f t="shared" si="7"/>
        <v>14.31</v>
      </c>
      <c r="D97" s="231"/>
    </row>
    <row r="98" spans="1:4">
      <c r="A98" s="140">
        <v>90</v>
      </c>
      <c r="B98" s="140">
        <v>1</v>
      </c>
      <c r="C98" s="232">
        <f t="shared" si="7"/>
        <v>14.31</v>
      </c>
      <c r="D98" s="231"/>
    </row>
    <row r="99" spans="1:4">
      <c r="A99" s="140">
        <v>91</v>
      </c>
      <c r="B99" s="140">
        <v>1</v>
      </c>
      <c r="C99" s="232">
        <f t="shared" si="7"/>
        <v>14.31</v>
      </c>
      <c r="D99" s="231"/>
    </row>
    <row r="100" spans="1:4">
      <c r="A100" s="140">
        <v>92</v>
      </c>
      <c r="B100" s="140">
        <v>1</v>
      </c>
      <c r="C100" s="232">
        <f t="shared" si="7"/>
        <v>14.31</v>
      </c>
      <c r="D100" s="231"/>
    </row>
    <row r="101" spans="1:4">
      <c r="A101" s="140">
        <v>93</v>
      </c>
      <c r="B101" s="140">
        <v>1</v>
      </c>
      <c r="C101" s="232">
        <f t="shared" si="7"/>
        <v>14.31</v>
      </c>
      <c r="D101" s="231"/>
    </row>
    <row r="102" spans="1:4">
      <c r="A102" s="140">
        <v>94</v>
      </c>
      <c r="B102" s="140">
        <v>1</v>
      </c>
      <c r="C102" s="232">
        <f t="shared" si="7"/>
        <v>14.31</v>
      </c>
      <c r="D102" s="231"/>
    </row>
    <row r="103" spans="1:4">
      <c r="A103" s="140">
        <v>95</v>
      </c>
      <c r="B103" s="140">
        <v>1</v>
      </c>
      <c r="C103" s="232">
        <f t="shared" si="7"/>
        <v>14.31</v>
      </c>
      <c r="D103" s="231"/>
    </row>
    <row r="104" spans="1:4">
      <c r="A104" s="140">
        <v>96</v>
      </c>
      <c r="B104" s="140">
        <v>1</v>
      </c>
      <c r="C104" s="232">
        <f>3*5.5</f>
        <v>16.5</v>
      </c>
      <c r="D104" s="231"/>
    </row>
    <row r="105" spans="1:4">
      <c r="A105" s="140">
        <v>97</v>
      </c>
      <c r="B105" s="140">
        <v>1</v>
      </c>
      <c r="C105" s="232">
        <f>3*5.5</f>
        <v>16.5</v>
      </c>
      <c r="D105" s="231"/>
    </row>
    <row r="106" spans="1:4">
      <c r="A106" s="140">
        <v>98</v>
      </c>
      <c r="B106" s="140">
        <v>1</v>
      </c>
      <c r="C106" s="232">
        <f>3.6*5.3</f>
        <v>19.079999999999998</v>
      </c>
      <c r="D106" s="231"/>
    </row>
    <row r="107" spans="1:4">
      <c r="A107" s="140">
        <v>99</v>
      </c>
      <c r="B107" s="140">
        <v>1</v>
      </c>
      <c r="C107" s="232">
        <f t="shared" ref="C107:C108" si="8">3.6*5.3</f>
        <v>19.079999999999998</v>
      </c>
      <c r="D107" s="231"/>
    </row>
    <row r="108" spans="1:4">
      <c r="A108" s="140">
        <v>100</v>
      </c>
      <c r="B108" s="140">
        <v>1</v>
      </c>
      <c r="C108" s="232">
        <f t="shared" si="8"/>
        <v>19.079999999999998</v>
      </c>
      <c r="D108" s="231"/>
    </row>
    <row r="109" spans="1:4">
      <c r="A109" s="140">
        <v>101</v>
      </c>
      <c r="B109" s="140">
        <v>1</v>
      </c>
      <c r="C109" s="232">
        <f t="shared" ref="C109:C176" si="9">2.7*5.3</f>
        <v>14.31</v>
      </c>
      <c r="D109" s="231"/>
    </row>
    <row r="110" spans="1:4">
      <c r="A110" s="140">
        <v>102</v>
      </c>
      <c r="B110" s="140">
        <v>1</v>
      </c>
      <c r="C110" s="232">
        <f t="shared" si="9"/>
        <v>14.31</v>
      </c>
      <c r="D110" s="231"/>
    </row>
    <row r="111" spans="1:4">
      <c r="A111" s="140">
        <v>103</v>
      </c>
      <c r="B111" s="140">
        <v>1</v>
      </c>
      <c r="C111" s="232">
        <f t="shared" si="9"/>
        <v>14.31</v>
      </c>
      <c r="D111" s="231"/>
    </row>
    <row r="112" spans="1:4">
      <c r="A112" s="140">
        <v>104</v>
      </c>
      <c r="B112" s="140">
        <v>1</v>
      </c>
      <c r="C112" s="232">
        <f t="shared" si="9"/>
        <v>14.31</v>
      </c>
      <c r="D112" s="231"/>
    </row>
    <row r="113" spans="1:4">
      <c r="A113" s="140">
        <v>105</v>
      </c>
      <c r="B113" s="140">
        <v>1</v>
      </c>
      <c r="C113" s="232">
        <f t="shared" si="9"/>
        <v>14.31</v>
      </c>
      <c r="D113" s="231"/>
    </row>
    <row r="114" spans="1:4">
      <c r="A114" s="140">
        <v>106</v>
      </c>
      <c r="B114" s="140">
        <v>1</v>
      </c>
      <c r="C114" s="232">
        <f t="shared" si="9"/>
        <v>14.31</v>
      </c>
      <c r="D114" s="231"/>
    </row>
    <row r="115" spans="1:4">
      <c r="A115" s="140">
        <v>107</v>
      </c>
      <c r="B115" s="140">
        <v>1</v>
      </c>
      <c r="C115" s="232">
        <f t="shared" si="9"/>
        <v>14.31</v>
      </c>
      <c r="D115" s="231"/>
    </row>
    <row r="116" spans="1:4">
      <c r="A116" s="140">
        <v>108</v>
      </c>
      <c r="B116" s="140">
        <v>1</v>
      </c>
      <c r="C116" s="232">
        <f t="shared" si="9"/>
        <v>14.31</v>
      </c>
      <c r="D116" s="231"/>
    </row>
    <row r="117" spans="1:4">
      <c r="A117" s="140">
        <v>109</v>
      </c>
      <c r="B117" s="140">
        <v>1</v>
      </c>
      <c r="C117" s="232">
        <f t="shared" si="9"/>
        <v>14.31</v>
      </c>
      <c r="D117" s="231"/>
    </row>
    <row r="118" spans="1:4">
      <c r="A118" s="140">
        <v>110</v>
      </c>
      <c r="B118" s="140">
        <v>1</v>
      </c>
      <c r="C118" s="232">
        <f t="shared" si="9"/>
        <v>14.31</v>
      </c>
      <c r="D118" s="231"/>
    </row>
    <row r="119" spans="1:4">
      <c r="A119" s="140">
        <v>111</v>
      </c>
      <c r="B119" s="140">
        <v>1</v>
      </c>
      <c r="C119" s="232">
        <f t="shared" si="9"/>
        <v>14.31</v>
      </c>
      <c r="D119" s="231"/>
    </row>
    <row r="120" spans="1:4">
      <c r="A120" s="140">
        <v>112</v>
      </c>
      <c r="B120" s="140">
        <v>1</v>
      </c>
      <c r="C120" s="232">
        <f t="shared" si="9"/>
        <v>14.31</v>
      </c>
      <c r="D120" s="231"/>
    </row>
    <row r="121" spans="1:4">
      <c r="A121" s="140">
        <v>113</v>
      </c>
      <c r="B121" s="140">
        <v>1</v>
      </c>
      <c r="C121" s="232">
        <f t="shared" si="9"/>
        <v>14.31</v>
      </c>
      <c r="D121" s="231"/>
    </row>
    <row r="122" spans="1:4">
      <c r="A122" s="140">
        <v>114</v>
      </c>
      <c r="B122" s="140">
        <v>1</v>
      </c>
      <c r="C122" s="232">
        <f t="shared" si="9"/>
        <v>14.31</v>
      </c>
      <c r="D122" s="231"/>
    </row>
    <row r="123" spans="1:4">
      <c r="A123" s="140">
        <v>115</v>
      </c>
      <c r="B123" s="140">
        <v>1</v>
      </c>
      <c r="C123" s="232">
        <f t="shared" si="9"/>
        <v>14.31</v>
      </c>
      <c r="D123" s="231"/>
    </row>
    <row r="124" spans="1:4">
      <c r="A124" s="140">
        <v>116</v>
      </c>
      <c r="B124" s="140">
        <v>1</v>
      </c>
      <c r="C124" s="232">
        <f t="shared" si="9"/>
        <v>14.31</v>
      </c>
      <c r="D124" s="231"/>
    </row>
    <row r="125" spans="1:4">
      <c r="A125" s="140">
        <v>117</v>
      </c>
      <c r="B125" s="140">
        <v>1</v>
      </c>
      <c r="C125" s="232">
        <f t="shared" si="9"/>
        <v>14.31</v>
      </c>
      <c r="D125" s="231"/>
    </row>
    <row r="126" spans="1:4">
      <c r="A126" s="140">
        <v>118</v>
      </c>
      <c r="B126" s="140">
        <v>1</v>
      </c>
      <c r="C126" s="232">
        <f>3*5.3</f>
        <v>15.899999999999999</v>
      </c>
      <c r="D126" s="231"/>
    </row>
    <row r="127" spans="1:4">
      <c r="A127" s="140">
        <v>119</v>
      </c>
      <c r="B127" s="140">
        <v>1</v>
      </c>
      <c r="C127" s="232">
        <f t="shared" si="9"/>
        <v>14.31</v>
      </c>
      <c r="D127" s="231"/>
    </row>
    <row r="128" spans="1:4">
      <c r="A128" s="140">
        <v>120</v>
      </c>
      <c r="B128" s="140">
        <v>1</v>
      </c>
      <c r="C128" s="232">
        <f t="shared" si="9"/>
        <v>14.31</v>
      </c>
      <c r="D128" s="231"/>
    </row>
    <row r="129" spans="1:4">
      <c r="A129" s="140">
        <v>121</v>
      </c>
      <c r="B129" s="140">
        <v>1</v>
      </c>
      <c r="C129" s="232">
        <f t="shared" si="9"/>
        <v>14.31</v>
      </c>
      <c r="D129" s="231"/>
    </row>
    <row r="130" spans="1:4">
      <c r="A130" s="140">
        <v>122</v>
      </c>
      <c r="B130" s="140">
        <v>1</v>
      </c>
      <c r="C130" s="232">
        <f t="shared" si="9"/>
        <v>14.31</v>
      </c>
      <c r="D130" s="231"/>
    </row>
    <row r="131" spans="1:4">
      <c r="A131" s="140">
        <v>123</v>
      </c>
      <c r="B131" s="140">
        <v>1</v>
      </c>
      <c r="C131" s="232">
        <f t="shared" si="9"/>
        <v>14.31</v>
      </c>
      <c r="D131" s="231"/>
    </row>
    <row r="132" spans="1:4">
      <c r="A132" s="140">
        <v>124</v>
      </c>
      <c r="B132" s="140">
        <v>1</v>
      </c>
      <c r="C132" s="232">
        <f t="shared" si="9"/>
        <v>14.31</v>
      </c>
      <c r="D132" s="231"/>
    </row>
    <row r="133" spans="1:4">
      <c r="A133" s="140">
        <v>125</v>
      </c>
      <c r="B133" s="140">
        <v>1</v>
      </c>
      <c r="C133" s="232">
        <f t="shared" si="9"/>
        <v>14.31</v>
      </c>
      <c r="D133" s="231"/>
    </row>
    <row r="134" spans="1:4">
      <c r="A134" s="140">
        <v>126</v>
      </c>
      <c r="B134" s="140">
        <v>1</v>
      </c>
      <c r="C134" s="232">
        <f t="shared" si="9"/>
        <v>14.31</v>
      </c>
      <c r="D134" s="231"/>
    </row>
    <row r="135" spans="1:4">
      <c r="A135" s="140">
        <v>127</v>
      </c>
      <c r="B135" s="140">
        <v>1</v>
      </c>
      <c r="C135" s="232">
        <f t="shared" si="9"/>
        <v>14.31</v>
      </c>
      <c r="D135" s="231"/>
    </row>
    <row r="136" spans="1:4">
      <c r="A136" s="140">
        <v>128</v>
      </c>
      <c r="B136" s="140">
        <v>1</v>
      </c>
      <c r="C136" s="232">
        <f t="shared" si="9"/>
        <v>14.31</v>
      </c>
      <c r="D136" s="231"/>
    </row>
    <row r="137" spans="1:4">
      <c r="A137" s="140">
        <v>129</v>
      </c>
      <c r="B137" s="140">
        <v>1</v>
      </c>
      <c r="C137" s="232">
        <f t="shared" si="9"/>
        <v>14.31</v>
      </c>
      <c r="D137" s="231"/>
    </row>
    <row r="138" spans="1:4">
      <c r="A138" s="140">
        <v>130</v>
      </c>
      <c r="B138" s="140">
        <v>1</v>
      </c>
      <c r="C138" s="232">
        <f t="shared" si="9"/>
        <v>14.31</v>
      </c>
      <c r="D138" s="231"/>
    </row>
    <row r="139" spans="1:4">
      <c r="A139" s="140">
        <v>131</v>
      </c>
      <c r="B139" s="140">
        <v>1</v>
      </c>
      <c r="C139" s="232">
        <f t="shared" si="9"/>
        <v>14.31</v>
      </c>
      <c r="D139" s="231"/>
    </row>
    <row r="140" spans="1:4">
      <c r="A140" s="140">
        <v>132</v>
      </c>
      <c r="B140" s="140">
        <v>1</v>
      </c>
      <c r="C140" s="232">
        <f t="shared" si="9"/>
        <v>14.31</v>
      </c>
      <c r="D140" s="231"/>
    </row>
    <row r="141" spans="1:4">
      <c r="A141" s="140">
        <v>133</v>
      </c>
      <c r="B141" s="140">
        <v>1</v>
      </c>
      <c r="C141" s="232">
        <f t="shared" si="9"/>
        <v>14.31</v>
      </c>
      <c r="D141" s="231"/>
    </row>
    <row r="142" spans="1:4">
      <c r="A142" s="140">
        <v>134</v>
      </c>
      <c r="B142" s="140">
        <v>1</v>
      </c>
      <c r="C142" s="232">
        <f t="shared" si="9"/>
        <v>14.31</v>
      </c>
      <c r="D142" s="231"/>
    </row>
    <row r="143" spans="1:4">
      <c r="A143" s="140">
        <v>135</v>
      </c>
      <c r="B143" s="140">
        <v>1</v>
      </c>
      <c r="C143" s="232">
        <f t="shared" si="9"/>
        <v>14.31</v>
      </c>
      <c r="D143" s="231"/>
    </row>
    <row r="144" spans="1:4">
      <c r="A144" s="140">
        <v>136</v>
      </c>
      <c r="B144" s="140">
        <v>1</v>
      </c>
      <c r="C144" s="232">
        <f t="shared" si="9"/>
        <v>14.31</v>
      </c>
      <c r="D144" s="231"/>
    </row>
    <row r="145" spans="1:4">
      <c r="A145" s="140">
        <v>137</v>
      </c>
      <c r="B145" s="140">
        <v>1</v>
      </c>
      <c r="C145" s="232">
        <f t="shared" si="9"/>
        <v>14.31</v>
      </c>
      <c r="D145" s="231"/>
    </row>
    <row r="146" spans="1:4">
      <c r="A146" s="140">
        <v>138</v>
      </c>
      <c r="B146" s="140">
        <v>1</v>
      </c>
      <c r="C146" s="232">
        <f t="shared" si="9"/>
        <v>14.31</v>
      </c>
      <c r="D146" s="231"/>
    </row>
    <row r="147" spans="1:4">
      <c r="A147" s="140">
        <v>139</v>
      </c>
      <c r="B147" s="140">
        <v>1</v>
      </c>
      <c r="C147" s="232">
        <f t="shared" si="9"/>
        <v>14.31</v>
      </c>
      <c r="D147" s="231"/>
    </row>
    <row r="148" spans="1:4">
      <c r="A148" s="140">
        <v>140</v>
      </c>
      <c r="B148" s="140">
        <v>1</v>
      </c>
      <c r="C148" s="232">
        <f t="shared" si="9"/>
        <v>14.31</v>
      </c>
      <c r="D148" s="231"/>
    </row>
    <row r="149" spans="1:4">
      <c r="A149" s="140">
        <v>141</v>
      </c>
      <c r="B149" s="140">
        <v>1</v>
      </c>
      <c r="C149" s="232">
        <f t="shared" si="9"/>
        <v>14.31</v>
      </c>
      <c r="D149" s="231"/>
    </row>
    <row r="150" spans="1:4">
      <c r="A150" s="140">
        <v>142</v>
      </c>
      <c r="B150" s="140">
        <v>1</v>
      </c>
      <c r="C150" s="232">
        <f t="shared" si="9"/>
        <v>14.31</v>
      </c>
      <c r="D150" s="231"/>
    </row>
    <row r="151" spans="1:4">
      <c r="A151" s="140">
        <v>143</v>
      </c>
      <c r="B151" s="140">
        <v>1</v>
      </c>
      <c r="C151" s="232">
        <f t="shared" si="9"/>
        <v>14.31</v>
      </c>
      <c r="D151" s="231"/>
    </row>
    <row r="152" spans="1:4">
      <c r="A152" s="140">
        <v>144</v>
      </c>
      <c r="B152" s="140">
        <v>1</v>
      </c>
      <c r="C152" s="232">
        <f t="shared" si="9"/>
        <v>14.31</v>
      </c>
      <c r="D152" s="231"/>
    </row>
    <row r="153" spans="1:4">
      <c r="A153" s="140">
        <v>145</v>
      </c>
      <c r="B153" s="140">
        <v>1</v>
      </c>
      <c r="C153" s="232">
        <f>3*5.3</f>
        <v>15.899999999999999</v>
      </c>
      <c r="D153" s="231"/>
    </row>
    <row r="154" spans="1:4">
      <c r="A154" s="140">
        <v>146</v>
      </c>
      <c r="B154" s="140">
        <v>1</v>
      </c>
      <c r="C154" s="232">
        <f t="shared" si="9"/>
        <v>14.31</v>
      </c>
      <c r="D154" s="231"/>
    </row>
    <row r="155" spans="1:4">
      <c r="A155" s="140">
        <v>147</v>
      </c>
      <c r="B155" s="140">
        <v>1</v>
      </c>
      <c r="C155" s="232">
        <f t="shared" si="9"/>
        <v>14.31</v>
      </c>
      <c r="D155" s="231"/>
    </row>
    <row r="156" spans="1:4">
      <c r="A156" s="140">
        <v>148</v>
      </c>
      <c r="B156" s="140">
        <v>1</v>
      </c>
      <c r="C156" s="232">
        <f t="shared" si="9"/>
        <v>14.31</v>
      </c>
      <c r="D156" s="231"/>
    </row>
    <row r="157" spans="1:4">
      <c r="A157" s="140">
        <v>149</v>
      </c>
      <c r="B157" s="140">
        <v>1</v>
      </c>
      <c r="C157" s="232">
        <f t="shared" si="9"/>
        <v>14.31</v>
      </c>
      <c r="D157" s="231"/>
    </row>
    <row r="158" spans="1:4">
      <c r="A158" s="140">
        <v>150</v>
      </c>
      <c r="B158" s="140">
        <v>1</v>
      </c>
      <c r="C158" s="232">
        <f t="shared" si="9"/>
        <v>14.31</v>
      </c>
      <c r="D158" s="231"/>
    </row>
    <row r="159" spans="1:4">
      <c r="A159" s="140">
        <v>151</v>
      </c>
      <c r="B159" s="140">
        <v>1</v>
      </c>
      <c r="C159" s="232">
        <f t="shared" si="9"/>
        <v>14.31</v>
      </c>
      <c r="D159" s="231"/>
    </row>
    <row r="160" spans="1:4">
      <c r="A160" s="140">
        <v>152</v>
      </c>
      <c r="B160" s="140">
        <v>1</v>
      </c>
      <c r="C160" s="232">
        <f t="shared" si="9"/>
        <v>14.31</v>
      </c>
      <c r="D160" s="231"/>
    </row>
    <row r="161" spans="1:4">
      <c r="A161" s="140">
        <v>153</v>
      </c>
      <c r="B161" s="140">
        <v>1</v>
      </c>
      <c r="C161" s="232">
        <f t="shared" si="9"/>
        <v>14.31</v>
      </c>
      <c r="D161" s="231"/>
    </row>
    <row r="162" spans="1:4">
      <c r="A162" s="140">
        <v>154</v>
      </c>
      <c r="B162" s="140">
        <v>1</v>
      </c>
      <c r="C162" s="232">
        <f t="shared" si="9"/>
        <v>14.31</v>
      </c>
      <c r="D162" s="231"/>
    </row>
    <row r="163" spans="1:4">
      <c r="A163" s="140">
        <v>155</v>
      </c>
      <c r="B163" s="140">
        <v>1</v>
      </c>
      <c r="C163" s="232">
        <f t="shared" si="9"/>
        <v>14.31</v>
      </c>
      <c r="D163" s="231" t="s">
        <v>1185</v>
      </c>
    </row>
    <row r="164" spans="1:4">
      <c r="A164" s="140">
        <v>156</v>
      </c>
      <c r="B164" s="140">
        <v>1</v>
      </c>
      <c r="C164" s="232">
        <f>2.7*6</f>
        <v>16.200000000000003</v>
      </c>
      <c r="D164" s="231"/>
    </row>
    <row r="165" spans="1:4">
      <c r="A165" s="140">
        <v>157</v>
      </c>
      <c r="B165" s="140">
        <v>1</v>
      </c>
      <c r="C165" s="232">
        <f t="shared" si="9"/>
        <v>14.31</v>
      </c>
      <c r="D165" s="231" t="s">
        <v>1185</v>
      </c>
    </row>
    <row r="166" spans="1:4">
      <c r="A166" s="140">
        <v>158</v>
      </c>
      <c r="B166" s="140">
        <v>1</v>
      </c>
      <c r="C166" s="232">
        <f>2.7*6</f>
        <v>16.200000000000003</v>
      </c>
      <c r="D166" s="231"/>
    </row>
    <row r="167" spans="1:4">
      <c r="A167" s="140">
        <v>159</v>
      </c>
      <c r="B167" s="140">
        <v>1</v>
      </c>
      <c r="C167" s="232">
        <f t="shared" si="9"/>
        <v>14.31</v>
      </c>
      <c r="D167" s="231" t="s">
        <v>1185</v>
      </c>
    </row>
    <row r="168" spans="1:4">
      <c r="A168" s="140">
        <v>160</v>
      </c>
      <c r="B168" s="140">
        <v>1</v>
      </c>
      <c r="C168" s="232">
        <f>2.7*6</f>
        <v>16.200000000000003</v>
      </c>
      <c r="D168" s="231"/>
    </row>
    <row r="169" spans="1:4">
      <c r="A169" s="140">
        <v>161</v>
      </c>
      <c r="B169" s="140">
        <v>1</v>
      </c>
      <c r="C169" s="232">
        <f t="shared" si="9"/>
        <v>14.31</v>
      </c>
      <c r="D169" s="231" t="s">
        <v>1185</v>
      </c>
    </row>
    <row r="170" spans="1:4">
      <c r="A170" s="140">
        <v>162</v>
      </c>
      <c r="B170" s="140">
        <v>1</v>
      </c>
      <c r="C170" s="232">
        <f>2.7*6</f>
        <v>16.200000000000003</v>
      </c>
      <c r="D170" s="231"/>
    </row>
    <row r="171" spans="1:4">
      <c r="A171" s="140">
        <v>163</v>
      </c>
      <c r="B171" s="140">
        <v>1</v>
      </c>
      <c r="C171" s="232">
        <f t="shared" si="9"/>
        <v>14.31</v>
      </c>
      <c r="D171" s="231" t="s">
        <v>1185</v>
      </c>
    </row>
    <row r="172" spans="1:4">
      <c r="A172" s="140">
        <v>164</v>
      </c>
      <c r="B172" s="140">
        <v>1</v>
      </c>
      <c r="C172" s="232">
        <f>2.7*6</f>
        <v>16.200000000000003</v>
      </c>
      <c r="D172" s="231"/>
    </row>
    <row r="173" spans="1:4">
      <c r="A173" s="140">
        <v>165</v>
      </c>
      <c r="B173" s="140">
        <v>1</v>
      </c>
      <c r="C173" s="232">
        <f t="shared" si="9"/>
        <v>14.31</v>
      </c>
      <c r="D173" s="231" t="s">
        <v>1185</v>
      </c>
    </row>
    <row r="174" spans="1:4">
      <c r="A174" s="140">
        <v>166</v>
      </c>
      <c r="B174" s="140">
        <v>1</v>
      </c>
      <c r="C174" s="232">
        <f>2.7*6</f>
        <v>16.200000000000003</v>
      </c>
      <c r="D174" s="231"/>
    </row>
    <row r="175" spans="1:4">
      <c r="A175" s="140">
        <v>167</v>
      </c>
      <c r="B175" s="140">
        <v>1</v>
      </c>
      <c r="C175" s="232">
        <f t="shared" si="9"/>
        <v>14.31</v>
      </c>
      <c r="D175" s="231"/>
    </row>
    <row r="176" spans="1:4">
      <c r="A176" s="140">
        <v>168</v>
      </c>
      <c r="B176" s="140">
        <v>1</v>
      </c>
      <c r="C176" s="232">
        <f t="shared" si="9"/>
        <v>14.31</v>
      </c>
      <c r="D176" s="231"/>
    </row>
    <row r="177" spans="1:4">
      <c r="A177" s="140">
        <v>169</v>
      </c>
      <c r="B177" s="140">
        <v>1</v>
      </c>
      <c r="C177" s="232">
        <f t="shared" ref="C177:C232" si="10">2.7*5.3</f>
        <v>14.31</v>
      </c>
      <c r="D177" s="231"/>
    </row>
    <row r="178" spans="1:4">
      <c r="A178" s="140">
        <v>170</v>
      </c>
      <c r="B178" s="140">
        <v>1</v>
      </c>
      <c r="C178" s="232">
        <f t="shared" si="10"/>
        <v>14.31</v>
      </c>
      <c r="D178" s="231"/>
    </row>
    <row r="179" spans="1:4">
      <c r="A179" s="140">
        <v>171</v>
      </c>
      <c r="B179" s="140">
        <v>1</v>
      </c>
      <c r="C179" s="232">
        <f t="shared" si="10"/>
        <v>14.31</v>
      </c>
      <c r="D179" s="231"/>
    </row>
    <row r="180" spans="1:4">
      <c r="A180" s="140">
        <v>172</v>
      </c>
      <c r="B180" s="140">
        <v>1</v>
      </c>
      <c r="C180" s="232">
        <f t="shared" si="10"/>
        <v>14.31</v>
      </c>
      <c r="D180" s="231"/>
    </row>
    <row r="181" spans="1:4">
      <c r="A181" s="140">
        <v>173</v>
      </c>
      <c r="B181" s="140">
        <v>1</v>
      </c>
      <c r="C181" s="232">
        <f>3*5.3</f>
        <v>15.899999999999999</v>
      </c>
      <c r="D181" s="231"/>
    </row>
    <row r="182" spans="1:4">
      <c r="A182" s="140">
        <v>174</v>
      </c>
      <c r="B182" s="140">
        <v>1</v>
      </c>
      <c r="C182" s="232">
        <f t="shared" si="10"/>
        <v>14.31</v>
      </c>
      <c r="D182" s="231"/>
    </row>
    <row r="183" spans="1:4">
      <c r="A183" s="140">
        <v>175</v>
      </c>
      <c r="B183" s="140">
        <v>1</v>
      </c>
      <c r="C183" s="232">
        <f t="shared" si="10"/>
        <v>14.31</v>
      </c>
      <c r="D183" s="231"/>
    </row>
    <row r="184" spans="1:4">
      <c r="A184" s="140">
        <v>176</v>
      </c>
      <c r="B184" s="140">
        <v>1</v>
      </c>
      <c r="C184" s="232">
        <f t="shared" si="10"/>
        <v>14.31</v>
      </c>
      <c r="D184" s="231"/>
    </row>
    <row r="185" spans="1:4">
      <c r="A185" s="140">
        <v>177</v>
      </c>
      <c r="B185" s="140">
        <v>1</v>
      </c>
      <c r="C185" s="232">
        <f t="shared" si="10"/>
        <v>14.31</v>
      </c>
      <c r="D185" s="231"/>
    </row>
    <row r="186" spans="1:4">
      <c r="A186" s="140">
        <v>178</v>
      </c>
      <c r="B186" s="140">
        <v>1</v>
      </c>
      <c r="C186" s="232">
        <f t="shared" si="10"/>
        <v>14.31</v>
      </c>
      <c r="D186" s="231"/>
    </row>
    <row r="187" spans="1:4">
      <c r="A187" s="140">
        <v>179</v>
      </c>
      <c r="B187" s="140">
        <v>1</v>
      </c>
      <c r="C187" s="232">
        <f t="shared" si="10"/>
        <v>14.31</v>
      </c>
      <c r="D187" s="231"/>
    </row>
    <row r="188" spans="1:4">
      <c r="A188" s="140">
        <v>180</v>
      </c>
      <c r="B188" s="140">
        <v>1</v>
      </c>
      <c r="C188" s="232">
        <f t="shared" si="10"/>
        <v>14.31</v>
      </c>
      <c r="D188" s="231"/>
    </row>
    <row r="189" spans="1:4">
      <c r="A189" s="140">
        <v>181</v>
      </c>
      <c r="B189" s="140">
        <v>1</v>
      </c>
      <c r="C189" s="232">
        <f t="shared" si="10"/>
        <v>14.31</v>
      </c>
      <c r="D189" s="231"/>
    </row>
    <row r="190" spans="1:4">
      <c r="A190" s="140">
        <v>182</v>
      </c>
      <c r="B190" s="140">
        <v>1</v>
      </c>
      <c r="C190" s="232">
        <f t="shared" si="10"/>
        <v>14.31</v>
      </c>
      <c r="D190" s="231"/>
    </row>
    <row r="191" spans="1:4">
      <c r="A191" s="140">
        <v>183</v>
      </c>
      <c r="B191" s="140">
        <v>1</v>
      </c>
      <c r="C191" s="232">
        <f t="shared" si="10"/>
        <v>14.31</v>
      </c>
      <c r="D191" s="231"/>
    </row>
    <row r="192" spans="1:4">
      <c r="A192" s="140">
        <v>184</v>
      </c>
      <c r="B192" s="140">
        <v>1</v>
      </c>
      <c r="C192" s="232">
        <f t="shared" si="10"/>
        <v>14.31</v>
      </c>
      <c r="D192" s="231"/>
    </row>
    <row r="193" spans="1:4">
      <c r="A193" s="140">
        <v>185</v>
      </c>
      <c r="B193" s="140">
        <v>1</v>
      </c>
      <c r="C193" s="232">
        <f t="shared" si="10"/>
        <v>14.31</v>
      </c>
      <c r="D193" s="231"/>
    </row>
    <row r="194" spans="1:4">
      <c r="A194" s="140">
        <v>186</v>
      </c>
      <c r="B194" s="140">
        <v>1</v>
      </c>
      <c r="C194" s="232">
        <f t="shared" si="10"/>
        <v>14.31</v>
      </c>
      <c r="D194" s="231"/>
    </row>
    <row r="195" spans="1:4">
      <c r="A195" s="140">
        <v>187</v>
      </c>
      <c r="B195" s="140">
        <v>1</v>
      </c>
      <c r="C195" s="232">
        <f t="shared" si="10"/>
        <v>14.31</v>
      </c>
      <c r="D195" s="231"/>
    </row>
    <row r="196" spans="1:4">
      <c r="A196" s="140">
        <v>188</v>
      </c>
      <c r="B196" s="140">
        <v>1</v>
      </c>
      <c r="C196" s="232">
        <f t="shared" si="10"/>
        <v>14.31</v>
      </c>
      <c r="D196" s="231"/>
    </row>
    <row r="197" spans="1:4">
      <c r="A197" s="140">
        <v>189</v>
      </c>
      <c r="B197" s="140">
        <v>1</v>
      </c>
      <c r="C197" s="232">
        <f t="shared" si="10"/>
        <v>14.31</v>
      </c>
      <c r="D197" s="231"/>
    </row>
    <row r="198" spans="1:4">
      <c r="A198" s="140">
        <v>190</v>
      </c>
      <c r="B198" s="140">
        <v>1</v>
      </c>
      <c r="C198" s="232">
        <f t="shared" si="10"/>
        <v>14.31</v>
      </c>
      <c r="D198" s="231"/>
    </row>
    <row r="199" spans="1:4">
      <c r="A199" s="140">
        <v>191</v>
      </c>
      <c r="B199" s="140">
        <v>1</v>
      </c>
      <c r="C199" s="232">
        <f t="shared" si="10"/>
        <v>14.31</v>
      </c>
      <c r="D199" s="231"/>
    </row>
    <row r="200" spans="1:4">
      <c r="A200" s="140">
        <v>192</v>
      </c>
      <c r="B200" s="140">
        <v>1</v>
      </c>
      <c r="C200" s="232">
        <f t="shared" si="10"/>
        <v>14.31</v>
      </c>
      <c r="D200" s="231"/>
    </row>
    <row r="201" spans="1:4">
      <c r="A201" s="140">
        <v>193</v>
      </c>
      <c r="B201" s="140">
        <v>1</v>
      </c>
      <c r="C201" s="232">
        <f t="shared" si="10"/>
        <v>14.31</v>
      </c>
      <c r="D201" s="231"/>
    </row>
    <row r="202" spans="1:4">
      <c r="A202" s="140">
        <v>194</v>
      </c>
      <c r="B202" s="140">
        <v>1</v>
      </c>
      <c r="C202" s="232">
        <f t="shared" si="10"/>
        <v>14.31</v>
      </c>
      <c r="D202" s="231"/>
    </row>
    <row r="203" spans="1:4">
      <c r="A203" s="140">
        <v>195</v>
      </c>
      <c r="B203" s="140">
        <v>1</v>
      </c>
      <c r="C203" s="232">
        <f>3*5.3</f>
        <v>15.899999999999999</v>
      </c>
      <c r="D203" s="231"/>
    </row>
    <row r="204" spans="1:4">
      <c r="A204" s="140">
        <v>196</v>
      </c>
      <c r="B204" s="140">
        <v>1</v>
      </c>
      <c r="C204" s="232">
        <f t="shared" si="10"/>
        <v>14.31</v>
      </c>
      <c r="D204" s="231"/>
    </row>
    <row r="205" spans="1:4">
      <c r="A205" s="140">
        <v>197</v>
      </c>
      <c r="B205" s="140">
        <v>1</v>
      </c>
      <c r="C205" s="232">
        <f t="shared" si="10"/>
        <v>14.31</v>
      </c>
      <c r="D205" s="231"/>
    </row>
    <row r="206" spans="1:4">
      <c r="A206" s="140">
        <v>198</v>
      </c>
      <c r="B206" s="140">
        <v>1</v>
      </c>
      <c r="C206" s="232">
        <f t="shared" si="10"/>
        <v>14.31</v>
      </c>
      <c r="D206" s="231"/>
    </row>
    <row r="207" spans="1:4">
      <c r="A207" s="140">
        <v>199</v>
      </c>
      <c r="B207" s="140">
        <v>1</v>
      </c>
      <c r="C207" s="232">
        <f t="shared" si="10"/>
        <v>14.31</v>
      </c>
      <c r="D207" s="231"/>
    </row>
    <row r="208" spans="1:4">
      <c r="A208" s="140">
        <v>200</v>
      </c>
      <c r="B208" s="140">
        <v>1</v>
      </c>
      <c r="C208" s="232">
        <f t="shared" si="10"/>
        <v>14.31</v>
      </c>
      <c r="D208" s="231"/>
    </row>
    <row r="209" spans="1:4">
      <c r="A209" s="140">
        <v>201</v>
      </c>
      <c r="B209" s="140">
        <v>1</v>
      </c>
      <c r="C209" s="232">
        <f t="shared" si="10"/>
        <v>14.31</v>
      </c>
      <c r="D209" s="231"/>
    </row>
    <row r="210" spans="1:4">
      <c r="A210" s="140">
        <v>202</v>
      </c>
      <c r="B210" s="140">
        <v>1</v>
      </c>
      <c r="C210" s="232">
        <f t="shared" si="10"/>
        <v>14.31</v>
      </c>
      <c r="D210" s="231"/>
    </row>
    <row r="211" spans="1:4">
      <c r="A211" s="140">
        <v>203</v>
      </c>
      <c r="B211" s="140">
        <v>1</v>
      </c>
      <c r="C211" s="232">
        <f t="shared" si="10"/>
        <v>14.31</v>
      </c>
      <c r="D211" s="231"/>
    </row>
    <row r="212" spans="1:4">
      <c r="A212" s="140">
        <v>204</v>
      </c>
      <c r="B212" s="140">
        <v>1</v>
      </c>
      <c r="C212" s="232">
        <f t="shared" si="10"/>
        <v>14.31</v>
      </c>
      <c r="D212" s="231"/>
    </row>
    <row r="213" spans="1:4">
      <c r="A213" s="140">
        <v>205</v>
      </c>
      <c r="B213" s="140">
        <v>1</v>
      </c>
      <c r="C213" s="232">
        <f t="shared" si="10"/>
        <v>14.31</v>
      </c>
      <c r="D213" s="231"/>
    </row>
    <row r="214" spans="1:4">
      <c r="A214" s="140">
        <v>206</v>
      </c>
      <c r="B214" s="140">
        <v>1</v>
      </c>
      <c r="C214" s="232">
        <f t="shared" si="10"/>
        <v>14.31</v>
      </c>
      <c r="D214" s="231"/>
    </row>
    <row r="215" spans="1:4">
      <c r="A215" s="140">
        <v>207</v>
      </c>
      <c r="B215" s="140">
        <v>1</v>
      </c>
      <c r="C215" s="232">
        <f t="shared" si="10"/>
        <v>14.31</v>
      </c>
      <c r="D215" s="231"/>
    </row>
    <row r="216" spans="1:4">
      <c r="A216" s="140">
        <v>208</v>
      </c>
      <c r="B216" s="140">
        <v>1</v>
      </c>
      <c r="C216" s="232">
        <f t="shared" si="10"/>
        <v>14.31</v>
      </c>
      <c r="D216" s="231"/>
    </row>
    <row r="217" spans="1:4">
      <c r="A217" s="140">
        <v>209</v>
      </c>
      <c r="B217" s="140">
        <v>1</v>
      </c>
      <c r="C217" s="232">
        <f t="shared" si="10"/>
        <v>14.31</v>
      </c>
      <c r="D217" s="231"/>
    </row>
    <row r="218" spans="1:4">
      <c r="A218" s="140">
        <v>210</v>
      </c>
      <c r="B218" s="140">
        <v>1</v>
      </c>
      <c r="C218" s="232">
        <f t="shared" si="10"/>
        <v>14.31</v>
      </c>
      <c r="D218" s="231"/>
    </row>
    <row r="219" spans="1:4">
      <c r="A219" s="140">
        <v>211</v>
      </c>
      <c r="B219" s="140">
        <v>1</v>
      </c>
      <c r="C219" s="232">
        <f t="shared" si="10"/>
        <v>14.31</v>
      </c>
      <c r="D219" s="231"/>
    </row>
    <row r="220" spans="1:4">
      <c r="A220" s="140">
        <v>212</v>
      </c>
      <c r="B220" s="140">
        <v>1</v>
      </c>
      <c r="C220" s="232">
        <f t="shared" si="10"/>
        <v>14.31</v>
      </c>
      <c r="D220" s="231"/>
    </row>
    <row r="221" spans="1:4">
      <c r="A221" s="140">
        <v>213</v>
      </c>
      <c r="B221" s="140">
        <v>1</v>
      </c>
      <c r="C221" s="232">
        <f t="shared" si="10"/>
        <v>14.31</v>
      </c>
      <c r="D221" s="231"/>
    </row>
    <row r="222" spans="1:4">
      <c r="A222" s="140">
        <v>214</v>
      </c>
      <c r="B222" s="140">
        <v>1</v>
      </c>
      <c r="C222" s="232">
        <f t="shared" si="10"/>
        <v>14.31</v>
      </c>
      <c r="D222" s="231"/>
    </row>
    <row r="223" spans="1:4">
      <c r="A223" s="140">
        <v>215</v>
      </c>
      <c r="B223" s="140">
        <v>1</v>
      </c>
      <c r="C223" s="232">
        <f t="shared" si="10"/>
        <v>14.31</v>
      </c>
      <c r="D223" s="231"/>
    </row>
    <row r="224" spans="1:4">
      <c r="A224" s="140">
        <v>216</v>
      </c>
      <c r="B224" s="140">
        <v>1</v>
      </c>
      <c r="C224" s="232">
        <f t="shared" si="10"/>
        <v>14.31</v>
      </c>
      <c r="D224" s="231"/>
    </row>
    <row r="225" spans="1:4">
      <c r="A225" s="140">
        <v>217</v>
      </c>
      <c r="B225" s="140">
        <v>1</v>
      </c>
      <c r="C225" s="232">
        <f t="shared" si="10"/>
        <v>14.31</v>
      </c>
      <c r="D225" s="231"/>
    </row>
    <row r="226" spans="1:4">
      <c r="A226" s="140">
        <v>218</v>
      </c>
      <c r="B226" s="140">
        <v>1</v>
      </c>
      <c r="C226" s="232">
        <f>3*5.5</f>
        <v>16.5</v>
      </c>
      <c r="D226" s="231"/>
    </row>
    <row r="227" spans="1:4">
      <c r="A227" s="140">
        <v>219</v>
      </c>
      <c r="B227" s="140">
        <v>1</v>
      </c>
      <c r="C227" s="232">
        <f t="shared" si="10"/>
        <v>14.31</v>
      </c>
      <c r="D227" s="231"/>
    </row>
    <row r="228" spans="1:4">
      <c r="A228" s="140">
        <v>220</v>
      </c>
      <c r="B228" s="140">
        <v>1</v>
      </c>
      <c r="C228" s="232">
        <f t="shared" si="10"/>
        <v>14.31</v>
      </c>
      <c r="D228" s="231"/>
    </row>
    <row r="229" spans="1:4">
      <c r="A229" s="140">
        <v>221</v>
      </c>
      <c r="B229" s="140">
        <v>1</v>
      </c>
      <c r="C229" s="232">
        <f t="shared" si="10"/>
        <v>14.31</v>
      </c>
      <c r="D229" s="231"/>
    </row>
    <row r="230" spans="1:4">
      <c r="A230" s="140">
        <v>222</v>
      </c>
      <c r="B230" s="140">
        <v>1</v>
      </c>
      <c r="C230" s="232">
        <f t="shared" si="10"/>
        <v>14.31</v>
      </c>
      <c r="D230" s="231"/>
    </row>
    <row r="231" spans="1:4">
      <c r="A231" s="140">
        <v>223</v>
      </c>
      <c r="B231" s="140">
        <v>1</v>
      </c>
      <c r="C231" s="232">
        <f t="shared" si="10"/>
        <v>14.31</v>
      </c>
      <c r="D231" s="231"/>
    </row>
    <row r="232" spans="1:4">
      <c r="A232" s="140">
        <v>224</v>
      </c>
      <c r="B232" s="140">
        <v>1</v>
      </c>
      <c r="C232" s="232">
        <f t="shared" si="10"/>
        <v>14.31</v>
      </c>
      <c r="D232" s="231"/>
    </row>
    <row r="233" spans="1:4">
      <c r="A233" s="140">
        <v>225</v>
      </c>
      <c r="B233" s="140">
        <v>1</v>
      </c>
      <c r="C233" s="232">
        <f>2.7*6.65</f>
        <v>17.955000000000002</v>
      </c>
      <c r="D233" s="231"/>
    </row>
    <row r="234" spans="1:4">
      <c r="A234" s="140">
        <v>226</v>
      </c>
      <c r="B234" s="140">
        <v>1</v>
      </c>
      <c r="C234" s="232">
        <f t="shared" ref="C234:C236" si="11">2.7*6.65</f>
        <v>17.955000000000002</v>
      </c>
      <c r="D234" s="231"/>
    </row>
    <row r="235" spans="1:4">
      <c r="A235" s="140">
        <v>227</v>
      </c>
      <c r="B235" s="140">
        <v>1</v>
      </c>
      <c r="C235" s="232">
        <f t="shared" si="11"/>
        <v>17.955000000000002</v>
      </c>
      <c r="D235" s="231"/>
    </row>
    <row r="236" spans="1:4">
      <c r="A236" s="140">
        <v>228</v>
      </c>
      <c r="B236" s="140">
        <v>1</v>
      </c>
      <c r="C236" s="232">
        <f t="shared" si="11"/>
        <v>17.955000000000002</v>
      </c>
      <c r="D236" s="231"/>
    </row>
    <row r="237" spans="1:4">
      <c r="A237" s="140">
        <v>229</v>
      </c>
      <c r="B237" s="140">
        <v>1</v>
      </c>
      <c r="C237" s="232">
        <f>2.7*8.65</f>
        <v>23.355000000000004</v>
      </c>
      <c r="D237" s="231"/>
    </row>
    <row r="238" spans="1:4">
      <c r="A238" s="140">
        <v>230</v>
      </c>
      <c r="B238" s="140">
        <v>1</v>
      </c>
      <c r="C238" s="232">
        <f>2.7*8.65</f>
        <v>23.355000000000004</v>
      </c>
      <c r="D238" s="231"/>
    </row>
    <row r="239" spans="1:4">
      <c r="A239" s="140">
        <v>231</v>
      </c>
      <c r="B239" s="140">
        <v>1</v>
      </c>
      <c r="C239" s="232">
        <f>2.7*9.65</f>
        <v>26.055000000000003</v>
      </c>
      <c r="D239" s="231"/>
    </row>
    <row r="240" spans="1:4">
      <c r="A240" s="140">
        <v>232</v>
      </c>
      <c r="B240" s="140">
        <v>1</v>
      </c>
      <c r="C240" s="232">
        <f>2.7*5.3</f>
        <v>14.31</v>
      </c>
      <c r="D240" s="231" t="s">
        <v>1185</v>
      </c>
    </row>
    <row r="241" spans="1:4">
      <c r="A241" s="140">
        <v>233</v>
      </c>
      <c r="B241" s="140">
        <v>1</v>
      </c>
      <c r="C241" s="232">
        <f t="shared" ref="C241:C261" si="12">2.7*5.3</f>
        <v>14.31</v>
      </c>
      <c r="D241" s="231"/>
    </row>
    <row r="242" spans="1:4">
      <c r="A242" s="140">
        <v>234</v>
      </c>
      <c r="B242" s="140">
        <v>1</v>
      </c>
      <c r="C242" s="232">
        <f t="shared" si="12"/>
        <v>14.31</v>
      </c>
      <c r="D242" s="231" t="s">
        <v>1185</v>
      </c>
    </row>
    <row r="243" spans="1:4">
      <c r="A243" s="140">
        <v>235</v>
      </c>
      <c r="B243" s="140">
        <v>1</v>
      </c>
      <c r="C243" s="232">
        <f t="shared" si="12"/>
        <v>14.31</v>
      </c>
      <c r="D243" s="231"/>
    </row>
    <row r="244" spans="1:4">
      <c r="A244" s="140">
        <v>236</v>
      </c>
      <c r="B244" s="140">
        <v>1</v>
      </c>
      <c r="C244" s="232">
        <f>3.6*5.3</f>
        <v>19.079999999999998</v>
      </c>
      <c r="D244" s="231" t="s">
        <v>1185</v>
      </c>
    </row>
    <row r="245" spans="1:4">
      <c r="A245" s="140">
        <v>237</v>
      </c>
      <c r="B245" s="140">
        <v>1</v>
      </c>
      <c r="C245" s="232">
        <f t="shared" si="12"/>
        <v>14.31</v>
      </c>
      <c r="D245" s="231"/>
    </row>
    <row r="246" spans="1:4">
      <c r="A246" s="140">
        <v>238</v>
      </c>
      <c r="B246" s="140">
        <v>1</v>
      </c>
      <c r="C246" s="232">
        <f>3.5*5.3</f>
        <v>18.55</v>
      </c>
      <c r="D246" s="231"/>
    </row>
    <row r="247" spans="1:4">
      <c r="A247" s="140">
        <v>239</v>
      </c>
      <c r="B247" s="140">
        <v>1</v>
      </c>
      <c r="C247" s="232">
        <f>3.5*5.3</f>
        <v>18.55</v>
      </c>
      <c r="D247" s="231"/>
    </row>
    <row r="248" spans="1:4">
      <c r="A248" s="140">
        <v>240</v>
      </c>
      <c r="B248" s="140">
        <v>1</v>
      </c>
      <c r="C248" s="232">
        <f t="shared" si="12"/>
        <v>14.31</v>
      </c>
      <c r="D248" s="231"/>
    </row>
    <row r="249" spans="1:4">
      <c r="A249" s="140">
        <v>241</v>
      </c>
      <c r="B249" s="140">
        <v>1</v>
      </c>
      <c r="C249" s="232">
        <f t="shared" si="12"/>
        <v>14.31</v>
      </c>
      <c r="D249" s="231"/>
    </row>
    <row r="250" spans="1:4">
      <c r="A250" s="140">
        <v>242</v>
      </c>
      <c r="B250" s="140">
        <v>1</v>
      </c>
      <c r="C250" s="232">
        <f t="shared" si="12"/>
        <v>14.31</v>
      </c>
      <c r="D250" s="231"/>
    </row>
    <row r="251" spans="1:4">
      <c r="A251" s="140">
        <v>243</v>
      </c>
      <c r="B251" s="140">
        <v>1</v>
      </c>
      <c r="C251" s="232">
        <f t="shared" si="12"/>
        <v>14.31</v>
      </c>
      <c r="D251" s="231"/>
    </row>
    <row r="252" spans="1:4">
      <c r="A252" s="140">
        <v>244</v>
      </c>
      <c r="B252" s="140">
        <v>1</v>
      </c>
      <c r="C252" s="232">
        <f t="shared" si="12"/>
        <v>14.31</v>
      </c>
      <c r="D252" s="231"/>
    </row>
    <row r="253" spans="1:4">
      <c r="A253" s="140">
        <v>245</v>
      </c>
      <c r="B253" s="140">
        <v>1</v>
      </c>
      <c r="C253" s="232">
        <f t="shared" si="12"/>
        <v>14.31</v>
      </c>
      <c r="D253" s="231"/>
    </row>
    <row r="254" spans="1:4">
      <c r="A254" s="140">
        <v>246</v>
      </c>
      <c r="B254" s="140">
        <v>1</v>
      </c>
      <c r="C254" s="232">
        <f t="shared" si="12"/>
        <v>14.31</v>
      </c>
      <c r="D254" s="231"/>
    </row>
    <row r="255" spans="1:4">
      <c r="A255" s="140">
        <v>247</v>
      </c>
      <c r="B255" s="140">
        <v>1</v>
      </c>
      <c r="C255" s="232">
        <f t="shared" si="12"/>
        <v>14.31</v>
      </c>
      <c r="D255" s="231"/>
    </row>
    <row r="256" spans="1:4">
      <c r="A256" s="140">
        <v>248</v>
      </c>
      <c r="B256" s="140">
        <v>1</v>
      </c>
      <c r="C256" s="232">
        <f t="shared" si="12"/>
        <v>14.31</v>
      </c>
      <c r="D256" s="231"/>
    </row>
    <row r="257" spans="1:4">
      <c r="A257" s="140">
        <v>249</v>
      </c>
      <c r="B257" s="140">
        <v>1</v>
      </c>
      <c r="C257" s="232">
        <f t="shared" si="12"/>
        <v>14.31</v>
      </c>
      <c r="D257" s="231"/>
    </row>
    <row r="258" spans="1:4">
      <c r="A258" s="140">
        <v>250</v>
      </c>
      <c r="B258" s="140">
        <v>1</v>
      </c>
      <c r="C258" s="232">
        <f t="shared" si="12"/>
        <v>14.31</v>
      </c>
      <c r="D258" s="231"/>
    </row>
    <row r="259" spans="1:4">
      <c r="A259" s="140">
        <v>251</v>
      </c>
      <c r="B259" s="140">
        <v>1</v>
      </c>
      <c r="C259" s="232">
        <f t="shared" si="12"/>
        <v>14.31</v>
      </c>
      <c r="D259" s="231"/>
    </row>
    <row r="260" spans="1:4">
      <c r="A260" s="140">
        <v>252</v>
      </c>
      <c r="B260" s="140">
        <v>1</v>
      </c>
      <c r="C260" s="232">
        <f t="shared" si="12"/>
        <v>14.31</v>
      </c>
      <c r="D260" s="231"/>
    </row>
    <row r="261" spans="1:4">
      <c r="A261" s="140">
        <v>253</v>
      </c>
      <c r="B261" s="140">
        <v>1</v>
      </c>
      <c r="C261" s="232">
        <f t="shared" si="12"/>
        <v>14.31</v>
      </c>
      <c r="D261" s="231"/>
    </row>
    <row r="262" spans="1:4">
      <c r="A262" s="140">
        <v>254</v>
      </c>
      <c r="B262" s="140">
        <v>1</v>
      </c>
      <c r="C262" s="232">
        <f>4.45*5.5</f>
        <v>24.475000000000001</v>
      </c>
      <c r="D262" s="231"/>
    </row>
    <row r="263" spans="1:4">
      <c r="A263" s="140">
        <v>255</v>
      </c>
      <c r="B263" s="140">
        <v>1</v>
      </c>
      <c r="C263" s="232">
        <f>4.15*5.3</f>
        <v>21.995000000000001</v>
      </c>
      <c r="D263" s="231" t="s">
        <v>1185</v>
      </c>
    </row>
    <row r="264" spans="1:4">
      <c r="A264" s="140">
        <v>256</v>
      </c>
      <c r="B264" s="140">
        <v>1</v>
      </c>
      <c r="C264" s="232">
        <f>4.15*6.3</f>
        <v>26.145000000000003</v>
      </c>
      <c r="D264" s="231"/>
    </row>
    <row r="265" spans="1:4">
      <c r="A265" s="140">
        <v>257</v>
      </c>
      <c r="B265" s="140">
        <v>1</v>
      </c>
      <c r="C265" s="232">
        <f>4.15*5.3</f>
        <v>21.995000000000001</v>
      </c>
      <c r="D265" s="231" t="s">
        <v>1185</v>
      </c>
    </row>
    <row r="266" spans="1:4">
      <c r="A266" s="140">
        <v>258</v>
      </c>
      <c r="B266" s="140">
        <v>1</v>
      </c>
      <c r="C266" s="232">
        <f>4.15*6.3</f>
        <v>26.145000000000003</v>
      </c>
      <c r="D266" s="231"/>
    </row>
    <row r="267" spans="1:4">
      <c r="A267" s="140">
        <v>259</v>
      </c>
      <c r="B267" s="140">
        <v>1</v>
      </c>
      <c r="C267" s="232">
        <f>4.5*5.3</f>
        <v>23.849999999999998</v>
      </c>
      <c r="D267" s="231"/>
    </row>
    <row r="268" spans="1:4">
      <c r="A268" s="140">
        <v>260</v>
      </c>
      <c r="B268" s="140">
        <v>1</v>
      </c>
      <c r="C268" s="232">
        <f>3.3*5.3</f>
        <v>17.489999999999998</v>
      </c>
      <c r="D268" s="231"/>
    </row>
    <row r="269" spans="1:4">
      <c r="A269" s="140">
        <v>261</v>
      </c>
      <c r="B269" s="140">
        <v>1</v>
      </c>
      <c r="C269" s="232">
        <f>3.3*5.3</f>
        <v>17.489999999999998</v>
      </c>
      <c r="D269" s="231"/>
    </row>
    <row r="270" spans="1:4">
      <c r="A270" s="140">
        <v>262</v>
      </c>
      <c r="B270" s="140">
        <v>1</v>
      </c>
      <c r="C270" s="232">
        <f>2.7*5.3</f>
        <v>14.31</v>
      </c>
      <c r="D270" s="231"/>
    </row>
    <row r="271" spans="1:4">
      <c r="A271" s="140">
        <v>263</v>
      </c>
      <c r="B271" s="140">
        <v>1</v>
      </c>
      <c r="C271" s="232">
        <f t="shared" ref="C271:C273" si="13">2.7*5.3</f>
        <v>14.31</v>
      </c>
      <c r="D271" s="231"/>
    </row>
    <row r="272" spans="1:4">
      <c r="A272" s="140">
        <v>264</v>
      </c>
      <c r="B272" s="140">
        <v>1</v>
      </c>
      <c r="C272" s="232">
        <f t="shared" si="13"/>
        <v>14.31</v>
      </c>
      <c r="D272" s="231"/>
    </row>
    <row r="273" spans="1:4">
      <c r="A273" s="140">
        <v>265</v>
      </c>
      <c r="B273" s="140">
        <v>1</v>
      </c>
      <c r="C273" s="232">
        <f t="shared" si="13"/>
        <v>14.31</v>
      </c>
      <c r="D273" s="231"/>
    </row>
    <row r="274" spans="1:4">
      <c r="A274" s="140">
        <v>266</v>
      </c>
      <c r="B274" s="140">
        <v>-1</v>
      </c>
      <c r="C274" s="232">
        <f>2.7*6.9</f>
        <v>18.630000000000003</v>
      </c>
      <c r="D274" s="231"/>
    </row>
    <row r="275" spans="1:4">
      <c r="A275" s="140">
        <v>267</v>
      </c>
      <c r="B275" s="140">
        <v>-1</v>
      </c>
      <c r="C275" s="232">
        <f t="shared" ref="C275:C279" si="14">2.7*6.9</f>
        <v>18.630000000000003</v>
      </c>
      <c r="D275" s="231"/>
    </row>
    <row r="276" spans="1:4">
      <c r="A276" s="140">
        <v>268</v>
      </c>
      <c r="B276" s="140">
        <v>-1</v>
      </c>
      <c r="C276" s="232">
        <f t="shared" si="14"/>
        <v>18.630000000000003</v>
      </c>
      <c r="D276" s="231"/>
    </row>
    <row r="277" spans="1:4">
      <c r="A277" s="140">
        <v>269</v>
      </c>
      <c r="B277" s="140">
        <v>-1</v>
      </c>
      <c r="C277" s="232">
        <f t="shared" si="14"/>
        <v>18.630000000000003</v>
      </c>
      <c r="D277" s="231"/>
    </row>
    <row r="278" spans="1:4">
      <c r="A278" s="140">
        <v>270</v>
      </c>
      <c r="B278" s="140">
        <v>-1</v>
      </c>
      <c r="C278" s="232">
        <f t="shared" si="14"/>
        <v>18.630000000000003</v>
      </c>
      <c r="D278" s="231"/>
    </row>
    <row r="279" spans="1:4">
      <c r="A279" s="140">
        <v>271</v>
      </c>
      <c r="B279" s="140">
        <v>-1</v>
      </c>
      <c r="C279" s="232">
        <f t="shared" si="14"/>
        <v>18.630000000000003</v>
      </c>
      <c r="D279" s="231"/>
    </row>
    <row r="280" spans="1:4">
      <c r="A280" s="140">
        <v>272</v>
      </c>
      <c r="B280" s="140">
        <v>-1</v>
      </c>
      <c r="C280" s="232">
        <f>2.7*5.3</f>
        <v>14.31</v>
      </c>
      <c r="D280" s="231" t="s">
        <v>1185</v>
      </c>
    </row>
    <row r="281" spans="1:4">
      <c r="A281" s="140">
        <v>273</v>
      </c>
      <c r="B281" s="140">
        <v>-1</v>
      </c>
      <c r="C281" s="232">
        <f>2.7*6</f>
        <v>16.200000000000003</v>
      </c>
      <c r="D281" s="231"/>
    </row>
    <row r="282" spans="1:4">
      <c r="A282" s="140">
        <v>274</v>
      </c>
      <c r="B282" s="140">
        <v>-1</v>
      </c>
      <c r="C282" s="232">
        <f>2.7*5.3</f>
        <v>14.31</v>
      </c>
      <c r="D282" s="231" t="s">
        <v>1185</v>
      </c>
    </row>
    <row r="283" spans="1:4">
      <c r="A283" s="140">
        <v>275</v>
      </c>
      <c r="B283" s="140">
        <v>-1</v>
      </c>
      <c r="C283" s="232">
        <f>2.7*6</f>
        <v>16.200000000000003</v>
      </c>
      <c r="D283" s="231"/>
    </row>
    <row r="284" spans="1:4">
      <c r="A284" s="140">
        <v>276</v>
      </c>
      <c r="B284" s="140">
        <v>-1</v>
      </c>
      <c r="C284" s="232">
        <f>2.7*5.3</f>
        <v>14.31</v>
      </c>
      <c r="D284" s="231" t="s">
        <v>1185</v>
      </c>
    </row>
    <row r="285" spans="1:4">
      <c r="A285" s="140">
        <v>277</v>
      </c>
      <c r="B285" s="140">
        <v>-1</v>
      </c>
      <c r="C285" s="232">
        <f>2.7*6</f>
        <v>16.200000000000003</v>
      </c>
      <c r="D285" s="231"/>
    </row>
    <row r="286" spans="1:4">
      <c r="A286" s="140">
        <v>278</v>
      </c>
      <c r="B286" s="140">
        <v>-1</v>
      </c>
      <c r="C286" s="232">
        <f>2.7*5.3</f>
        <v>14.31</v>
      </c>
      <c r="D286" s="231" t="s">
        <v>1185</v>
      </c>
    </row>
    <row r="287" spans="1:4">
      <c r="A287" s="140">
        <v>279</v>
      </c>
      <c r="B287" s="140">
        <v>-1</v>
      </c>
      <c r="C287" s="232">
        <f>2.7*6</f>
        <v>16.200000000000003</v>
      </c>
      <c r="D287" s="231"/>
    </row>
    <row r="288" spans="1:4">
      <c r="A288" s="140">
        <v>280</v>
      </c>
      <c r="B288" s="140">
        <v>-1</v>
      </c>
      <c r="C288" s="232">
        <f>2.7*5.3</f>
        <v>14.31</v>
      </c>
      <c r="D288" s="231" t="s">
        <v>1185</v>
      </c>
    </row>
    <row r="289" spans="1:4">
      <c r="A289" s="140">
        <v>281</v>
      </c>
      <c r="B289" s="140">
        <v>-1</v>
      </c>
      <c r="C289" s="232">
        <f>2.7*6</f>
        <v>16.200000000000003</v>
      </c>
      <c r="D289" s="231"/>
    </row>
    <row r="290" spans="1:4">
      <c r="A290" s="140">
        <v>282</v>
      </c>
      <c r="B290" s="140">
        <v>-1</v>
      </c>
      <c r="C290" s="232">
        <f>2.7*5.3</f>
        <v>14.31</v>
      </c>
      <c r="D290" s="231" t="s">
        <v>1185</v>
      </c>
    </row>
    <row r="291" spans="1:4">
      <c r="A291" s="140">
        <v>283</v>
      </c>
      <c r="B291" s="140">
        <v>-1</v>
      </c>
      <c r="C291" s="232">
        <f>2.7*6</f>
        <v>16.200000000000003</v>
      </c>
      <c r="D291" s="231"/>
    </row>
    <row r="292" spans="1:4">
      <c r="A292" s="140">
        <v>284</v>
      </c>
      <c r="B292" s="140">
        <v>-1</v>
      </c>
      <c r="C292" s="232">
        <f>3.8*5.3</f>
        <v>20.139999999999997</v>
      </c>
      <c r="D292" s="231" t="s">
        <v>1185</v>
      </c>
    </row>
    <row r="293" spans="1:4">
      <c r="A293" s="140">
        <v>285</v>
      </c>
      <c r="B293" s="140">
        <v>-1</v>
      </c>
      <c r="C293" s="232">
        <f>3.8*6</f>
        <v>22.799999999999997</v>
      </c>
      <c r="D293" s="231"/>
    </row>
    <row r="294" spans="1:4">
      <c r="A294" s="140">
        <v>286</v>
      </c>
      <c r="B294" s="140">
        <v>-1</v>
      </c>
      <c r="C294" s="232">
        <f>3.8*5.3</f>
        <v>20.139999999999997</v>
      </c>
      <c r="D294" s="231" t="s">
        <v>1185</v>
      </c>
    </row>
    <row r="295" spans="1:4">
      <c r="A295" s="140">
        <v>287</v>
      </c>
      <c r="B295" s="140">
        <v>-1</v>
      </c>
      <c r="C295" s="232">
        <f>3.8*10</f>
        <v>38</v>
      </c>
      <c r="D295" s="231"/>
    </row>
    <row r="296" spans="1:4">
      <c r="A296" s="140">
        <v>288</v>
      </c>
      <c r="B296" s="140">
        <v>-1</v>
      </c>
      <c r="C296" s="232">
        <f>3.8*5.3</f>
        <v>20.139999999999997</v>
      </c>
      <c r="D296" s="231" t="s">
        <v>1185</v>
      </c>
    </row>
    <row r="297" spans="1:4">
      <c r="A297" s="140">
        <v>289</v>
      </c>
      <c r="B297" s="140">
        <v>-1</v>
      </c>
      <c r="C297" s="232">
        <f>3.8*10</f>
        <v>38</v>
      </c>
      <c r="D297" s="231"/>
    </row>
    <row r="298" spans="1:4">
      <c r="A298" s="140">
        <v>290</v>
      </c>
      <c r="B298" s="140">
        <v>-1</v>
      </c>
      <c r="C298" s="232">
        <f>3.8*5.3</f>
        <v>20.139999999999997</v>
      </c>
      <c r="D298" s="231" t="s">
        <v>1185</v>
      </c>
    </row>
    <row r="299" spans="1:4">
      <c r="A299" s="140">
        <v>291</v>
      </c>
      <c r="B299" s="140">
        <v>-1</v>
      </c>
      <c r="C299" s="232">
        <f>3.8*10</f>
        <v>38</v>
      </c>
      <c r="D299" s="231"/>
    </row>
    <row r="300" spans="1:4">
      <c r="A300" s="140">
        <v>292</v>
      </c>
      <c r="B300" s="140">
        <v>-1</v>
      </c>
      <c r="C300" s="232">
        <f>3*5.3</f>
        <v>15.899999999999999</v>
      </c>
      <c r="D300" s="231" t="s">
        <v>1185</v>
      </c>
    </row>
    <row r="301" spans="1:4">
      <c r="A301" s="140">
        <v>293</v>
      </c>
      <c r="B301" s="140">
        <v>-1</v>
      </c>
      <c r="C301" s="232">
        <f>3*10</f>
        <v>30</v>
      </c>
      <c r="D301" s="231"/>
    </row>
    <row r="302" spans="1:4">
      <c r="A302" s="140">
        <v>294</v>
      </c>
      <c r="B302" s="140">
        <v>-1</v>
      </c>
      <c r="C302" s="232">
        <f>3*5.3</f>
        <v>15.899999999999999</v>
      </c>
      <c r="D302" s="231" t="s">
        <v>1185</v>
      </c>
    </row>
    <row r="303" spans="1:4">
      <c r="A303" s="140">
        <v>295</v>
      </c>
      <c r="B303" s="140">
        <v>-1</v>
      </c>
      <c r="C303" s="232">
        <f>3*6</f>
        <v>18</v>
      </c>
      <c r="D303" s="231"/>
    </row>
    <row r="304" spans="1:4">
      <c r="A304" s="140">
        <v>296</v>
      </c>
      <c r="B304" s="140">
        <v>-1</v>
      </c>
      <c r="C304" s="232">
        <f>2.7*5.3</f>
        <v>14.31</v>
      </c>
      <c r="D304" s="231" t="s">
        <v>1185</v>
      </c>
    </row>
    <row r="305" spans="1:4">
      <c r="A305" s="140">
        <v>297</v>
      </c>
      <c r="B305" s="140">
        <v>-1</v>
      </c>
      <c r="C305" s="232">
        <f>2.7*6</f>
        <v>16.200000000000003</v>
      </c>
      <c r="D305" s="231"/>
    </row>
    <row r="306" spans="1:4">
      <c r="A306" s="140">
        <v>298</v>
      </c>
      <c r="B306" s="140">
        <v>-1</v>
      </c>
      <c r="C306" s="232">
        <f>2.7*5.3</f>
        <v>14.31</v>
      </c>
      <c r="D306" s="231" t="s">
        <v>1185</v>
      </c>
    </row>
    <row r="307" spans="1:4">
      <c r="A307" s="140">
        <v>299</v>
      </c>
      <c r="B307" s="140">
        <v>-1</v>
      </c>
      <c r="C307" s="232">
        <f>2.7*6</f>
        <v>16.200000000000003</v>
      </c>
      <c r="D307" s="231"/>
    </row>
    <row r="308" spans="1:4">
      <c r="A308" s="140">
        <v>300</v>
      </c>
      <c r="B308" s="140">
        <v>-1</v>
      </c>
      <c r="C308" s="232">
        <f>2.7*5.3</f>
        <v>14.31</v>
      </c>
      <c r="D308" s="231" t="s">
        <v>1185</v>
      </c>
    </row>
    <row r="309" spans="1:4">
      <c r="A309" s="140">
        <v>301</v>
      </c>
      <c r="B309" s="140">
        <v>-1</v>
      </c>
      <c r="C309" s="232">
        <f>2.7*6</f>
        <v>16.200000000000003</v>
      </c>
      <c r="D309" s="231"/>
    </row>
    <row r="310" spans="1:4">
      <c r="A310" s="140">
        <v>302</v>
      </c>
      <c r="B310" s="140">
        <v>-1</v>
      </c>
      <c r="C310" s="232">
        <f>2.7*5.3</f>
        <v>14.31</v>
      </c>
      <c r="D310" s="231" t="s">
        <v>1185</v>
      </c>
    </row>
    <row r="311" spans="1:4">
      <c r="A311" s="140">
        <v>303</v>
      </c>
      <c r="B311" s="140">
        <v>-1</v>
      </c>
      <c r="C311" s="232">
        <f>2.7*6</f>
        <v>16.200000000000003</v>
      </c>
      <c r="D311" s="231"/>
    </row>
    <row r="312" spans="1:4">
      <c r="A312" s="140">
        <v>304</v>
      </c>
      <c r="B312" s="140">
        <v>-1</v>
      </c>
      <c r="C312" s="232">
        <f>2.7*5.3</f>
        <v>14.31</v>
      </c>
      <c r="D312" s="231" t="s">
        <v>1185</v>
      </c>
    </row>
    <row r="313" spans="1:4">
      <c r="A313" s="140">
        <v>305</v>
      </c>
      <c r="B313" s="140">
        <v>-1</v>
      </c>
      <c r="C313" s="232">
        <f>2.7*6</f>
        <v>16.200000000000003</v>
      </c>
      <c r="D313" s="231"/>
    </row>
    <row r="314" spans="1:4">
      <c r="A314" s="140">
        <v>306</v>
      </c>
      <c r="B314" s="140">
        <v>-1</v>
      </c>
      <c r="C314" s="232">
        <f>2.7*5.3</f>
        <v>14.31</v>
      </c>
      <c r="D314" s="231" t="s">
        <v>1185</v>
      </c>
    </row>
    <row r="315" spans="1:4">
      <c r="A315" s="140">
        <v>307</v>
      </c>
      <c r="B315" s="140">
        <v>-1</v>
      </c>
      <c r="C315" s="232">
        <f>2.7*6</f>
        <v>16.200000000000003</v>
      </c>
      <c r="D315" s="231"/>
    </row>
    <row r="316" spans="1:4">
      <c r="A316" s="140">
        <v>308</v>
      </c>
      <c r="B316" s="140">
        <v>-1</v>
      </c>
      <c r="C316" s="232">
        <f>2.7*5.3</f>
        <v>14.31</v>
      </c>
      <c r="D316" s="231" t="s">
        <v>1185</v>
      </c>
    </row>
    <row r="317" spans="1:4">
      <c r="A317" s="140">
        <v>309</v>
      </c>
      <c r="B317" s="140">
        <v>-1</v>
      </c>
      <c r="C317" s="232">
        <f>2.7*6</f>
        <v>16.200000000000003</v>
      </c>
      <c r="D317" s="231"/>
    </row>
    <row r="318" spans="1:4">
      <c r="A318" s="140">
        <v>310</v>
      </c>
      <c r="B318" s="140">
        <v>-1</v>
      </c>
      <c r="C318" s="232">
        <f>2.7*5.3</f>
        <v>14.31</v>
      </c>
      <c r="D318" s="231" t="s">
        <v>1185</v>
      </c>
    </row>
    <row r="319" spans="1:4">
      <c r="A319" s="140">
        <v>311</v>
      </c>
      <c r="B319" s="140">
        <v>-1</v>
      </c>
      <c r="C319" s="232">
        <f t="shared" ref="C319:C323" si="15">2.7*5.3</f>
        <v>14.31</v>
      </c>
      <c r="D319" s="231"/>
    </row>
    <row r="320" spans="1:4">
      <c r="A320" s="140">
        <v>312</v>
      </c>
      <c r="B320" s="140">
        <v>-1</v>
      </c>
      <c r="C320" s="232">
        <f t="shared" si="15"/>
        <v>14.31</v>
      </c>
      <c r="D320" s="231" t="s">
        <v>1185</v>
      </c>
    </row>
    <row r="321" spans="1:4">
      <c r="A321" s="140">
        <v>313</v>
      </c>
      <c r="B321" s="140">
        <v>-1</v>
      </c>
      <c r="C321" s="232">
        <f t="shared" si="15"/>
        <v>14.31</v>
      </c>
      <c r="D321" s="231"/>
    </row>
    <row r="322" spans="1:4">
      <c r="A322" s="140">
        <v>314</v>
      </c>
      <c r="B322" s="140">
        <v>-1</v>
      </c>
      <c r="C322" s="232">
        <f t="shared" si="15"/>
        <v>14.31</v>
      </c>
      <c r="D322" s="231"/>
    </row>
    <row r="323" spans="1:4">
      <c r="A323" s="140">
        <v>315</v>
      </c>
      <c r="B323" s="140">
        <v>-1</v>
      </c>
      <c r="C323" s="232">
        <f t="shared" si="15"/>
        <v>14.31</v>
      </c>
      <c r="D323" s="231"/>
    </row>
    <row r="324" spans="1:4">
      <c r="A324" s="140">
        <v>316</v>
      </c>
      <c r="B324" s="140">
        <v>-1</v>
      </c>
      <c r="C324" s="232">
        <f>2.7*6</f>
        <v>16.200000000000003</v>
      </c>
      <c r="D324" s="231"/>
    </row>
    <row r="325" spans="1:4">
      <c r="A325" s="140">
        <v>317</v>
      </c>
      <c r="B325" s="140">
        <v>-1</v>
      </c>
      <c r="C325" s="232">
        <f>2.7*6</f>
        <v>16.200000000000003</v>
      </c>
      <c r="D325" s="231"/>
    </row>
    <row r="326" spans="1:4">
      <c r="A326" s="140">
        <v>318</v>
      </c>
      <c r="B326" s="140">
        <v>-1</v>
      </c>
      <c r="C326" s="232">
        <f>3.5*5.3</f>
        <v>18.55</v>
      </c>
      <c r="D326" s="231" t="s">
        <v>1185</v>
      </c>
    </row>
    <row r="327" spans="1:4">
      <c r="A327" s="140">
        <v>319</v>
      </c>
      <c r="B327" s="140">
        <v>-1</v>
      </c>
      <c r="C327" s="232">
        <f>5.9*5.3</f>
        <v>31.27</v>
      </c>
      <c r="D327" s="231"/>
    </row>
    <row r="328" spans="1:4">
      <c r="A328" s="140">
        <v>320</v>
      </c>
      <c r="B328" s="140">
        <v>-1</v>
      </c>
      <c r="C328" s="232">
        <f>3.5*5.3</f>
        <v>18.55</v>
      </c>
      <c r="D328" s="231" t="s">
        <v>1185</v>
      </c>
    </row>
    <row r="329" spans="1:4">
      <c r="A329" s="140">
        <v>321</v>
      </c>
      <c r="B329" s="140">
        <v>-1</v>
      </c>
      <c r="C329" s="232">
        <f>3.5*5.3</f>
        <v>18.55</v>
      </c>
      <c r="D329" s="231"/>
    </row>
    <row r="330" spans="1:4">
      <c r="A330" s="140">
        <v>322</v>
      </c>
      <c r="B330" s="140">
        <v>-1</v>
      </c>
      <c r="C330" s="232">
        <f>2.7*5.3</f>
        <v>14.31</v>
      </c>
      <c r="D330" s="231" t="s">
        <v>1185</v>
      </c>
    </row>
    <row r="331" spans="1:4">
      <c r="A331" s="140">
        <v>323</v>
      </c>
      <c r="B331" s="140">
        <v>-1</v>
      </c>
      <c r="C331" s="232">
        <f t="shared" ref="C331:C333" si="16">2.7*5.3</f>
        <v>14.31</v>
      </c>
      <c r="D331" s="231"/>
    </row>
    <row r="332" spans="1:4">
      <c r="A332" s="140">
        <v>324</v>
      </c>
      <c r="B332" s="140">
        <v>-1</v>
      </c>
      <c r="C332" s="232">
        <f t="shared" si="16"/>
        <v>14.31</v>
      </c>
      <c r="D332" s="231" t="s">
        <v>1185</v>
      </c>
    </row>
    <row r="333" spans="1:4">
      <c r="A333" s="140">
        <v>325</v>
      </c>
      <c r="B333" s="140">
        <v>-1</v>
      </c>
      <c r="C333" s="232">
        <f t="shared" si="16"/>
        <v>14.31</v>
      </c>
      <c r="D333" s="231"/>
    </row>
    <row r="334" spans="1:4">
      <c r="A334" s="140">
        <v>326</v>
      </c>
      <c r="B334" s="140">
        <v>-1</v>
      </c>
      <c r="C334" s="232">
        <f>3.3*5.3</f>
        <v>17.489999999999998</v>
      </c>
      <c r="D334" s="231" t="s">
        <v>1185</v>
      </c>
    </row>
    <row r="335" spans="1:4">
      <c r="A335" s="140">
        <v>327</v>
      </c>
      <c r="B335" s="140">
        <v>-1</v>
      </c>
      <c r="C335" s="232">
        <f t="shared" ref="C335" si="17">3.3*5.3</f>
        <v>17.489999999999998</v>
      </c>
      <c r="D335" s="231"/>
    </row>
    <row r="336" spans="1:4">
      <c r="A336" s="140">
        <v>328</v>
      </c>
      <c r="B336" s="140">
        <v>-1</v>
      </c>
      <c r="C336" s="232">
        <f>3.2*5.3</f>
        <v>16.96</v>
      </c>
      <c r="D336" s="231" t="s">
        <v>1185</v>
      </c>
    </row>
    <row r="337" spans="1:4">
      <c r="A337" s="140">
        <v>329</v>
      </c>
      <c r="B337" s="140">
        <v>-1</v>
      </c>
      <c r="C337" s="232">
        <f>3.2*5.3</f>
        <v>16.96</v>
      </c>
      <c r="D337" s="231"/>
    </row>
    <row r="338" spans="1:4">
      <c r="A338" s="140">
        <v>330</v>
      </c>
      <c r="B338" s="140">
        <v>-1</v>
      </c>
      <c r="C338" s="232">
        <f>4*6.6</f>
        <v>26.4</v>
      </c>
      <c r="D338" s="231"/>
    </row>
    <row r="339" spans="1:4">
      <c r="A339" s="140">
        <v>331</v>
      </c>
      <c r="B339" s="140">
        <v>-1</v>
      </c>
      <c r="C339" s="232">
        <f>4*6.6</f>
        <v>26.4</v>
      </c>
      <c r="D339" s="231"/>
    </row>
    <row r="340" spans="1:4">
      <c r="A340" s="140">
        <v>332</v>
      </c>
      <c r="B340" s="140">
        <v>-1</v>
      </c>
      <c r="C340" s="232">
        <f>3.3*5.3</f>
        <v>17.489999999999998</v>
      </c>
      <c r="D340" s="231"/>
    </row>
    <row r="341" spans="1:4">
      <c r="A341" s="140">
        <v>333</v>
      </c>
      <c r="B341" s="140">
        <v>-1</v>
      </c>
      <c r="C341" s="232">
        <f t="shared" ref="C341:C355" si="18">2.7*5.3</f>
        <v>14.31</v>
      </c>
      <c r="D341" s="231"/>
    </row>
    <row r="342" spans="1:4">
      <c r="A342" s="140">
        <v>334</v>
      </c>
      <c r="B342" s="140">
        <v>-1</v>
      </c>
      <c r="C342" s="232">
        <f t="shared" si="18"/>
        <v>14.31</v>
      </c>
      <c r="D342" s="231"/>
    </row>
    <row r="343" spans="1:4">
      <c r="A343" s="140">
        <v>335</v>
      </c>
      <c r="B343" s="140">
        <v>-1</v>
      </c>
      <c r="C343" s="232">
        <f t="shared" si="18"/>
        <v>14.31</v>
      </c>
      <c r="D343" s="231"/>
    </row>
    <row r="344" spans="1:4">
      <c r="A344" s="140">
        <v>336</v>
      </c>
      <c r="B344" s="140">
        <v>-1</v>
      </c>
      <c r="C344" s="232">
        <f t="shared" si="18"/>
        <v>14.31</v>
      </c>
      <c r="D344" s="231"/>
    </row>
    <row r="345" spans="1:4">
      <c r="A345" s="140">
        <v>337</v>
      </c>
      <c r="B345" s="140">
        <v>-1</v>
      </c>
      <c r="C345" s="232">
        <f t="shared" si="18"/>
        <v>14.31</v>
      </c>
      <c r="D345" s="231"/>
    </row>
    <row r="346" spans="1:4">
      <c r="A346" s="140">
        <v>338</v>
      </c>
      <c r="B346" s="140">
        <v>-1</v>
      </c>
      <c r="C346" s="232">
        <f t="shared" si="18"/>
        <v>14.31</v>
      </c>
      <c r="D346" s="231"/>
    </row>
    <row r="347" spans="1:4">
      <c r="A347" s="140">
        <v>339</v>
      </c>
      <c r="B347" s="140">
        <v>-1</v>
      </c>
      <c r="C347" s="232">
        <f t="shared" si="18"/>
        <v>14.31</v>
      </c>
      <c r="D347" s="231"/>
    </row>
    <row r="348" spans="1:4">
      <c r="A348" s="140">
        <v>340</v>
      </c>
      <c r="B348" s="140">
        <v>-1</v>
      </c>
      <c r="C348" s="232">
        <f t="shared" si="18"/>
        <v>14.31</v>
      </c>
      <c r="D348" s="231"/>
    </row>
    <row r="349" spans="1:4">
      <c r="A349" s="140">
        <v>341</v>
      </c>
      <c r="B349" s="140">
        <v>-1</v>
      </c>
      <c r="C349" s="232">
        <f t="shared" si="18"/>
        <v>14.31</v>
      </c>
      <c r="D349" s="231"/>
    </row>
    <row r="350" spans="1:4">
      <c r="A350" s="140">
        <v>342</v>
      </c>
      <c r="B350" s="140">
        <v>-1</v>
      </c>
      <c r="C350" s="232">
        <f t="shared" si="18"/>
        <v>14.31</v>
      </c>
      <c r="D350" s="231"/>
    </row>
    <row r="351" spans="1:4">
      <c r="A351" s="140">
        <v>343</v>
      </c>
      <c r="B351" s="140">
        <v>-1</v>
      </c>
      <c r="C351" s="232">
        <f t="shared" si="18"/>
        <v>14.31</v>
      </c>
      <c r="D351" s="231"/>
    </row>
    <row r="352" spans="1:4">
      <c r="A352" s="140">
        <v>344</v>
      </c>
      <c r="B352" s="140">
        <v>-1</v>
      </c>
      <c r="C352" s="232">
        <f>3*5.5</f>
        <v>16.5</v>
      </c>
      <c r="D352" s="231"/>
    </row>
    <row r="353" spans="1:4">
      <c r="A353" s="140">
        <v>345</v>
      </c>
      <c r="B353" s="140">
        <v>-1</v>
      </c>
      <c r="C353" s="232">
        <f t="shared" si="18"/>
        <v>14.31</v>
      </c>
      <c r="D353" s="231"/>
    </row>
    <row r="354" spans="1:4">
      <c r="A354" s="140">
        <v>346</v>
      </c>
      <c r="B354" s="140">
        <v>-1</v>
      </c>
      <c r="C354" s="232">
        <f t="shared" si="18"/>
        <v>14.31</v>
      </c>
      <c r="D354" s="231"/>
    </row>
    <row r="355" spans="1:4">
      <c r="A355" s="140">
        <v>347</v>
      </c>
      <c r="B355" s="140">
        <v>-1</v>
      </c>
      <c r="C355" s="232">
        <f t="shared" si="18"/>
        <v>14.31</v>
      </c>
      <c r="D355" s="231"/>
    </row>
    <row r="356" spans="1:4">
      <c r="A356" s="140">
        <v>348</v>
      </c>
      <c r="B356" s="140">
        <v>-1</v>
      </c>
      <c r="C356" s="232">
        <f>3.3*5.5</f>
        <v>18.149999999999999</v>
      </c>
      <c r="D356" s="231"/>
    </row>
    <row r="357" spans="1:4">
      <c r="A357" s="140">
        <v>349</v>
      </c>
      <c r="B357" s="140">
        <v>-1</v>
      </c>
      <c r="C357" s="232">
        <f>3.3*5.5</f>
        <v>18.149999999999999</v>
      </c>
      <c r="D357" s="231"/>
    </row>
    <row r="358" spans="1:4">
      <c r="A358" s="140">
        <v>350</v>
      </c>
      <c r="B358" s="140">
        <v>-1</v>
      </c>
      <c r="C358" s="232">
        <f t="shared" ref="C358:C421" si="19">2.7*5.3</f>
        <v>14.31</v>
      </c>
      <c r="D358" s="231"/>
    </row>
    <row r="359" spans="1:4">
      <c r="A359" s="140">
        <v>351</v>
      </c>
      <c r="B359" s="140">
        <v>-1</v>
      </c>
      <c r="C359" s="232">
        <f t="shared" si="19"/>
        <v>14.31</v>
      </c>
      <c r="D359" s="231"/>
    </row>
    <row r="360" spans="1:4">
      <c r="A360" s="140">
        <v>352</v>
      </c>
      <c r="B360" s="140">
        <v>-1</v>
      </c>
      <c r="C360" s="232">
        <f t="shared" si="19"/>
        <v>14.31</v>
      </c>
      <c r="D360" s="231"/>
    </row>
    <row r="361" spans="1:4">
      <c r="A361" s="140">
        <v>353</v>
      </c>
      <c r="B361" s="140">
        <v>-1</v>
      </c>
      <c r="C361" s="232">
        <f t="shared" si="19"/>
        <v>14.31</v>
      </c>
      <c r="D361" s="231"/>
    </row>
    <row r="362" spans="1:4">
      <c r="A362" s="140">
        <v>354</v>
      </c>
      <c r="B362" s="140">
        <v>-1</v>
      </c>
      <c r="C362" s="232">
        <f t="shared" si="19"/>
        <v>14.31</v>
      </c>
      <c r="D362" s="231"/>
    </row>
    <row r="363" spans="1:4">
      <c r="A363" s="140">
        <v>355</v>
      </c>
      <c r="B363" s="140">
        <v>-1</v>
      </c>
      <c r="C363" s="232">
        <f t="shared" si="19"/>
        <v>14.31</v>
      </c>
      <c r="D363" s="231"/>
    </row>
    <row r="364" spans="1:4">
      <c r="A364" s="140">
        <v>356</v>
      </c>
      <c r="B364" s="140">
        <v>-1</v>
      </c>
      <c r="C364" s="232">
        <f t="shared" si="19"/>
        <v>14.31</v>
      </c>
      <c r="D364" s="231"/>
    </row>
    <row r="365" spans="1:4">
      <c r="A365" s="140">
        <v>357</v>
      </c>
      <c r="B365" s="140">
        <v>-1</v>
      </c>
      <c r="C365" s="232">
        <f t="shared" si="19"/>
        <v>14.31</v>
      </c>
      <c r="D365" s="231"/>
    </row>
    <row r="366" spans="1:4">
      <c r="A366" s="140">
        <v>358</v>
      </c>
      <c r="B366" s="140">
        <v>-1</v>
      </c>
      <c r="C366" s="232">
        <f t="shared" si="19"/>
        <v>14.31</v>
      </c>
      <c r="D366" s="231"/>
    </row>
    <row r="367" spans="1:4">
      <c r="A367" s="140">
        <v>359</v>
      </c>
      <c r="B367" s="140">
        <v>-1</v>
      </c>
      <c r="C367" s="232">
        <f t="shared" si="19"/>
        <v>14.31</v>
      </c>
      <c r="D367" s="231"/>
    </row>
    <row r="368" spans="1:4">
      <c r="A368" s="140">
        <v>360</v>
      </c>
      <c r="B368" s="140">
        <v>-1</v>
      </c>
      <c r="C368" s="232">
        <f t="shared" si="19"/>
        <v>14.31</v>
      </c>
      <c r="D368" s="231"/>
    </row>
    <row r="369" spans="1:4">
      <c r="A369" s="140">
        <v>361</v>
      </c>
      <c r="B369" s="140">
        <v>-1</v>
      </c>
      <c r="C369" s="232">
        <f t="shared" si="19"/>
        <v>14.31</v>
      </c>
      <c r="D369" s="231"/>
    </row>
    <row r="370" spans="1:4">
      <c r="A370" s="140">
        <v>362</v>
      </c>
      <c r="B370" s="140">
        <v>-1</v>
      </c>
      <c r="C370" s="232">
        <f t="shared" si="19"/>
        <v>14.31</v>
      </c>
      <c r="D370" s="231"/>
    </row>
    <row r="371" spans="1:4">
      <c r="A371" s="140">
        <v>363</v>
      </c>
      <c r="B371" s="140">
        <v>-1</v>
      </c>
      <c r="C371" s="232">
        <f t="shared" si="19"/>
        <v>14.31</v>
      </c>
      <c r="D371" s="231"/>
    </row>
    <row r="372" spans="1:4">
      <c r="A372" s="140">
        <v>364</v>
      </c>
      <c r="B372" s="140">
        <v>-1</v>
      </c>
      <c r="C372" s="232">
        <f t="shared" si="19"/>
        <v>14.31</v>
      </c>
      <c r="D372" s="231"/>
    </row>
    <row r="373" spans="1:4">
      <c r="A373" s="140">
        <v>365</v>
      </c>
      <c r="B373" s="140">
        <v>-1</v>
      </c>
      <c r="C373" s="232">
        <f t="shared" si="19"/>
        <v>14.31</v>
      </c>
      <c r="D373" s="231"/>
    </row>
    <row r="374" spans="1:4">
      <c r="A374" s="140">
        <v>366</v>
      </c>
      <c r="B374" s="140">
        <v>-1</v>
      </c>
      <c r="C374" s="232">
        <f t="shared" si="19"/>
        <v>14.31</v>
      </c>
      <c r="D374" s="231"/>
    </row>
    <row r="375" spans="1:4">
      <c r="A375" s="140">
        <v>367</v>
      </c>
      <c r="B375" s="140">
        <v>-1</v>
      </c>
      <c r="C375" s="232">
        <f t="shared" si="19"/>
        <v>14.31</v>
      </c>
      <c r="D375" s="231"/>
    </row>
    <row r="376" spans="1:4">
      <c r="A376" s="140">
        <v>368</v>
      </c>
      <c r="B376" s="140">
        <v>-1</v>
      </c>
      <c r="C376" s="232">
        <f>2.7*7</f>
        <v>18.900000000000002</v>
      </c>
      <c r="D376" s="231"/>
    </row>
    <row r="377" spans="1:4">
      <c r="A377" s="140">
        <v>369</v>
      </c>
      <c r="B377" s="140">
        <v>-1</v>
      </c>
      <c r="C377" s="232">
        <f>2.7*7</f>
        <v>18.900000000000002</v>
      </c>
      <c r="D377" s="231"/>
    </row>
    <row r="378" spans="1:4">
      <c r="A378" s="140">
        <v>370</v>
      </c>
      <c r="B378" s="140">
        <v>-1</v>
      </c>
      <c r="C378" s="232">
        <f t="shared" si="19"/>
        <v>14.31</v>
      </c>
      <c r="D378" s="231" t="s">
        <v>1185</v>
      </c>
    </row>
    <row r="379" spans="1:4">
      <c r="A379" s="140">
        <v>371</v>
      </c>
      <c r="B379" s="140">
        <v>-1</v>
      </c>
      <c r="C379" s="232">
        <f t="shared" si="19"/>
        <v>14.31</v>
      </c>
      <c r="D379" s="231"/>
    </row>
    <row r="380" spans="1:4">
      <c r="A380" s="140">
        <v>372</v>
      </c>
      <c r="B380" s="140">
        <v>-1</v>
      </c>
      <c r="C380" s="232">
        <f t="shared" si="19"/>
        <v>14.31</v>
      </c>
      <c r="D380" s="231" t="s">
        <v>1185</v>
      </c>
    </row>
    <row r="381" spans="1:4">
      <c r="A381" s="140">
        <v>373</v>
      </c>
      <c r="B381" s="140">
        <v>-1</v>
      </c>
      <c r="C381" s="232">
        <f t="shared" si="19"/>
        <v>14.31</v>
      </c>
      <c r="D381" s="231"/>
    </row>
    <row r="382" spans="1:4">
      <c r="A382" s="140">
        <v>374</v>
      </c>
      <c r="B382" s="140">
        <v>-1</v>
      </c>
      <c r="C382" s="232">
        <f t="shared" si="19"/>
        <v>14.31</v>
      </c>
      <c r="D382" s="231" t="s">
        <v>1185</v>
      </c>
    </row>
    <row r="383" spans="1:4">
      <c r="A383" s="140">
        <v>375</v>
      </c>
      <c r="B383" s="140">
        <v>-1</v>
      </c>
      <c r="C383" s="232">
        <f t="shared" si="19"/>
        <v>14.31</v>
      </c>
      <c r="D383" s="231"/>
    </row>
    <row r="384" spans="1:4">
      <c r="A384" s="140">
        <v>376</v>
      </c>
      <c r="B384" s="140">
        <v>-1</v>
      </c>
      <c r="C384" s="232">
        <f t="shared" si="19"/>
        <v>14.31</v>
      </c>
      <c r="D384" s="231" t="s">
        <v>1185</v>
      </c>
    </row>
    <row r="385" spans="1:4">
      <c r="A385" s="140">
        <v>377</v>
      </c>
      <c r="B385" s="140">
        <v>-1</v>
      </c>
      <c r="C385" s="232">
        <f t="shared" si="19"/>
        <v>14.31</v>
      </c>
      <c r="D385" s="231"/>
    </row>
    <row r="386" spans="1:4">
      <c r="A386" s="140">
        <v>378</v>
      </c>
      <c r="B386" s="140">
        <v>-1</v>
      </c>
      <c r="C386" s="232">
        <f>2.7*6.65</f>
        <v>17.955000000000002</v>
      </c>
      <c r="D386" s="231"/>
    </row>
    <row r="387" spans="1:4">
      <c r="A387" s="140">
        <v>379</v>
      </c>
      <c r="B387" s="140">
        <v>-1</v>
      </c>
      <c r="C387" s="232">
        <f>2.7*6.65</f>
        <v>17.955000000000002</v>
      </c>
      <c r="D387" s="231"/>
    </row>
    <row r="388" spans="1:4">
      <c r="A388" s="140">
        <v>380</v>
      </c>
      <c r="B388" s="140">
        <v>-1</v>
      </c>
      <c r="C388" s="232">
        <f t="shared" si="19"/>
        <v>14.31</v>
      </c>
      <c r="D388" s="231" t="s">
        <v>1185</v>
      </c>
    </row>
    <row r="389" spans="1:4">
      <c r="A389" s="140">
        <v>381</v>
      </c>
      <c r="B389" s="140">
        <v>-1</v>
      </c>
      <c r="C389" s="232">
        <f t="shared" si="19"/>
        <v>14.31</v>
      </c>
      <c r="D389" s="231"/>
    </row>
    <row r="390" spans="1:4">
      <c r="A390" s="140">
        <v>382</v>
      </c>
      <c r="B390" s="140">
        <v>-1</v>
      </c>
      <c r="C390" s="232">
        <f t="shared" si="19"/>
        <v>14.31</v>
      </c>
      <c r="D390" s="231" t="s">
        <v>1185</v>
      </c>
    </row>
    <row r="391" spans="1:4">
      <c r="A391" s="140">
        <v>383</v>
      </c>
      <c r="B391" s="140">
        <v>-1</v>
      </c>
      <c r="C391" s="232">
        <f t="shared" si="19"/>
        <v>14.31</v>
      </c>
      <c r="D391" s="231"/>
    </row>
    <row r="392" spans="1:4">
      <c r="A392" s="140">
        <v>384</v>
      </c>
      <c r="B392" s="140">
        <v>-1</v>
      </c>
      <c r="C392" s="232">
        <f t="shared" si="19"/>
        <v>14.31</v>
      </c>
      <c r="D392" s="231" t="s">
        <v>1185</v>
      </c>
    </row>
    <row r="393" spans="1:4">
      <c r="A393" s="140">
        <v>385</v>
      </c>
      <c r="B393" s="140">
        <v>-1</v>
      </c>
      <c r="C393" s="232">
        <f t="shared" si="19"/>
        <v>14.31</v>
      </c>
      <c r="D393" s="231"/>
    </row>
    <row r="394" spans="1:4">
      <c r="A394" s="140">
        <v>386</v>
      </c>
      <c r="B394" s="140">
        <v>-1</v>
      </c>
      <c r="C394" s="232">
        <f t="shared" si="19"/>
        <v>14.31</v>
      </c>
      <c r="D394" s="231" t="s">
        <v>1185</v>
      </c>
    </row>
    <row r="395" spans="1:4">
      <c r="A395" s="140">
        <v>387</v>
      </c>
      <c r="B395" s="140">
        <v>-1</v>
      </c>
      <c r="C395" s="232">
        <f t="shared" si="19"/>
        <v>14.31</v>
      </c>
      <c r="D395" s="231"/>
    </row>
    <row r="396" spans="1:4">
      <c r="A396" s="140">
        <v>388</v>
      </c>
      <c r="B396" s="140">
        <v>-1</v>
      </c>
      <c r="C396" s="232">
        <f t="shared" si="19"/>
        <v>14.31</v>
      </c>
      <c r="D396" s="231" t="s">
        <v>1185</v>
      </c>
    </row>
    <row r="397" spans="1:4">
      <c r="A397" s="140">
        <v>389</v>
      </c>
      <c r="B397" s="140">
        <v>-1</v>
      </c>
      <c r="C397" s="232">
        <f t="shared" si="19"/>
        <v>14.31</v>
      </c>
      <c r="D397" s="231"/>
    </row>
    <row r="398" spans="1:4">
      <c r="A398" s="140">
        <v>390</v>
      </c>
      <c r="B398" s="140">
        <v>-1</v>
      </c>
      <c r="C398" s="232">
        <f t="shared" si="19"/>
        <v>14.31</v>
      </c>
      <c r="D398" s="231" t="s">
        <v>1185</v>
      </c>
    </row>
    <row r="399" spans="1:4">
      <c r="A399" s="140">
        <v>391</v>
      </c>
      <c r="B399" s="140">
        <v>-1</v>
      </c>
      <c r="C399" s="232">
        <f t="shared" si="19"/>
        <v>14.31</v>
      </c>
      <c r="D399" s="231"/>
    </row>
    <row r="400" spans="1:4">
      <c r="A400" s="140">
        <v>392</v>
      </c>
      <c r="B400" s="140">
        <v>-1</v>
      </c>
      <c r="C400" s="232">
        <f t="shared" si="19"/>
        <v>14.31</v>
      </c>
      <c r="D400" s="231" t="s">
        <v>1185</v>
      </c>
    </row>
    <row r="401" spans="1:4">
      <c r="A401" s="140">
        <v>393</v>
      </c>
      <c r="B401" s="140">
        <v>-1</v>
      </c>
      <c r="C401" s="232">
        <f t="shared" si="19"/>
        <v>14.31</v>
      </c>
      <c r="D401" s="231"/>
    </row>
    <row r="402" spans="1:4">
      <c r="A402" s="140">
        <v>394</v>
      </c>
      <c r="B402" s="140">
        <v>-1</v>
      </c>
      <c r="C402" s="232">
        <f t="shared" si="19"/>
        <v>14.31</v>
      </c>
      <c r="D402" s="231" t="s">
        <v>1185</v>
      </c>
    </row>
    <row r="403" spans="1:4">
      <c r="A403" s="140">
        <v>395</v>
      </c>
      <c r="B403" s="140">
        <v>-1</v>
      </c>
      <c r="C403" s="232">
        <f t="shared" si="19"/>
        <v>14.31</v>
      </c>
      <c r="D403" s="231"/>
    </row>
    <row r="404" spans="1:4">
      <c r="A404" s="140">
        <v>396</v>
      </c>
      <c r="B404" s="140">
        <v>-1</v>
      </c>
      <c r="C404" s="232">
        <f t="shared" si="19"/>
        <v>14.31</v>
      </c>
      <c r="D404" s="231" t="s">
        <v>1185</v>
      </c>
    </row>
    <row r="405" spans="1:4">
      <c r="A405" s="140">
        <v>397</v>
      </c>
      <c r="B405" s="140">
        <v>-1</v>
      </c>
      <c r="C405" s="232">
        <f t="shared" si="19"/>
        <v>14.31</v>
      </c>
      <c r="D405" s="231"/>
    </row>
    <row r="406" spans="1:4">
      <c r="A406" s="140">
        <v>398</v>
      </c>
      <c r="B406" s="140">
        <v>-1</v>
      </c>
      <c r="C406" s="232">
        <f t="shared" si="19"/>
        <v>14.31</v>
      </c>
      <c r="D406" s="231"/>
    </row>
    <row r="407" spans="1:4">
      <c r="A407" s="140">
        <v>399</v>
      </c>
      <c r="B407" s="140">
        <v>-1</v>
      </c>
      <c r="C407" s="232">
        <f t="shared" si="19"/>
        <v>14.31</v>
      </c>
      <c r="D407" s="231"/>
    </row>
    <row r="408" spans="1:4">
      <c r="A408" s="140">
        <v>400</v>
      </c>
      <c r="B408" s="140">
        <v>-1</v>
      </c>
      <c r="C408" s="232">
        <f t="shared" si="19"/>
        <v>14.31</v>
      </c>
      <c r="D408" s="231"/>
    </row>
    <row r="409" spans="1:4">
      <c r="A409" s="140">
        <v>401</v>
      </c>
      <c r="B409" s="140">
        <v>-1</v>
      </c>
      <c r="C409" s="232">
        <f t="shared" si="19"/>
        <v>14.31</v>
      </c>
      <c r="D409" s="231"/>
    </row>
    <row r="410" spans="1:4">
      <c r="A410" s="140">
        <v>402</v>
      </c>
      <c r="B410" s="140">
        <v>-1</v>
      </c>
      <c r="C410" s="232">
        <f t="shared" si="19"/>
        <v>14.31</v>
      </c>
      <c r="D410" s="231"/>
    </row>
    <row r="411" spans="1:4">
      <c r="A411" s="140">
        <v>403</v>
      </c>
      <c r="B411" s="140">
        <v>-1</v>
      </c>
      <c r="C411" s="232">
        <f t="shared" si="19"/>
        <v>14.31</v>
      </c>
      <c r="D411" s="231"/>
    </row>
    <row r="412" spans="1:4">
      <c r="A412" s="140">
        <v>404</v>
      </c>
      <c r="B412" s="140">
        <v>-1</v>
      </c>
      <c r="C412" s="232">
        <f t="shared" si="19"/>
        <v>14.31</v>
      </c>
      <c r="D412" s="231"/>
    </row>
    <row r="413" spans="1:4">
      <c r="A413" s="140">
        <v>405</v>
      </c>
      <c r="B413" s="140">
        <v>-1</v>
      </c>
      <c r="C413" s="232">
        <f t="shared" si="19"/>
        <v>14.31</v>
      </c>
      <c r="D413" s="231"/>
    </row>
    <row r="414" spans="1:4">
      <c r="A414" s="140">
        <v>406</v>
      </c>
      <c r="B414" s="140">
        <v>-1</v>
      </c>
      <c r="C414" s="232">
        <f t="shared" si="19"/>
        <v>14.31</v>
      </c>
      <c r="D414" s="231"/>
    </row>
    <row r="415" spans="1:4">
      <c r="A415" s="140">
        <v>407</v>
      </c>
      <c r="B415" s="140">
        <v>-1</v>
      </c>
      <c r="C415" s="232">
        <f>2.7*6.65</f>
        <v>17.955000000000002</v>
      </c>
      <c r="D415" s="231"/>
    </row>
    <row r="416" spans="1:4">
      <c r="A416" s="140">
        <v>408</v>
      </c>
      <c r="B416" s="140">
        <v>-1</v>
      </c>
      <c r="C416" s="232">
        <f>2.7*6.65</f>
        <v>17.955000000000002</v>
      </c>
      <c r="D416" s="231"/>
    </row>
    <row r="417" spans="1:4">
      <c r="A417" s="140">
        <v>409</v>
      </c>
      <c r="B417" s="140">
        <v>-1</v>
      </c>
      <c r="C417" s="232">
        <f t="shared" si="19"/>
        <v>14.31</v>
      </c>
      <c r="D417" s="231"/>
    </row>
    <row r="418" spans="1:4">
      <c r="A418" s="140">
        <v>410</v>
      </c>
      <c r="B418" s="140">
        <v>-1</v>
      </c>
      <c r="C418" s="232">
        <f t="shared" si="19"/>
        <v>14.31</v>
      </c>
      <c r="D418" s="231"/>
    </row>
    <row r="419" spans="1:4">
      <c r="A419" s="140">
        <v>411</v>
      </c>
      <c r="B419" s="140">
        <v>-1</v>
      </c>
      <c r="C419" s="232">
        <f t="shared" si="19"/>
        <v>14.31</v>
      </c>
      <c r="D419" s="231"/>
    </row>
    <row r="420" spans="1:4">
      <c r="A420" s="140">
        <v>412</v>
      </c>
      <c r="B420" s="140">
        <v>-1</v>
      </c>
      <c r="C420" s="232">
        <f t="shared" si="19"/>
        <v>14.31</v>
      </c>
      <c r="D420" s="231"/>
    </row>
    <row r="421" spans="1:4">
      <c r="A421" s="140">
        <v>413</v>
      </c>
      <c r="B421" s="140">
        <v>-1</v>
      </c>
      <c r="C421" s="232">
        <f t="shared" si="19"/>
        <v>14.31</v>
      </c>
      <c r="D421" s="231"/>
    </row>
    <row r="422" spans="1:4">
      <c r="A422" s="140">
        <v>414</v>
      </c>
      <c r="B422" s="140">
        <v>-1</v>
      </c>
      <c r="C422" s="232">
        <f t="shared" ref="C422:C435" si="20">2.7*5.3</f>
        <v>14.31</v>
      </c>
      <c r="D422" s="231"/>
    </row>
    <row r="423" spans="1:4">
      <c r="A423" s="140">
        <v>415</v>
      </c>
      <c r="B423" s="140">
        <v>-1</v>
      </c>
      <c r="C423" s="232">
        <f t="shared" si="20"/>
        <v>14.31</v>
      </c>
      <c r="D423" s="231"/>
    </row>
    <row r="424" spans="1:4">
      <c r="A424" s="140">
        <v>416</v>
      </c>
      <c r="B424" s="140">
        <v>-1</v>
      </c>
      <c r="C424" s="232">
        <f t="shared" si="20"/>
        <v>14.31</v>
      </c>
      <c r="D424" s="231"/>
    </row>
    <row r="425" spans="1:4">
      <c r="A425" s="140">
        <v>417</v>
      </c>
      <c r="B425" s="140">
        <v>-1</v>
      </c>
      <c r="C425" s="232">
        <f t="shared" si="20"/>
        <v>14.31</v>
      </c>
      <c r="D425" s="231"/>
    </row>
    <row r="426" spans="1:4">
      <c r="A426" s="140">
        <v>418</v>
      </c>
      <c r="B426" s="140">
        <v>-1</v>
      </c>
      <c r="C426" s="232">
        <f t="shared" si="20"/>
        <v>14.31</v>
      </c>
      <c r="D426" s="231"/>
    </row>
    <row r="427" spans="1:4">
      <c r="A427" s="140">
        <v>419</v>
      </c>
      <c r="B427" s="140">
        <v>-1</v>
      </c>
      <c r="C427" s="232">
        <f t="shared" si="20"/>
        <v>14.31</v>
      </c>
      <c r="D427" s="231"/>
    </row>
    <row r="428" spans="1:4">
      <c r="A428" s="140">
        <v>420</v>
      </c>
      <c r="B428" s="140">
        <v>-1</v>
      </c>
      <c r="C428" s="232">
        <f t="shared" si="20"/>
        <v>14.31</v>
      </c>
      <c r="D428" s="231"/>
    </row>
    <row r="429" spans="1:4">
      <c r="A429" s="140">
        <v>421</v>
      </c>
      <c r="B429" s="140">
        <v>-1</v>
      </c>
      <c r="C429" s="232">
        <f t="shared" si="20"/>
        <v>14.31</v>
      </c>
    </row>
    <row r="430" spans="1:4">
      <c r="A430" s="140">
        <v>422</v>
      </c>
      <c r="B430" s="140">
        <v>-1</v>
      </c>
      <c r="C430" s="232">
        <f t="shared" si="20"/>
        <v>14.31</v>
      </c>
    </row>
    <row r="431" spans="1:4">
      <c r="A431" s="140">
        <v>423</v>
      </c>
      <c r="B431" s="140">
        <v>-1</v>
      </c>
      <c r="C431" s="232">
        <f t="shared" si="20"/>
        <v>14.31</v>
      </c>
    </row>
    <row r="432" spans="1:4">
      <c r="A432" s="140">
        <v>424</v>
      </c>
      <c r="B432" s="140">
        <v>-1</v>
      </c>
      <c r="C432" s="232">
        <f t="shared" si="20"/>
        <v>14.31</v>
      </c>
    </row>
    <row r="433" spans="1:4">
      <c r="A433" s="140">
        <v>425</v>
      </c>
      <c r="B433" s="140">
        <v>-1</v>
      </c>
      <c r="C433" s="232">
        <f t="shared" si="20"/>
        <v>14.31</v>
      </c>
    </row>
    <row r="434" spans="1:4">
      <c r="A434" s="140">
        <v>426</v>
      </c>
      <c r="B434" s="140">
        <v>-1</v>
      </c>
      <c r="C434" s="232">
        <f>3*5.5</f>
        <v>16.5</v>
      </c>
    </row>
    <row r="435" spans="1:4">
      <c r="A435" s="140">
        <v>427</v>
      </c>
      <c r="B435" s="140">
        <v>-1</v>
      </c>
      <c r="C435" s="232">
        <f t="shared" si="20"/>
        <v>14.31</v>
      </c>
    </row>
    <row r="436" spans="1:4">
      <c r="A436" s="140">
        <v>428</v>
      </c>
      <c r="B436" s="140">
        <v>-1</v>
      </c>
      <c r="C436" s="232">
        <f>3.3*5.3</f>
        <v>17.489999999999998</v>
      </c>
      <c r="D436" s="231" t="s">
        <v>1185</v>
      </c>
    </row>
    <row r="437" spans="1:4">
      <c r="A437" s="140">
        <v>429</v>
      </c>
      <c r="B437" s="140">
        <v>-1</v>
      </c>
      <c r="C437" s="232">
        <f>3.3*6.5</f>
        <v>21.45</v>
      </c>
    </row>
    <row r="438" spans="1:4">
      <c r="A438" s="140">
        <v>430</v>
      </c>
      <c r="B438" s="140">
        <v>-1</v>
      </c>
      <c r="C438" s="232">
        <f>3.3*5.3</f>
        <v>17.489999999999998</v>
      </c>
      <c r="D438" s="231" t="s">
        <v>1185</v>
      </c>
    </row>
    <row r="439" spans="1:4">
      <c r="A439" s="140">
        <v>431</v>
      </c>
      <c r="B439" s="140">
        <v>-1</v>
      </c>
      <c r="C439" s="232">
        <f>3.3*6.5</f>
        <v>21.45</v>
      </c>
    </row>
    <row r="440" spans="1:4">
      <c r="A440" s="140">
        <v>432</v>
      </c>
      <c r="B440" s="140">
        <v>-1</v>
      </c>
      <c r="C440" s="232">
        <f>3.6*9</f>
        <v>32.4</v>
      </c>
    </row>
    <row r="441" spans="1:4">
      <c r="A441" s="140">
        <v>433</v>
      </c>
      <c r="B441" s="140">
        <v>-1</v>
      </c>
      <c r="C441" s="232">
        <f t="shared" ref="C441:C508" si="21">2.7*5.3</f>
        <v>14.31</v>
      </c>
    </row>
    <row r="442" spans="1:4">
      <c r="A442" s="140">
        <v>434</v>
      </c>
      <c r="B442" s="140">
        <v>-1</v>
      </c>
      <c r="C442" s="232">
        <f t="shared" si="21"/>
        <v>14.31</v>
      </c>
    </row>
    <row r="443" spans="1:4">
      <c r="A443" s="140">
        <v>435</v>
      </c>
      <c r="B443" s="140">
        <v>-1</v>
      </c>
      <c r="C443" s="232">
        <f t="shared" si="21"/>
        <v>14.31</v>
      </c>
    </row>
    <row r="444" spans="1:4">
      <c r="A444" s="140">
        <v>436</v>
      </c>
      <c r="B444" s="140">
        <v>-1</v>
      </c>
      <c r="C444" s="232">
        <f t="shared" si="21"/>
        <v>14.31</v>
      </c>
    </row>
    <row r="445" spans="1:4">
      <c r="A445" s="140">
        <v>437</v>
      </c>
      <c r="B445" s="140">
        <v>-1</v>
      </c>
      <c r="C445" s="232">
        <f t="shared" si="21"/>
        <v>14.31</v>
      </c>
    </row>
    <row r="446" spans="1:4">
      <c r="A446" s="140">
        <v>438</v>
      </c>
      <c r="B446" s="140">
        <v>-1</v>
      </c>
      <c r="C446" s="232">
        <f t="shared" si="21"/>
        <v>14.31</v>
      </c>
    </row>
    <row r="447" spans="1:4">
      <c r="A447" s="140">
        <v>439</v>
      </c>
      <c r="B447" s="140">
        <v>-1</v>
      </c>
      <c r="C447" s="232">
        <f t="shared" si="21"/>
        <v>14.31</v>
      </c>
    </row>
    <row r="448" spans="1:4">
      <c r="A448" s="140">
        <v>440</v>
      </c>
      <c r="B448" s="140">
        <v>-1</v>
      </c>
      <c r="C448" s="232">
        <f t="shared" si="21"/>
        <v>14.31</v>
      </c>
    </row>
    <row r="449" spans="1:3">
      <c r="A449" s="140">
        <v>441</v>
      </c>
      <c r="B449" s="140">
        <v>-1</v>
      </c>
      <c r="C449" s="232">
        <f t="shared" si="21"/>
        <v>14.31</v>
      </c>
    </row>
    <row r="450" spans="1:3">
      <c r="A450" s="140">
        <v>442</v>
      </c>
      <c r="B450" s="140">
        <v>-1</v>
      </c>
      <c r="C450" s="232">
        <f t="shared" si="21"/>
        <v>14.31</v>
      </c>
    </row>
    <row r="451" spans="1:3">
      <c r="A451" s="140">
        <v>443</v>
      </c>
      <c r="B451" s="140">
        <v>-1</v>
      </c>
      <c r="C451" s="232">
        <f t="shared" si="21"/>
        <v>14.31</v>
      </c>
    </row>
    <row r="452" spans="1:3">
      <c r="A452" s="140">
        <v>444</v>
      </c>
      <c r="B452" s="140">
        <v>-1</v>
      </c>
      <c r="C452" s="232">
        <f t="shared" si="21"/>
        <v>14.31</v>
      </c>
    </row>
    <row r="453" spans="1:3">
      <c r="A453" s="140">
        <v>445</v>
      </c>
      <c r="B453" s="140">
        <v>-1</v>
      </c>
      <c r="C453" s="232">
        <f t="shared" si="21"/>
        <v>14.31</v>
      </c>
    </row>
    <row r="454" spans="1:3">
      <c r="A454" s="140">
        <v>446</v>
      </c>
      <c r="B454" s="140">
        <v>-1</v>
      </c>
      <c r="C454" s="232">
        <f t="shared" si="21"/>
        <v>14.31</v>
      </c>
    </row>
    <row r="455" spans="1:3">
      <c r="A455" s="140">
        <v>447</v>
      </c>
      <c r="B455" s="140">
        <v>-1</v>
      </c>
      <c r="C455" s="232">
        <f t="shared" si="21"/>
        <v>14.31</v>
      </c>
    </row>
    <row r="456" spans="1:3">
      <c r="A456" s="140">
        <v>448</v>
      </c>
      <c r="B456" s="140">
        <v>-1</v>
      </c>
      <c r="C456" s="232">
        <f t="shared" si="21"/>
        <v>14.31</v>
      </c>
    </row>
    <row r="457" spans="1:3">
      <c r="A457" s="140">
        <v>449</v>
      </c>
      <c r="B457" s="140">
        <v>-1</v>
      </c>
      <c r="C457" s="232">
        <f t="shared" si="21"/>
        <v>14.31</v>
      </c>
    </row>
    <row r="458" spans="1:3">
      <c r="A458" s="140">
        <v>450</v>
      </c>
      <c r="B458" s="140">
        <v>-1</v>
      </c>
      <c r="C458" s="232">
        <f>3*5.3</f>
        <v>15.899999999999999</v>
      </c>
    </row>
    <row r="459" spans="1:3">
      <c r="A459" s="140">
        <v>451</v>
      </c>
      <c r="B459" s="140">
        <v>-1</v>
      </c>
      <c r="C459" s="232">
        <f t="shared" si="21"/>
        <v>14.31</v>
      </c>
    </row>
    <row r="460" spans="1:3">
      <c r="A460" s="140">
        <v>452</v>
      </c>
      <c r="B460" s="140">
        <v>-1</v>
      </c>
      <c r="C460" s="232">
        <f t="shared" si="21"/>
        <v>14.31</v>
      </c>
    </row>
    <row r="461" spans="1:3">
      <c r="A461" s="140">
        <v>453</v>
      </c>
      <c r="B461" s="140">
        <v>-1</v>
      </c>
      <c r="C461" s="232">
        <f t="shared" si="21"/>
        <v>14.31</v>
      </c>
    </row>
    <row r="462" spans="1:3">
      <c r="A462" s="140">
        <v>454</v>
      </c>
      <c r="B462" s="140">
        <v>-1</v>
      </c>
      <c r="C462" s="232">
        <f t="shared" si="21"/>
        <v>14.31</v>
      </c>
    </row>
    <row r="463" spans="1:3">
      <c r="A463" s="140">
        <v>455</v>
      </c>
      <c r="B463" s="140">
        <v>-1</v>
      </c>
      <c r="C463" s="232">
        <f t="shared" si="21"/>
        <v>14.31</v>
      </c>
    </row>
    <row r="464" spans="1:3">
      <c r="A464" s="140">
        <v>456</v>
      </c>
      <c r="B464" s="140">
        <v>-1</v>
      </c>
      <c r="C464" s="232">
        <f t="shared" si="21"/>
        <v>14.31</v>
      </c>
    </row>
    <row r="465" spans="1:4">
      <c r="A465" s="140">
        <v>457</v>
      </c>
      <c r="B465" s="140">
        <v>-1</v>
      </c>
      <c r="C465" s="232">
        <f t="shared" si="21"/>
        <v>14.31</v>
      </c>
    </row>
    <row r="466" spans="1:4">
      <c r="A466" s="140">
        <v>458</v>
      </c>
      <c r="B466" s="140">
        <v>-1</v>
      </c>
      <c r="C466" s="232">
        <f t="shared" si="21"/>
        <v>14.31</v>
      </c>
      <c r="D466" s="231" t="s">
        <v>1185</v>
      </c>
    </row>
    <row r="467" spans="1:4">
      <c r="A467" s="140">
        <v>459</v>
      </c>
      <c r="B467" s="140">
        <v>-1</v>
      </c>
      <c r="C467" s="232">
        <f t="shared" si="21"/>
        <v>14.31</v>
      </c>
    </row>
    <row r="468" spans="1:4">
      <c r="A468" s="140">
        <v>460</v>
      </c>
      <c r="B468" s="140">
        <v>-1</v>
      </c>
      <c r="C468" s="232">
        <f t="shared" si="21"/>
        <v>14.31</v>
      </c>
    </row>
    <row r="469" spans="1:4">
      <c r="A469" s="140">
        <v>461</v>
      </c>
      <c r="B469" s="140">
        <v>-1</v>
      </c>
      <c r="C469" s="232">
        <f t="shared" si="21"/>
        <v>14.31</v>
      </c>
    </row>
    <row r="470" spans="1:4">
      <c r="A470" s="140">
        <v>462</v>
      </c>
      <c r="B470" s="140">
        <v>-1</v>
      </c>
      <c r="C470" s="232">
        <f t="shared" si="21"/>
        <v>14.31</v>
      </c>
    </row>
    <row r="471" spans="1:4">
      <c r="A471" s="140">
        <v>463</v>
      </c>
      <c r="B471" s="140">
        <v>-1</v>
      </c>
      <c r="C471" s="232">
        <f t="shared" si="21"/>
        <v>14.31</v>
      </c>
    </row>
    <row r="472" spans="1:4">
      <c r="A472" s="140">
        <v>464</v>
      </c>
      <c r="B472" s="140">
        <v>-1</v>
      </c>
      <c r="C472" s="232">
        <f t="shared" si="21"/>
        <v>14.31</v>
      </c>
    </row>
    <row r="473" spans="1:4">
      <c r="A473" s="140">
        <v>465</v>
      </c>
      <c r="B473" s="140">
        <v>-1</v>
      </c>
      <c r="C473" s="232">
        <f t="shared" si="21"/>
        <v>14.31</v>
      </c>
    </row>
    <row r="474" spans="1:4">
      <c r="A474" s="140">
        <v>466</v>
      </c>
      <c r="B474" s="140">
        <v>-1</v>
      </c>
      <c r="C474" s="232">
        <f t="shared" si="21"/>
        <v>14.31</v>
      </c>
    </row>
    <row r="475" spans="1:4">
      <c r="A475" s="140">
        <v>467</v>
      </c>
      <c r="B475" s="140">
        <v>-1</v>
      </c>
      <c r="C475" s="232">
        <f t="shared" si="21"/>
        <v>14.31</v>
      </c>
    </row>
    <row r="476" spans="1:4">
      <c r="A476" s="140">
        <v>468</v>
      </c>
      <c r="B476" s="140">
        <v>-1</v>
      </c>
      <c r="C476" s="232">
        <f t="shared" si="21"/>
        <v>14.31</v>
      </c>
    </row>
    <row r="477" spans="1:4">
      <c r="A477" s="140">
        <v>469</v>
      </c>
      <c r="B477" s="140">
        <v>-1</v>
      </c>
      <c r="C477" s="232">
        <f t="shared" si="21"/>
        <v>14.31</v>
      </c>
    </row>
    <row r="478" spans="1:4">
      <c r="A478" s="140">
        <v>470</v>
      </c>
      <c r="B478" s="140">
        <v>-1</v>
      </c>
      <c r="C478" s="232">
        <f t="shared" si="21"/>
        <v>14.31</v>
      </c>
    </row>
    <row r="479" spans="1:4">
      <c r="A479" s="140">
        <v>471</v>
      </c>
      <c r="B479" s="140">
        <v>-1</v>
      </c>
      <c r="C479" s="232">
        <f t="shared" si="21"/>
        <v>14.31</v>
      </c>
    </row>
    <row r="480" spans="1:4">
      <c r="A480" s="140">
        <v>472</v>
      </c>
      <c r="B480" s="140">
        <v>-1</v>
      </c>
      <c r="C480" s="232">
        <f t="shared" si="21"/>
        <v>14.31</v>
      </c>
    </row>
    <row r="481" spans="1:4">
      <c r="A481" s="140">
        <v>473</v>
      </c>
      <c r="B481" s="140">
        <v>-1</v>
      </c>
      <c r="C481" s="232">
        <f t="shared" si="21"/>
        <v>14.31</v>
      </c>
    </row>
    <row r="482" spans="1:4">
      <c r="A482" s="140">
        <v>474</v>
      </c>
      <c r="B482" s="140">
        <v>-1</v>
      </c>
      <c r="C482" s="232">
        <f t="shared" si="21"/>
        <v>14.31</v>
      </c>
    </row>
    <row r="483" spans="1:4">
      <c r="A483" s="140">
        <v>475</v>
      </c>
      <c r="B483" s="140">
        <v>-1</v>
      </c>
      <c r="C483" s="232">
        <f t="shared" si="21"/>
        <v>14.31</v>
      </c>
    </row>
    <row r="484" spans="1:4">
      <c r="A484" s="140">
        <v>476</v>
      </c>
      <c r="B484" s="140">
        <v>-1</v>
      </c>
      <c r="C484" s="232">
        <f t="shared" si="21"/>
        <v>14.31</v>
      </c>
    </row>
    <row r="485" spans="1:4">
      <c r="A485" s="140">
        <v>477</v>
      </c>
      <c r="B485" s="140">
        <v>-1</v>
      </c>
      <c r="C485" s="232">
        <f>3*5.3</f>
        <v>15.899999999999999</v>
      </c>
    </row>
    <row r="486" spans="1:4">
      <c r="A486" s="140">
        <v>478</v>
      </c>
      <c r="B486" s="140">
        <v>-1</v>
      </c>
      <c r="C486" s="232">
        <f t="shared" si="21"/>
        <v>14.31</v>
      </c>
    </row>
    <row r="487" spans="1:4">
      <c r="A487" s="140">
        <v>479</v>
      </c>
      <c r="B487" s="140">
        <v>-1</v>
      </c>
      <c r="C487" s="232">
        <f t="shared" si="21"/>
        <v>14.31</v>
      </c>
    </row>
    <row r="488" spans="1:4">
      <c r="A488" s="140">
        <v>480</v>
      </c>
      <c r="B488" s="140">
        <v>-1</v>
      </c>
      <c r="C488" s="232">
        <f t="shared" si="21"/>
        <v>14.31</v>
      </c>
    </row>
    <row r="489" spans="1:4">
      <c r="A489" s="140">
        <v>481</v>
      </c>
      <c r="B489" s="140">
        <v>-1</v>
      </c>
      <c r="C489" s="232">
        <f t="shared" si="21"/>
        <v>14.31</v>
      </c>
    </row>
    <row r="490" spans="1:4">
      <c r="A490" s="140">
        <v>482</v>
      </c>
      <c r="B490" s="140">
        <v>-1</v>
      </c>
      <c r="C490" s="232">
        <f t="shared" si="21"/>
        <v>14.31</v>
      </c>
    </row>
    <row r="491" spans="1:4">
      <c r="A491" s="140">
        <v>483</v>
      </c>
      <c r="B491" s="140">
        <v>-1</v>
      </c>
      <c r="C491" s="232">
        <f t="shared" si="21"/>
        <v>14.31</v>
      </c>
    </row>
    <row r="492" spans="1:4">
      <c r="A492" s="140">
        <v>484</v>
      </c>
      <c r="B492" s="140">
        <v>-1</v>
      </c>
      <c r="C492" s="232">
        <f t="shared" si="21"/>
        <v>14.31</v>
      </c>
    </row>
    <row r="493" spans="1:4">
      <c r="A493" s="140">
        <v>485</v>
      </c>
      <c r="B493" s="140">
        <v>-1</v>
      </c>
      <c r="C493" s="232">
        <f t="shared" si="21"/>
        <v>14.31</v>
      </c>
    </row>
    <row r="494" spans="1:4">
      <c r="A494" s="140">
        <v>486</v>
      </c>
      <c r="B494" s="140">
        <v>-1</v>
      </c>
      <c r="C494" s="232">
        <f t="shared" si="21"/>
        <v>14.31</v>
      </c>
    </row>
    <row r="495" spans="1:4">
      <c r="A495" s="140">
        <v>487</v>
      </c>
      <c r="B495" s="140">
        <v>-1</v>
      </c>
      <c r="C495" s="232">
        <f t="shared" si="21"/>
        <v>14.31</v>
      </c>
      <c r="D495" s="231" t="s">
        <v>1185</v>
      </c>
    </row>
    <row r="496" spans="1:4">
      <c r="A496" s="140">
        <v>488</v>
      </c>
      <c r="B496" s="140">
        <v>-1</v>
      </c>
      <c r="C496" s="232">
        <f>2.7*6</f>
        <v>16.200000000000003</v>
      </c>
    </row>
    <row r="497" spans="1:4">
      <c r="A497" s="140">
        <v>489</v>
      </c>
      <c r="B497" s="140">
        <v>-1</v>
      </c>
      <c r="C497" s="232">
        <f t="shared" si="21"/>
        <v>14.31</v>
      </c>
      <c r="D497" s="231" t="s">
        <v>1185</v>
      </c>
    </row>
    <row r="498" spans="1:4">
      <c r="A498" s="140">
        <v>490</v>
      </c>
      <c r="B498" s="140">
        <v>-1</v>
      </c>
      <c r="C498" s="232">
        <f>2.7*6</f>
        <v>16.200000000000003</v>
      </c>
    </row>
    <row r="499" spans="1:4">
      <c r="A499" s="140">
        <v>491</v>
      </c>
      <c r="B499" s="140">
        <v>-1</v>
      </c>
      <c r="C499" s="232">
        <f t="shared" si="21"/>
        <v>14.31</v>
      </c>
      <c r="D499" s="231" t="s">
        <v>1185</v>
      </c>
    </row>
    <row r="500" spans="1:4">
      <c r="A500" s="140">
        <v>492</v>
      </c>
      <c r="B500" s="140">
        <v>-1</v>
      </c>
      <c r="C500" s="232">
        <f>2.7*6</f>
        <v>16.200000000000003</v>
      </c>
    </row>
    <row r="501" spans="1:4">
      <c r="A501" s="140">
        <v>493</v>
      </c>
      <c r="B501" s="140">
        <v>-1</v>
      </c>
      <c r="C501" s="232">
        <f t="shared" si="21"/>
        <v>14.31</v>
      </c>
      <c r="D501" s="231" t="s">
        <v>1185</v>
      </c>
    </row>
    <row r="502" spans="1:4">
      <c r="A502" s="140">
        <v>494</v>
      </c>
      <c r="B502" s="140">
        <v>-1</v>
      </c>
      <c r="C502" s="232">
        <f>2.7*6</f>
        <v>16.200000000000003</v>
      </c>
    </row>
    <row r="503" spans="1:4">
      <c r="A503" s="140">
        <v>495</v>
      </c>
      <c r="B503" s="140">
        <v>-1</v>
      </c>
      <c r="C503" s="232">
        <f t="shared" si="21"/>
        <v>14.31</v>
      </c>
      <c r="D503" s="231" t="s">
        <v>1185</v>
      </c>
    </row>
    <row r="504" spans="1:4">
      <c r="A504" s="140">
        <v>496</v>
      </c>
      <c r="B504" s="140">
        <v>-1</v>
      </c>
      <c r="C504" s="232">
        <f>2.7*6</f>
        <v>16.200000000000003</v>
      </c>
    </row>
    <row r="505" spans="1:4">
      <c r="A505" s="140">
        <v>497</v>
      </c>
      <c r="B505" s="140">
        <v>-1</v>
      </c>
      <c r="C505" s="232">
        <f t="shared" si="21"/>
        <v>14.31</v>
      </c>
      <c r="D505" s="231" t="s">
        <v>1185</v>
      </c>
    </row>
    <row r="506" spans="1:4">
      <c r="A506" s="140">
        <v>498</v>
      </c>
      <c r="B506" s="140">
        <v>-1</v>
      </c>
      <c r="C506" s="232">
        <f>2.7*6</f>
        <v>16.200000000000003</v>
      </c>
    </row>
    <row r="507" spans="1:4">
      <c r="A507" s="140">
        <v>499</v>
      </c>
      <c r="B507" s="140">
        <v>-1</v>
      </c>
      <c r="C507" s="232">
        <f t="shared" si="21"/>
        <v>14.31</v>
      </c>
    </row>
    <row r="508" spans="1:4">
      <c r="A508" s="140">
        <v>500</v>
      </c>
      <c r="B508" s="140">
        <v>-1</v>
      </c>
      <c r="C508" s="232">
        <f t="shared" si="21"/>
        <v>14.31</v>
      </c>
    </row>
    <row r="509" spans="1:4">
      <c r="A509" s="140">
        <v>501</v>
      </c>
      <c r="B509" s="140">
        <v>-1</v>
      </c>
      <c r="C509" s="232">
        <f t="shared" ref="C509:C561" si="22">2.7*5.3</f>
        <v>14.31</v>
      </c>
    </row>
    <row r="510" spans="1:4">
      <c r="A510" s="140">
        <v>502</v>
      </c>
      <c r="B510" s="140">
        <v>-1</v>
      </c>
      <c r="C510" s="232">
        <f t="shared" si="22"/>
        <v>14.31</v>
      </c>
    </row>
    <row r="511" spans="1:4">
      <c r="A511" s="140">
        <v>503</v>
      </c>
      <c r="B511" s="140">
        <v>-1</v>
      </c>
      <c r="C511" s="232">
        <f t="shared" si="22"/>
        <v>14.31</v>
      </c>
    </row>
    <row r="512" spans="1:4">
      <c r="A512" s="140">
        <v>504</v>
      </c>
      <c r="B512" s="140">
        <v>-1</v>
      </c>
      <c r="C512" s="232">
        <f t="shared" si="22"/>
        <v>14.31</v>
      </c>
    </row>
    <row r="513" spans="1:3">
      <c r="A513" s="140">
        <v>505</v>
      </c>
      <c r="B513" s="140">
        <v>-1</v>
      </c>
      <c r="C513" s="232">
        <f>3*5.3</f>
        <v>15.899999999999999</v>
      </c>
    </row>
    <row r="514" spans="1:3">
      <c r="A514" s="140">
        <v>506</v>
      </c>
      <c r="B514" s="140">
        <v>-1</v>
      </c>
      <c r="C514" s="232">
        <f t="shared" si="22"/>
        <v>14.31</v>
      </c>
    </row>
    <row r="515" spans="1:3">
      <c r="A515" s="140">
        <v>507</v>
      </c>
      <c r="B515" s="140">
        <v>-1</v>
      </c>
      <c r="C515" s="232">
        <f t="shared" si="22"/>
        <v>14.31</v>
      </c>
    </row>
    <row r="516" spans="1:3">
      <c r="A516" s="140">
        <v>508</v>
      </c>
      <c r="B516" s="140">
        <v>-1</v>
      </c>
      <c r="C516" s="232">
        <f t="shared" si="22"/>
        <v>14.31</v>
      </c>
    </row>
    <row r="517" spans="1:3">
      <c r="A517" s="140">
        <v>509</v>
      </c>
      <c r="B517" s="140">
        <v>-1</v>
      </c>
      <c r="C517" s="232">
        <f t="shared" si="22"/>
        <v>14.31</v>
      </c>
    </row>
    <row r="518" spans="1:3">
      <c r="A518" s="140">
        <v>510</v>
      </c>
      <c r="B518" s="140">
        <v>-1</v>
      </c>
      <c r="C518" s="232">
        <f t="shared" si="22"/>
        <v>14.31</v>
      </c>
    </row>
    <row r="519" spans="1:3">
      <c r="A519" s="140">
        <v>511</v>
      </c>
      <c r="B519" s="140">
        <v>-1</v>
      </c>
      <c r="C519" s="232">
        <f t="shared" si="22"/>
        <v>14.31</v>
      </c>
    </row>
    <row r="520" spans="1:3">
      <c r="A520" s="140">
        <v>512</v>
      </c>
      <c r="B520" s="140">
        <v>-1</v>
      </c>
      <c r="C520" s="232">
        <f t="shared" si="22"/>
        <v>14.31</v>
      </c>
    </row>
    <row r="521" spans="1:3">
      <c r="A521" s="140">
        <v>513</v>
      </c>
      <c r="B521" s="140">
        <v>-1</v>
      </c>
      <c r="C521" s="232">
        <f t="shared" si="22"/>
        <v>14.31</v>
      </c>
    </row>
    <row r="522" spans="1:3">
      <c r="A522" s="140">
        <v>514</v>
      </c>
      <c r="B522" s="140">
        <v>-1</v>
      </c>
      <c r="C522" s="232">
        <f t="shared" si="22"/>
        <v>14.31</v>
      </c>
    </row>
    <row r="523" spans="1:3">
      <c r="A523" s="140">
        <v>515</v>
      </c>
      <c r="B523" s="140">
        <v>-1</v>
      </c>
      <c r="C523" s="232">
        <f t="shared" si="22"/>
        <v>14.31</v>
      </c>
    </row>
    <row r="524" spans="1:3">
      <c r="A524" s="140">
        <v>516</v>
      </c>
      <c r="B524" s="140">
        <v>-1</v>
      </c>
      <c r="C524" s="232">
        <f t="shared" si="22"/>
        <v>14.31</v>
      </c>
    </row>
    <row r="525" spans="1:3">
      <c r="A525" s="140">
        <v>517</v>
      </c>
      <c r="B525" s="140">
        <v>-1</v>
      </c>
      <c r="C525" s="232">
        <f t="shared" si="22"/>
        <v>14.31</v>
      </c>
    </row>
    <row r="526" spans="1:3">
      <c r="A526" s="140">
        <v>518</v>
      </c>
      <c r="B526" s="140">
        <v>-1</v>
      </c>
      <c r="C526" s="232">
        <f>3*5.3</f>
        <v>15.899999999999999</v>
      </c>
    </row>
    <row r="527" spans="1:3">
      <c r="A527" s="140">
        <v>519</v>
      </c>
      <c r="B527" s="140">
        <v>-1</v>
      </c>
      <c r="C527" s="232">
        <f t="shared" si="22"/>
        <v>14.31</v>
      </c>
    </row>
    <row r="528" spans="1:3">
      <c r="A528" s="140">
        <v>520</v>
      </c>
      <c r="B528" s="140">
        <v>-1</v>
      </c>
      <c r="C528" s="232">
        <f t="shared" si="22"/>
        <v>14.31</v>
      </c>
    </row>
    <row r="529" spans="1:3">
      <c r="A529" s="140">
        <v>521</v>
      </c>
      <c r="B529" s="140">
        <v>-1</v>
      </c>
      <c r="C529" s="232">
        <f t="shared" si="22"/>
        <v>14.31</v>
      </c>
    </row>
    <row r="530" spans="1:3">
      <c r="A530" s="140">
        <v>522</v>
      </c>
      <c r="B530" s="140">
        <v>-1</v>
      </c>
      <c r="C530" s="232">
        <f t="shared" si="22"/>
        <v>14.31</v>
      </c>
    </row>
    <row r="531" spans="1:3">
      <c r="A531" s="140">
        <v>523</v>
      </c>
      <c r="B531" s="140">
        <v>-1</v>
      </c>
      <c r="C531" s="232">
        <f t="shared" si="22"/>
        <v>14.31</v>
      </c>
    </row>
    <row r="532" spans="1:3">
      <c r="A532" s="140">
        <v>524</v>
      </c>
      <c r="B532" s="140">
        <v>-1</v>
      </c>
      <c r="C532" s="232">
        <f t="shared" si="22"/>
        <v>14.31</v>
      </c>
    </row>
    <row r="533" spans="1:3">
      <c r="A533" s="140">
        <v>525</v>
      </c>
      <c r="B533" s="140">
        <v>-1</v>
      </c>
      <c r="C533" s="232">
        <f>3*5.3</f>
        <v>15.899999999999999</v>
      </c>
    </row>
    <row r="534" spans="1:3">
      <c r="A534" s="140">
        <v>526</v>
      </c>
      <c r="B534" s="140">
        <v>-1</v>
      </c>
      <c r="C534" s="232">
        <f t="shared" si="22"/>
        <v>14.31</v>
      </c>
    </row>
    <row r="535" spans="1:3">
      <c r="A535" s="140">
        <v>527</v>
      </c>
      <c r="B535" s="140">
        <v>-1</v>
      </c>
      <c r="C535" s="232">
        <f t="shared" si="22"/>
        <v>14.31</v>
      </c>
    </row>
    <row r="536" spans="1:3">
      <c r="A536" s="140">
        <v>528</v>
      </c>
      <c r="B536" s="140">
        <v>-1</v>
      </c>
      <c r="C536" s="232">
        <f t="shared" si="22"/>
        <v>14.31</v>
      </c>
    </row>
    <row r="537" spans="1:3">
      <c r="A537" s="140">
        <v>529</v>
      </c>
      <c r="B537" s="140">
        <v>-1</v>
      </c>
      <c r="C537" s="232">
        <f t="shared" si="22"/>
        <v>14.31</v>
      </c>
    </row>
    <row r="538" spans="1:3">
      <c r="A538" s="140">
        <v>530</v>
      </c>
      <c r="B538" s="140">
        <v>-1</v>
      </c>
      <c r="C538" s="232">
        <f t="shared" si="22"/>
        <v>14.31</v>
      </c>
    </row>
    <row r="539" spans="1:3">
      <c r="A539" s="140">
        <v>531</v>
      </c>
      <c r="B539" s="140">
        <v>-1</v>
      </c>
      <c r="C539" s="232">
        <f t="shared" si="22"/>
        <v>14.31</v>
      </c>
    </row>
    <row r="540" spans="1:3">
      <c r="A540" s="140">
        <v>532</v>
      </c>
      <c r="B540" s="140">
        <v>-1</v>
      </c>
      <c r="C540" s="232">
        <f t="shared" si="22"/>
        <v>14.31</v>
      </c>
    </row>
    <row r="541" spans="1:3">
      <c r="A541" s="140">
        <v>533</v>
      </c>
      <c r="B541" s="140">
        <v>-1</v>
      </c>
      <c r="C541" s="232">
        <f t="shared" si="22"/>
        <v>14.31</v>
      </c>
    </row>
    <row r="542" spans="1:3">
      <c r="A542" s="140">
        <v>534</v>
      </c>
      <c r="B542" s="140">
        <v>-1</v>
      </c>
      <c r="C542" s="232">
        <f t="shared" si="22"/>
        <v>14.31</v>
      </c>
    </row>
    <row r="543" spans="1:3">
      <c r="A543" s="140">
        <v>535</v>
      </c>
      <c r="B543" s="140">
        <v>-1</v>
      </c>
      <c r="C543" s="232">
        <f t="shared" si="22"/>
        <v>14.31</v>
      </c>
    </row>
    <row r="544" spans="1:3">
      <c r="A544" s="140">
        <v>536</v>
      </c>
      <c r="B544" s="140">
        <v>-1</v>
      </c>
      <c r="C544" s="232">
        <f t="shared" si="22"/>
        <v>14.31</v>
      </c>
    </row>
    <row r="545" spans="1:3">
      <c r="A545" s="140">
        <v>537</v>
      </c>
      <c r="B545" s="140">
        <v>-1</v>
      </c>
      <c r="C545" s="232">
        <f t="shared" si="22"/>
        <v>14.31</v>
      </c>
    </row>
    <row r="546" spans="1:3">
      <c r="A546" s="140">
        <v>538</v>
      </c>
      <c r="B546" s="140">
        <v>-1</v>
      </c>
      <c r="C546" s="232">
        <f>3*5.3</f>
        <v>15.899999999999999</v>
      </c>
    </row>
    <row r="547" spans="1:3">
      <c r="A547" s="140">
        <v>539</v>
      </c>
      <c r="B547" s="140">
        <v>-1</v>
      </c>
      <c r="C547" s="232">
        <f t="shared" si="22"/>
        <v>14.31</v>
      </c>
    </row>
    <row r="548" spans="1:3">
      <c r="A548" s="140">
        <v>540</v>
      </c>
      <c r="B548" s="140">
        <v>-1</v>
      </c>
      <c r="C548" s="232">
        <f t="shared" si="22"/>
        <v>14.31</v>
      </c>
    </row>
    <row r="549" spans="1:3">
      <c r="A549" s="140">
        <v>541</v>
      </c>
      <c r="B549" s="140">
        <v>-1</v>
      </c>
      <c r="C549" s="232">
        <f t="shared" si="22"/>
        <v>14.31</v>
      </c>
    </row>
    <row r="550" spans="1:3">
      <c r="A550" s="140">
        <v>542</v>
      </c>
      <c r="B550" s="140">
        <v>-1</v>
      </c>
      <c r="C550" s="232">
        <f t="shared" si="22"/>
        <v>14.31</v>
      </c>
    </row>
    <row r="551" spans="1:3">
      <c r="A551" s="140">
        <v>543</v>
      </c>
      <c r="B551" s="140">
        <v>-1</v>
      </c>
      <c r="C551" s="232">
        <f t="shared" si="22"/>
        <v>14.31</v>
      </c>
    </row>
    <row r="552" spans="1:3">
      <c r="A552" s="140">
        <v>544</v>
      </c>
      <c r="B552" s="140">
        <v>-1</v>
      </c>
      <c r="C552" s="232">
        <f t="shared" si="22"/>
        <v>14.31</v>
      </c>
    </row>
    <row r="553" spans="1:3">
      <c r="A553" s="140">
        <v>545</v>
      </c>
      <c r="B553" s="140">
        <v>-1</v>
      </c>
      <c r="C553" s="232">
        <f t="shared" si="22"/>
        <v>14.31</v>
      </c>
    </row>
    <row r="554" spans="1:3">
      <c r="A554" s="140">
        <v>546</v>
      </c>
      <c r="B554" s="140">
        <v>-1</v>
      </c>
      <c r="C554" s="232">
        <f t="shared" si="22"/>
        <v>14.31</v>
      </c>
    </row>
    <row r="555" spans="1:3">
      <c r="A555" s="140">
        <v>547</v>
      </c>
      <c r="B555" s="140">
        <v>-1</v>
      </c>
      <c r="C555" s="232">
        <f>3*5.5</f>
        <v>16.5</v>
      </c>
    </row>
    <row r="556" spans="1:3">
      <c r="A556" s="140">
        <v>548</v>
      </c>
      <c r="B556" s="140">
        <v>-1</v>
      </c>
      <c r="C556" s="232">
        <f t="shared" si="22"/>
        <v>14.31</v>
      </c>
    </row>
    <row r="557" spans="1:3">
      <c r="A557" s="140">
        <v>549</v>
      </c>
      <c r="B557" s="140">
        <v>-1</v>
      </c>
      <c r="C557" s="232">
        <f t="shared" si="22"/>
        <v>14.31</v>
      </c>
    </row>
    <row r="558" spans="1:3">
      <c r="A558" s="140">
        <v>550</v>
      </c>
      <c r="B558" s="140">
        <v>-1</v>
      </c>
      <c r="C558" s="232">
        <f t="shared" si="22"/>
        <v>14.31</v>
      </c>
    </row>
    <row r="559" spans="1:3">
      <c r="A559" s="140">
        <v>551</v>
      </c>
      <c r="B559" s="140">
        <v>-1</v>
      </c>
      <c r="C559" s="232">
        <f t="shared" si="22"/>
        <v>14.31</v>
      </c>
    </row>
    <row r="560" spans="1:3">
      <c r="A560" s="140">
        <v>552</v>
      </c>
      <c r="B560" s="140">
        <v>-1</v>
      </c>
      <c r="C560" s="232">
        <f t="shared" si="22"/>
        <v>14.31</v>
      </c>
    </row>
    <row r="561" spans="1:4">
      <c r="A561" s="140">
        <v>553</v>
      </c>
      <c r="B561" s="140">
        <v>-1</v>
      </c>
      <c r="C561" s="232">
        <f t="shared" si="22"/>
        <v>14.31</v>
      </c>
    </row>
    <row r="562" spans="1:4">
      <c r="A562" s="140">
        <v>554</v>
      </c>
      <c r="B562" s="140">
        <v>-1</v>
      </c>
      <c r="C562" s="232">
        <f>2.7*6.65</f>
        <v>17.955000000000002</v>
      </c>
    </row>
    <row r="563" spans="1:4">
      <c r="A563" s="140">
        <v>555</v>
      </c>
      <c r="B563" s="140">
        <v>-1</v>
      </c>
      <c r="C563" s="232">
        <f t="shared" ref="C563:C565" si="23">2.7*6.65</f>
        <v>17.955000000000002</v>
      </c>
    </row>
    <row r="564" spans="1:4">
      <c r="A564" s="140">
        <v>556</v>
      </c>
      <c r="B564" s="140">
        <v>-1</v>
      </c>
      <c r="C564" s="232">
        <f t="shared" si="23"/>
        <v>17.955000000000002</v>
      </c>
    </row>
    <row r="565" spans="1:4">
      <c r="A565" s="140">
        <v>557</v>
      </c>
      <c r="B565" s="140">
        <v>-1</v>
      </c>
      <c r="C565" s="232">
        <f t="shared" si="23"/>
        <v>17.955000000000002</v>
      </c>
    </row>
    <row r="566" spans="1:4">
      <c r="A566" s="140">
        <v>558</v>
      </c>
      <c r="B566" s="140">
        <v>-1</v>
      </c>
      <c r="C566" s="232">
        <f t="shared" ref="C566:C573" si="24">2.7*5.3</f>
        <v>14.31</v>
      </c>
      <c r="D566" s="231" t="s">
        <v>1185</v>
      </c>
    </row>
    <row r="567" spans="1:4">
      <c r="A567" s="140">
        <v>559</v>
      </c>
      <c r="B567" s="140">
        <v>-1</v>
      </c>
      <c r="C567" s="232">
        <f t="shared" si="24"/>
        <v>14.31</v>
      </c>
    </row>
    <row r="568" spans="1:4">
      <c r="A568" s="140">
        <v>560</v>
      </c>
      <c r="B568" s="140">
        <v>-1</v>
      </c>
      <c r="C568" s="232">
        <f>2.7*9.65</f>
        <v>26.055000000000003</v>
      </c>
    </row>
    <row r="569" spans="1:4">
      <c r="A569" s="140">
        <v>561</v>
      </c>
      <c r="B569" s="140">
        <v>-1</v>
      </c>
      <c r="C569" s="232">
        <f t="shared" si="24"/>
        <v>14.31</v>
      </c>
      <c r="D569" s="231" t="s">
        <v>1185</v>
      </c>
    </row>
    <row r="570" spans="1:4">
      <c r="A570" s="140">
        <v>562</v>
      </c>
      <c r="B570" s="140">
        <v>-1</v>
      </c>
      <c r="C570" s="232">
        <f>2.7*6</f>
        <v>16.200000000000003</v>
      </c>
    </row>
    <row r="571" spans="1:4">
      <c r="A571" s="140">
        <v>563</v>
      </c>
      <c r="B571" s="140">
        <v>-1</v>
      </c>
      <c r="C571" s="232">
        <f t="shared" si="24"/>
        <v>14.31</v>
      </c>
      <c r="D571" s="231" t="s">
        <v>1185</v>
      </c>
    </row>
    <row r="572" spans="1:4">
      <c r="A572" s="140">
        <v>564</v>
      </c>
      <c r="B572" s="140">
        <v>-1</v>
      </c>
      <c r="C572" s="232">
        <f>2.7*6</f>
        <v>16.200000000000003</v>
      </c>
    </row>
    <row r="573" spans="1:4">
      <c r="A573" s="140">
        <v>565</v>
      </c>
      <c r="B573" s="140">
        <v>-1</v>
      </c>
      <c r="C573" s="232">
        <f t="shared" si="24"/>
        <v>14.31</v>
      </c>
      <c r="D573" s="231" t="s">
        <v>1185</v>
      </c>
    </row>
    <row r="574" spans="1:4">
      <c r="A574" s="140">
        <v>566</v>
      </c>
      <c r="B574" s="140">
        <v>-1</v>
      </c>
      <c r="C574" s="232">
        <f>2.7*6</f>
        <v>16.200000000000003</v>
      </c>
    </row>
    <row r="575" spans="1:4">
      <c r="A575" s="140">
        <v>567</v>
      </c>
      <c r="B575" s="140">
        <v>-1</v>
      </c>
      <c r="C575" s="232">
        <f>3.6*5.3</f>
        <v>19.079999999999998</v>
      </c>
      <c r="D575" s="231" t="s">
        <v>1185</v>
      </c>
    </row>
    <row r="576" spans="1:4">
      <c r="A576" s="140">
        <v>568</v>
      </c>
      <c r="B576" s="140">
        <v>-1</v>
      </c>
      <c r="C576" s="232">
        <f t="shared" ref="C576" si="25">2.7*5.3</f>
        <v>14.31</v>
      </c>
    </row>
    <row r="577" spans="1:4">
      <c r="A577" s="140">
        <v>569</v>
      </c>
      <c r="B577" s="140">
        <v>-1</v>
      </c>
      <c r="C577" s="232">
        <f>3.3*6.4</f>
        <v>21.12</v>
      </c>
    </row>
    <row r="578" spans="1:4">
      <c r="A578" s="140">
        <v>570</v>
      </c>
      <c r="B578" s="140">
        <v>-1</v>
      </c>
      <c r="C578" s="232">
        <f>3.45*6.3</f>
        <v>21.734999999999999</v>
      </c>
    </row>
    <row r="579" spans="1:4">
      <c r="A579" s="140">
        <v>571</v>
      </c>
      <c r="B579" s="140">
        <v>-1</v>
      </c>
      <c r="C579" s="232">
        <f>3.3*9.1</f>
        <v>30.029999999999998</v>
      </c>
    </row>
    <row r="580" spans="1:4">
      <c r="A580" s="140">
        <v>572</v>
      </c>
      <c r="B580" s="140">
        <v>-1</v>
      </c>
      <c r="C580" s="232">
        <f>3.3*5.3</f>
        <v>17.489999999999998</v>
      </c>
      <c r="D580" s="231" t="s">
        <v>1185</v>
      </c>
    </row>
    <row r="581" spans="1:4">
      <c r="A581" s="140">
        <v>573</v>
      </c>
      <c r="B581" s="140">
        <v>-1</v>
      </c>
      <c r="C581" s="232">
        <f>3.3*5.3</f>
        <v>17.489999999999998</v>
      </c>
    </row>
    <row r="582" spans="1:4">
      <c r="A582" s="140">
        <v>574</v>
      </c>
      <c r="B582" s="140">
        <v>-1</v>
      </c>
      <c r="C582" s="232">
        <f>2.7*5.3</f>
        <v>14.31</v>
      </c>
      <c r="D582" s="231" t="s">
        <v>1185</v>
      </c>
    </row>
    <row r="583" spans="1:4">
      <c r="A583" s="140">
        <v>575</v>
      </c>
      <c r="B583" s="140">
        <v>-1</v>
      </c>
      <c r="C583" s="232">
        <f t="shared" ref="C583:C599" si="26">2.7*5.3</f>
        <v>14.31</v>
      </c>
    </row>
    <row r="584" spans="1:4">
      <c r="A584" s="140">
        <v>576</v>
      </c>
      <c r="B584" s="140">
        <v>-1</v>
      </c>
      <c r="C584" s="232">
        <f t="shared" si="26"/>
        <v>14.31</v>
      </c>
      <c r="D584" s="231" t="s">
        <v>1185</v>
      </c>
    </row>
    <row r="585" spans="1:4">
      <c r="A585" s="140">
        <v>577</v>
      </c>
      <c r="B585" s="140">
        <v>-1</v>
      </c>
      <c r="C585" s="232">
        <f t="shared" si="26"/>
        <v>14.31</v>
      </c>
    </row>
    <row r="586" spans="1:4">
      <c r="A586" s="140">
        <v>578</v>
      </c>
      <c r="B586" s="140">
        <v>-1</v>
      </c>
      <c r="C586" s="232">
        <f t="shared" si="26"/>
        <v>14.31</v>
      </c>
      <c r="D586" s="231" t="s">
        <v>1185</v>
      </c>
    </row>
    <row r="587" spans="1:4">
      <c r="A587" s="140">
        <v>579</v>
      </c>
      <c r="B587" s="140">
        <v>-1</v>
      </c>
      <c r="C587" s="232">
        <f t="shared" si="26"/>
        <v>14.31</v>
      </c>
    </row>
    <row r="588" spans="1:4">
      <c r="A588" s="140">
        <v>580</v>
      </c>
      <c r="B588" s="140">
        <v>-1</v>
      </c>
      <c r="C588" s="232">
        <f t="shared" si="26"/>
        <v>14.31</v>
      </c>
    </row>
    <row r="589" spans="1:4">
      <c r="A589" s="140">
        <v>581</v>
      </c>
      <c r="B589" s="140">
        <v>-1</v>
      </c>
      <c r="C589" s="232">
        <f t="shared" si="26"/>
        <v>14.31</v>
      </c>
    </row>
    <row r="590" spans="1:4">
      <c r="A590" s="140">
        <v>582</v>
      </c>
      <c r="B590" s="140">
        <v>-1</v>
      </c>
      <c r="C590" s="232">
        <f t="shared" si="26"/>
        <v>14.31</v>
      </c>
    </row>
    <row r="591" spans="1:4">
      <c r="A591" s="140">
        <v>583</v>
      </c>
      <c r="B591" s="140">
        <v>-1</v>
      </c>
      <c r="C591" s="232">
        <f t="shared" si="26"/>
        <v>14.31</v>
      </c>
    </row>
    <row r="592" spans="1:4">
      <c r="A592" s="140">
        <v>584</v>
      </c>
      <c r="B592" s="140">
        <v>-1</v>
      </c>
      <c r="C592" s="232">
        <f t="shared" si="26"/>
        <v>14.31</v>
      </c>
    </row>
    <row r="593" spans="1:4">
      <c r="A593" s="140">
        <v>585</v>
      </c>
      <c r="B593" s="140">
        <v>-1</v>
      </c>
      <c r="C593" s="232">
        <f t="shared" si="26"/>
        <v>14.31</v>
      </c>
    </row>
    <row r="594" spans="1:4">
      <c r="A594" s="140">
        <v>586</v>
      </c>
      <c r="B594" s="140">
        <v>-1</v>
      </c>
      <c r="C594" s="232">
        <f t="shared" si="26"/>
        <v>14.31</v>
      </c>
    </row>
    <row r="595" spans="1:4">
      <c r="A595" s="140">
        <v>587</v>
      </c>
      <c r="B595" s="140">
        <v>-1</v>
      </c>
      <c r="C595" s="232">
        <f t="shared" si="26"/>
        <v>14.31</v>
      </c>
    </row>
    <row r="596" spans="1:4">
      <c r="A596" s="140">
        <v>588</v>
      </c>
      <c r="B596" s="140">
        <v>-1</v>
      </c>
      <c r="C596" s="232">
        <f t="shared" si="26"/>
        <v>14.31</v>
      </c>
    </row>
    <row r="597" spans="1:4">
      <c r="A597" s="140">
        <v>589</v>
      </c>
      <c r="B597" s="140">
        <v>-1</v>
      </c>
      <c r="C597" s="232">
        <f t="shared" si="26"/>
        <v>14.31</v>
      </c>
    </row>
    <row r="598" spans="1:4">
      <c r="A598" s="140">
        <v>590</v>
      </c>
      <c r="B598" s="140">
        <v>-1</v>
      </c>
      <c r="C598" s="232">
        <f t="shared" si="26"/>
        <v>14.31</v>
      </c>
    </row>
    <row r="599" spans="1:4">
      <c r="A599" s="140">
        <v>591</v>
      </c>
      <c r="B599" s="140">
        <v>-1</v>
      </c>
      <c r="C599" s="232">
        <f t="shared" si="26"/>
        <v>14.31</v>
      </c>
    </row>
    <row r="600" spans="1:4">
      <c r="C600" s="53"/>
      <c r="D600">
        <f>COUNTA(D9:D599)</f>
        <v>78</v>
      </c>
    </row>
  </sheetData>
  <phoneticPr fontId="3" type="noConversion"/>
  <dataValidations disablePrompts="1" count="1">
    <dataValidation type="decimal" operator="greaterThanOrEqual" allowBlank="1" showErrorMessage="1" sqref="C8 H8" xr:uid="{65944EF6-ED94-4727-81E6-30F8CF6AB0D0}">
      <formula1>0</formula1>
      <formula2>0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E5F21E-33FA-4517-83DC-72E12FF40DBF}">
  <sheetPr codeName="Лист15">
    <tabColor rgb="FFFFC000"/>
  </sheetPr>
  <dimension ref="A1:I175"/>
  <sheetViews>
    <sheetView workbookViewId="0">
      <selection activeCell="G10" sqref="G10"/>
    </sheetView>
  </sheetViews>
  <sheetFormatPr defaultRowHeight="15"/>
  <cols>
    <col min="2" max="2" width="20.85546875" customWidth="1"/>
    <col min="3" max="3" width="30.28515625" customWidth="1"/>
    <col min="5" max="5" width="12.28515625" customWidth="1"/>
    <col min="6" max="6" width="22" bestFit="1" customWidth="1"/>
    <col min="9" max="9" width="15.5703125" bestFit="1" customWidth="1"/>
  </cols>
  <sheetData>
    <row r="1" spans="1:9">
      <c r="A1" s="193" t="s">
        <v>559</v>
      </c>
      <c r="B1" s="194"/>
    </row>
    <row r="2" spans="1:9" ht="30">
      <c r="A2" s="195"/>
      <c r="B2" s="196" t="s">
        <v>560</v>
      </c>
    </row>
    <row r="3" spans="1:9">
      <c r="A3" s="197"/>
      <c r="B3" s="196" t="s">
        <v>561</v>
      </c>
    </row>
    <row r="4" spans="1:9" ht="30">
      <c r="A4" s="198"/>
      <c r="B4" s="196" t="s">
        <v>1102</v>
      </c>
    </row>
    <row r="5" spans="1:9" ht="45">
      <c r="A5" s="392"/>
      <c r="B5" s="196" t="s">
        <v>1097</v>
      </c>
    </row>
    <row r="8" spans="1:9">
      <c r="A8" s="732" t="s">
        <v>781</v>
      </c>
      <c r="B8" s="732"/>
      <c r="C8" s="732"/>
      <c r="D8" s="732"/>
      <c r="F8" t="s">
        <v>961</v>
      </c>
      <c r="G8" s="323">
        <f>COUNTA(A10:A1048576,1,0)</f>
        <v>143</v>
      </c>
      <c r="I8" s="323" t="s">
        <v>930</v>
      </c>
    </row>
    <row r="9" spans="1:9">
      <c r="A9" t="s">
        <v>782</v>
      </c>
      <c r="B9" s="304" t="s">
        <v>931</v>
      </c>
      <c r="C9" s="304" t="s">
        <v>783</v>
      </c>
      <c r="D9" s="304" t="s">
        <v>784</v>
      </c>
      <c r="E9" s="305"/>
      <c r="F9" t="s">
        <v>962</v>
      </c>
      <c r="G9" s="323">
        <f>SUM(D10:D1048576)</f>
        <v>658.93000000000029</v>
      </c>
    </row>
    <row r="10" spans="1:9">
      <c r="A10" s="306" t="s">
        <v>786</v>
      </c>
      <c r="B10" s="307" t="s">
        <v>1182</v>
      </c>
      <c r="C10" s="307" t="s">
        <v>1184</v>
      </c>
      <c r="D10" s="308">
        <v>3.78</v>
      </c>
      <c r="E10" s="309"/>
      <c r="F10" s="316" t="s">
        <v>785</v>
      </c>
    </row>
    <row r="11" spans="1:9">
      <c r="A11" s="306" t="s">
        <v>788</v>
      </c>
      <c r="B11" s="307" t="s">
        <v>1182</v>
      </c>
      <c r="C11" s="307" t="s">
        <v>1184</v>
      </c>
      <c r="D11" s="308">
        <v>3.73</v>
      </c>
      <c r="E11" s="309"/>
    </row>
    <row r="12" spans="1:9">
      <c r="A12" s="306" t="s">
        <v>789</v>
      </c>
      <c r="B12" s="307" t="s">
        <v>1182</v>
      </c>
      <c r="C12" s="307" t="s">
        <v>1184</v>
      </c>
      <c r="D12" s="308">
        <v>3.72</v>
      </c>
      <c r="E12" s="309"/>
    </row>
    <row r="13" spans="1:9">
      <c r="A13" s="306" t="s">
        <v>790</v>
      </c>
      <c r="B13" s="307" t="s">
        <v>1182</v>
      </c>
      <c r="C13" s="307" t="s">
        <v>1184</v>
      </c>
      <c r="D13" s="308">
        <v>4.34</v>
      </c>
      <c r="E13" s="309"/>
    </row>
    <row r="14" spans="1:9">
      <c r="A14" s="306" t="s">
        <v>791</v>
      </c>
      <c r="B14" s="307" t="s">
        <v>1182</v>
      </c>
      <c r="C14" s="307" t="s">
        <v>1184</v>
      </c>
      <c r="D14" s="308">
        <v>3.29</v>
      </c>
      <c r="E14" s="309"/>
    </row>
    <row r="15" spans="1:9">
      <c r="A15" s="306" t="s">
        <v>792</v>
      </c>
      <c r="B15" s="307" t="s">
        <v>1182</v>
      </c>
      <c r="C15" s="307" t="s">
        <v>1184</v>
      </c>
      <c r="D15" s="308">
        <v>3.35</v>
      </c>
      <c r="E15" s="309"/>
    </row>
    <row r="16" spans="1:9">
      <c r="A16" s="306" t="s">
        <v>793</v>
      </c>
      <c r="B16" s="307" t="s">
        <v>1182</v>
      </c>
      <c r="C16" s="307" t="s">
        <v>1184</v>
      </c>
      <c r="D16" s="308">
        <v>3.78</v>
      </c>
      <c r="E16" s="309"/>
    </row>
    <row r="17" spans="1:5">
      <c r="A17" s="306" t="s">
        <v>794</v>
      </c>
      <c r="B17" s="307" t="s">
        <v>1182</v>
      </c>
      <c r="C17" s="307" t="s">
        <v>1184</v>
      </c>
      <c r="D17" s="308">
        <v>3.45</v>
      </c>
      <c r="E17" s="309"/>
    </row>
    <row r="18" spans="1:5">
      <c r="A18" s="306" t="s">
        <v>795</v>
      </c>
      <c r="B18" s="307" t="s">
        <v>1182</v>
      </c>
      <c r="C18" s="307" t="s">
        <v>1184</v>
      </c>
      <c r="D18" s="308">
        <v>3.78</v>
      </c>
      <c r="E18" s="309"/>
    </row>
    <row r="19" spans="1:5">
      <c r="A19" s="306" t="s">
        <v>796</v>
      </c>
      <c r="B19" s="307" t="s">
        <v>1182</v>
      </c>
      <c r="C19" s="307" t="s">
        <v>1184</v>
      </c>
      <c r="D19" s="308">
        <v>3.74</v>
      </c>
      <c r="E19" s="309"/>
    </row>
    <row r="20" spans="1:5">
      <c r="A20" s="306" t="s">
        <v>797</v>
      </c>
      <c r="B20" s="307" t="s">
        <v>1182</v>
      </c>
      <c r="C20" s="307" t="s">
        <v>1184</v>
      </c>
      <c r="D20" s="308">
        <v>3.49</v>
      </c>
      <c r="E20" s="309"/>
    </row>
    <row r="21" spans="1:5">
      <c r="A21" s="306" t="s">
        <v>798</v>
      </c>
      <c r="B21" s="307" t="s">
        <v>1182</v>
      </c>
      <c r="C21" s="307" t="s">
        <v>1184</v>
      </c>
      <c r="D21" s="308">
        <v>3.49</v>
      </c>
      <c r="E21" s="309"/>
    </row>
    <row r="22" spans="1:5">
      <c r="A22" s="306" t="s">
        <v>799</v>
      </c>
      <c r="B22" s="307" t="s">
        <v>1182</v>
      </c>
      <c r="C22" s="307" t="s">
        <v>1184</v>
      </c>
      <c r="D22" s="308">
        <v>7.62</v>
      </c>
      <c r="E22" s="309"/>
    </row>
    <row r="23" spans="1:5">
      <c r="A23" s="306" t="s">
        <v>800</v>
      </c>
      <c r="B23" s="307" t="s">
        <v>1182</v>
      </c>
      <c r="C23" s="307" t="s">
        <v>1184</v>
      </c>
      <c r="D23" s="308">
        <v>3.56</v>
      </c>
      <c r="E23" s="309"/>
    </row>
    <row r="24" spans="1:5">
      <c r="A24" s="306" t="s">
        <v>801</v>
      </c>
      <c r="B24" s="307" t="s">
        <v>1182</v>
      </c>
      <c r="C24" s="307" t="s">
        <v>1184</v>
      </c>
      <c r="D24" s="308">
        <v>3.32</v>
      </c>
      <c r="E24" s="309"/>
    </row>
    <row r="25" spans="1:5">
      <c r="A25" s="306" t="s">
        <v>802</v>
      </c>
      <c r="B25" s="307" t="s">
        <v>1182</v>
      </c>
      <c r="C25" s="307" t="s">
        <v>1184</v>
      </c>
      <c r="D25" s="308">
        <v>4.84</v>
      </c>
      <c r="E25" s="309"/>
    </row>
    <row r="26" spans="1:5">
      <c r="A26" s="306" t="s">
        <v>803</v>
      </c>
      <c r="B26" s="307" t="s">
        <v>1182</v>
      </c>
      <c r="C26" s="307" t="s">
        <v>1184</v>
      </c>
      <c r="D26" s="308">
        <v>3.68</v>
      </c>
      <c r="E26" s="309"/>
    </row>
    <row r="27" spans="1:5">
      <c r="A27" s="306" t="s">
        <v>804</v>
      </c>
      <c r="B27" s="307" t="s">
        <v>1182</v>
      </c>
      <c r="C27" s="307" t="s">
        <v>1184</v>
      </c>
      <c r="D27" s="308">
        <v>3.56</v>
      </c>
      <c r="E27" s="309"/>
    </row>
    <row r="28" spans="1:5">
      <c r="A28" s="306" t="s">
        <v>805</v>
      </c>
      <c r="B28" s="307" t="s">
        <v>1182</v>
      </c>
      <c r="C28" s="307" t="s">
        <v>1184</v>
      </c>
      <c r="D28" s="308">
        <v>3.38</v>
      </c>
      <c r="E28" s="309"/>
    </row>
    <row r="29" spans="1:5">
      <c r="A29" s="306" t="s">
        <v>806</v>
      </c>
      <c r="B29" s="307" t="s">
        <v>1182</v>
      </c>
      <c r="C29" s="307" t="s">
        <v>1184</v>
      </c>
      <c r="D29" s="308">
        <v>3.33</v>
      </c>
      <c r="E29" s="309"/>
    </row>
    <row r="30" spans="1:5">
      <c r="A30" s="306" t="s">
        <v>807</v>
      </c>
      <c r="B30" s="307" t="s">
        <v>1182</v>
      </c>
      <c r="C30" s="307" t="s">
        <v>1184</v>
      </c>
      <c r="D30" s="308">
        <v>6.07</v>
      </c>
      <c r="E30" s="309"/>
    </row>
    <row r="31" spans="1:5">
      <c r="A31" s="306" t="s">
        <v>808</v>
      </c>
      <c r="B31" s="307" t="s">
        <v>1182</v>
      </c>
      <c r="C31" s="307" t="s">
        <v>1184</v>
      </c>
      <c r="D31" s="308">
        <v>4.37</v>
      </c>
      <c r="E31" s="309"/>
    </row>
    <row r="32" spans="1:5">
      <c r="A32" s="306" t="s">
        <v>809</v>
      </c>
      <c r="B32" s="307" t="s">
        <v>1182</v>
      </c>
      <c r="C32" s="307" t="s">
        <v>1184</v>
      </c>
      <c r="D32" s="308">
        <v>7.2</v>
      </c>
      <c r="E32" s="309"/>
    </row>
    <row r="33" spans="1:5">
      <c r="A33" s="306" t="s">
        <v>810</v>
      </c>
      <c r="B33" s="307" t="s">
        <v>1182</v>
      </c>
      <c r="C33" s="307" t="s">
        <v>1184</v>
      </c>
      <c r="D33" s="308">
        <v>7.08</v>
      </c>
      <c r="E33" s="309"/>
    </row>
    <row r="34" spans="1:5">
      <c r="A34" s="306" t="s">
        <v>811</v>
      </c>
      <c r="B34" s="307" t="s">
        <v>1182</v>
      </c>
      <c r="C34" s="307" t="s">
        <v>1184</v>
      </c>
      <c r="D34" s="308">
        <v>7.03</v>
      </c>
      <c r="E34" s="309"/>
    </row>
    <row r="35" spans="1:5">
      <c r="A35" s="306" t="s">
        <v>812</v>
      </c>
      <c r="B35" s="307" t="s">
        <v>1182</v>
      </c>
      <c r="C35" s="307" t="s">
        <v>1184</v>
      </c>
      <c r="D35" s="308">
        <v>3.84</v>
      </c>
      <c r="E35" s="309"/>
    </row>
    <row r="36" spans="1:5">
      <c r="A36" s="306" t="s">
        <v>813</v>
      </c>
      <c r="B36" s="307" t="s">
        <v>1182</v>
      </c>
      <c r="C36" s="307" t="s">
        <v>1184</v>
      </c>
      <c r="D36" s="308">
        <v>3.79</v>
      </c>
      <c r="E36" s="309"/>
    </row>
    <row r="37" spans="1:5">
      <c r="A37" s="306" t="s">
        <v>814</v>
      </c>
      <c r="B37" s="307" t="s">
        <v>1182</v>
      </c>
      <c r="C37" s="307" t="s">
        <v>1184</v>
      </c>
      <c r="D37" s="308">
        <v>3.72</v>
      </c>
      <c r="E37" s="309"/>
    </row>
    <row r="38" spans="1:5">
      <c r="A38" s="310" t="s">
        <v>815</v>
      </c>
      <c r="B38" s="307" t="s">
        <v>1182</v>
      </c>
      <c r="C38" s="307" t="s">
        <v>1184</v>
      </c>
      <c r="D38" s="308">
        <v>6.32</v>
      </c>
      <c r="E38" s="309"/>
    </row>
    <row r="39" spans="1:5">
      <c r="A39" s="306" t="s">
        <v>816</v>
      </c>
      <c r="B39" s="307" t="s">
        <v>1182</v>
      </c>
      <c r="C39" s="307" t="s">
        <v>1184</v>
      </c>
      <c r="D39" s="308">
        <v>5.65</v>
      </c>
      <c r="E39" s="311"/>
    </row>
    <row r="40" spans="1:5">
      <c r="A40" s="306" t="s">
        <v>817</v>
      </c>
      <c r="B40" s="307" t="s">
        <v>1182</v>
      </c>
      <c r="C40" s="307" t="s">
        <v>1184</v>
      </c>
      <c r="D40" s="308">
        <v>4.92</v>
      </c>
      <c r="E40" s="309"/>
    </row>
    <row r="41" spans="1:5">
      <c r="A41" s="306" t="s">
        <v>818</v>
      </c>
      <c r="B41" s="307" t="s">
        <v>1182</v>
      </c>
      <c r="C41" s="307" t="s">
        <v>1184</v>
      </c>
      <c r="D41" s="308">
        <v>3.43</v>
      </c>
      <c r="E41" s="309"/>
    </row>
    <row r="42" spans="1:5">
      <c r="A42" s="306" t="s">
        <v>819</v>
      </c>
      <c r="B42" s="307" t="s">
        <v>1182</v>
      </c>
      <c r="C42" s="307" t="s">
        <v>1184</v>
      </c>
      <c r="D42" s="308">
        <v>5.35</v>
      </c>
      <c r="E42" s="309"/>
    </row>
    <row r="43" spans="1:5">
      <c r="A43" s="306" t="s">
        <v>820</v>
      </c>
      <c r="B43" s="307" t="s">
        <v>1182</v>
      </c>
      <c r="C43" s="307" t="s">
        <v>1184</v>
      </c>
      <c r="D43" s="308">
        <v>5.58</v>
      </c>
      <c r="E43" s="309"/>
    </row>
    <row r="44" spans="1:5">
      <c r="A44" s="306" t="s">
        <v>821</v>
      </c>
      <c r="B44" s="307" t="s">
        <v>1182</v>
      </c>
      <c r="C44" s="307" t="s">
        <v>1184</v>
      </c>
      <c r="D44" s="308">
        <v>5.83</v>
      </c>
      <c r="E44" s="309"/>
    </row>
    <row r="45" spans="1:5">
      <c r="A45" s="306" t="s">
        <v>822</v>
      </c>
      <c r="B45" s="307" t="s">
        <v>1182</v>
      </c>
      <c r="C45" s="307" t="s">
        <v>1184</v>
      </c>
      <c r="D45" s="308">
        <v>5.0999999999999996</v>
      </c>
      <c r="E45" s="309"/>
    </row>
    <row r="46" spans="1:5">
      <c r="A46" s="306" t="s">
        <v>823</v>
      </c>
      <c r="B46" s="307" t="s">
        <v>1182</v>
      </c>
      <c r="C46" s="307" t="s">
        <v>1184</v>
      </c>
      <c r="D46" s="308">
        <v>3.5</v>
      </c>
      <c r="E46" s="309"/>
    </row>
    <row r="47" spans="1:5">
      <c r="A47" s="306" t="s">
        <v>824</v>
      </c>
      <c r="B47" s="307" t="s">
        <v>1182</v>
      </c>
      <c r="C47" s="307" t="s">
        <v>1184</v>
      </c>
      <c r="D47" s="308">
        <v>3.63</v>
      </c>
      <c r="E47" s="309"/>
    </row>
    <row r="48" spans="1:5">
      <c r="A48" s="306" t="s">
        <v>825</v>
      </c>
      <c r="B48" s="307" t="s">
        <v>1182</v>
      </c>
      <c r="C48" s="307" t="s">
        <v>1184</v>
      </c>
      <c r="D48" s="308">
        <v>3.66</v>
      </c>
      <c r="E48" s="309"/>
    </row>
    <row r="49" spans="1:5">
      <c r="A49" s="306" t="s">
        <v>826</v>
      </c>
      <c r="B49" s="307" t="s">
        <v>1182</v>
      </c>
      <c r="C49" s="307" t="s">
        <v>1184</v>
      </c>
      <c r="D49" s="308">
        <v>2.64</v>
      </c>
      <c r="E49" s="309"/>
    </row>
    <row r="50" spans="1:5">
      <c r="A50" s="306" t="s">
        <v>827</v>
      </c>
      <c r="B50" s="307" t="s">
        <v>1182</v>
      </c>
      <c r="C50" s="307" t="s">
        <v>1184</v>
      </c>
      <c r="D50" s="308">
        <v>2.81</v>
      </c>
      <c r="E50" s="309"/>
    </row>
    <row r="51" spans="1:5">
      <c r="A51" s="306" t="s">
        <v>828</v>
      </c>
      <c r="B51" s="307" t="s">
        <v>1182</v>
      </c>
      <c r="C51" s="307" t="s">
        <v>1184</v>
      </c>
      <c r="D51" s="308">
        <v>3.07</v>
      </c>
      <c r="E51" s="309"/>
    </row>
    <row r="52" spans="1:5">
      <c r="A52" s="306" t="s">
        <v>829</v>
      </c>
      <c r="B52" s="307" t="s">
        <v>1182</v>
      </c>
      <c r="C52" s="307" t="s">
        <v>1184</v>
      </c>
      <c r="D52" s="308">
        <v>4.46</v>
      </c>
      <c r="E52" s="309"/>
    </row>
    <row r="53" spans="1:5">
      <c r="A53" s="233" t="s">
        <v>830</v>
      </c>
      <c r="B53" s="307" t="s">
        <v>1183</v>
      </c>
      <c r="C53" s="307" t="s">
        <v>1184</v>
      </c>
      <c r="D53" s="308">
        <v>3.53</v>
      </c>
      <c r="E53" s="309"/>
    </row>
    <row r="54" spans="1:5">
      <c r="A54" s="233" t="s">
        <v>831</v>
      </c>
      <c r="B54" s="307" t="s">
        <v>1183</v>
      </c>
      <c r="C54" s="307" t="s">
        <v>1184</v>
      </c>
      <c r="D54" s="308">
        <v>3.53</v>
      </c>
      <c r="E54" s="309"/>
    </row>
    <row r="55" spans="1:5">
      <c r="A55" s="233" t="s">
        <v>832</v>
      </c>
      <c r="B55" s="307" t="s">
        <v>1183</v>
      </c>
      <c r="C55" s="307" t="s">
        <v>1184</v>
      </c>
      <c r="D55" s="308">
        <v>5.48</v>
      </c>
      <c r="E55" s="309"/>
    </row>
    <row r="56" spans="1:5">
      <c r="A56" s="233" t="s">
        <v>833</v>
      </c>
      <c r="B56" s="307" t="s">
        <v>1183</v>
      </c>
      <c r="C56" s="307" t="s">
        <v>1184</v>
      </c>
      <c r="D56" s="308">
        <v>4.8499999999999996</v>
      </c>
      <c r="E56" s="309"/>
    </row>
    <row r="57" spans="1:5">
      <c r="A57" s="233" t="s">
        <v>834</v>
      </c>
      <c r="B57" s="307" t="s">
        <v>1183</v>
      </c>
      <c r="C57" s="307" t="s">
        <v>1184</v>
      </c>
      <c r="D57" s="308">
        <v>3.26</v>
      </c>
      <c r="E57" s="309"/>
    </row>
    <row r="58" spans="1:5">
      <c r="A58" s="233" t="s">
        <v>835</v>
      </c>
      <c r="B58" s="307" t="s">
        <v>1183</v>
      </c>
      <c r="C58" s="307" t="s">
        <v>1184</v>
      </c>
      <c r="D58" s="308">
        <v>5.97</v>
      </c>
      <c r="E58" s="309"/>
    </row>
    <row r="59" spans="1:5">
      <c r="A59" s="233" t="s">
        <v>836</v>
      </c>
      <c r="B59" s="307" t="s">
        <v>1183</v>
      </c>
      <c r="C59" s="307" t="s">
        <v>1184</v>
      </c>
      <c r="D59" s="308">
        <v>4.68</v>
      </c>
      <c r="E59" s="309"/>
    </row>
    <row r="60" spans="1:5">
      <c r="A60" s="233" t="s">
        <v>837</v>
      </c>
      <c r="B60" s="307" t="s">
        <v>1183</v>
      </c>
      <c r="C60" s="307" t="s">
        <v>1184</v>
      </c>
      <c r="D60" s="308">
        <v>7.87</v>
      </c>
      <c r="E60" s="309"/>
    </row>
    <row r="61" spans="1:5">
      <c r="A61" s="233" t="s">
        <v>838</v>
      </c>
      <c r="B61" s="307" t="s">
        <v>1183</v>
      </c>
      <c r="C61" s="307" t="s">
        <v>1184</v>
      </c>
      <c r="D61" s="308">
        <v>4.59</v>
      </c>
      <c r="E61" s="309"/>
    </row>
    <row r="62" spans="1:5">
      <c r="A62" s="233" t="s">
        <v>839</v>
      </c>
      <c r="B62" s="307" t="s">
        <v>1183</v>
      </c>
      <c r="C62" s="307" t="s">
        <v>1184</v>
      </c>
      <c r="D62" s="308">
        <v>3.67</v>
      </c>
      <c r="E62" s="309"/>
    </row>
    <row r="63" spans="1:5">
      <c r="A63" s="233" t="s">
        <v>840</v>
      </c>
      <c r="B63" s="307" t="s">
        <v>1183</v>
      </c>
      <c r="C63" s="307" t="s">
        <v>1184</v>
      </c>
      <c r="D63" s="308">
        <v>3.76</v>
      </c>
      <c r="E63" s="309"/>
    </row>
    <row r="64" spans="1:5">
      <c r="A64" s="233" t="s">
        <v>841</v>
      </c>
      <c r="B64" s="307" t="s">
        <v>1183</v>
      </c>
      <c r="C64" s="307" t="s">
        <v>1184</v>
      </c>
      <c r="D64" s="308">
        <v>3.76</v>
      </c>
      <c r="E64" s="309"/>
    </row>
    <row r="65" spans="1:5">
      <c r="A65" s="233" t="s">
        <v>842</v>
      </c>
      <c r="B65" s="307" t="s">
        <v>1183</v>
      </c>
      <c r="C65" s="307" t="s">
        <v>1184</v>
      </c>
      <c r="D65" s="308">
        <v>3.56</v>
      </c>
      <c r="E65" s="309"/>
    </row>
    <row r="66" spans="1:5">
      <c r="A66" s="233" t="s">
        <v>843</v>
      </c>
      <c r="B66" s="307" t="s">
        <v>1183</v>
      </c>
      <c r="C66" s="307" t="s">
        <v>1184</v>
      </c>
      <c r="D66" s="308">
        <v>4.41</v>
      </c>
      <c r="E66" s="309"/>
    </row>
    <row r="67" spans="1:5">
      <c r="A67" s="233" t="s">
        <v>844</v>
      </c>
      <c r="B67" s="307" t="s">
        <v>1183</v>
      </c>
      <c r="C67" s="307" t="s">
        <v>1184</v>
      </c>
      <c r="D67" s="308">
        <v>6.83</v>
      </c>
      <c r="E67" s="309"/>
    </row>
    <row r="68" spans="1:5">
      <c r="A68" s="233" t="s">
        <v>845</v>
      </c>
      <c r="B68" s="307" t="s">
        <v>1183</v>
      </c>
      <c r="C68" s="307" t="s">
        <v>1184</v>
      </c>
      <c r="D68" s="308">
        <v>7.06</v>
      </c>
      <c r="E68" s="309"/>
    </row>
    <row r="69" spans="1:5">
      <c r="A69" s="233" t="s">
        <v>846</v>
      </c>
      <c r="B69" s="307" t="s">
        <v>1183</v>
      </c>
      <c r="C69" s="307" t="s">
        <v>1184</v>
      </c>
      <c r="D69" s="308">
        <v>6.67</v>
      </c>
      <c r="E69" s="309"/>
    </row>
    <row r="70" spans="1:5">
      <c r="A70" s="233" t="s">
        <v>847</v>
      </c>
      <c r="B70" s="307" t="s">
        <v>1183</v>
      </c>
      <c r="C70" s="307" t="s">
        <v>1184</v>
      </c>
      <c r="D70" s="308">
        <v>7</v>
      </c>
      <c r="E70" s="309"/>
    </row>
    <row r="71" spans="1:5">
      <c r="A71" s="233" t="s">
        <v>848</v>
      </c>
      <c r="B71" s="307" t="s">
        <v>1183</v>
      </c>
      <c r="C71" s="307" t="s">
        <v>1184</v>
      </c>
      <c r="D71" s="308">
        <v>7.39</v>
      </c>
      <c r="E71" s="309"/>
    </row>
    <row r="72" spans="1:5">
      <c r="A72" s="233" t="s">
        <v>849</v>
      </c>
      <c r="B72" s="307" t="s">
        <v>1183</v>
      </c>
      <c r="C72" s="307" t="s">
        <v>1184</v>
      </c>
      <c r="D72" s="308">
        <v>7.33</v>
      </c>
      <c r="E72" s="309"/>
    </row>
    <row r="73" spans="1:5">
      <c r="A73" s="233" t="s">
        <v>850</v>
      </c>
      <c r="B73" s="307" t="s">
        <v>1183</v>
      </c>
      <c r="C73" s="307" t="s">
        <v>1184</v>
      </c>
      <c r="D73" s="308">
        <v>7.32</v>
      </c>
      <c r="E73" s="309"/>
    </row>
    <row r="74" spans="1:5">
      <c r="A74" s="233" t="s">
        <v>851</v>
      </c>
      <c r="B74" s="307" t="s">
        <v>1183</v>
      </c>
      <c r="C74" s="307" t="s">
        <v>1184</v>
      </c>
      <c r="D74" s="308">
        <v>7.55</v>
      </c>
      <c r="E74" s="309"/>
    </row>
    <row r="75" spans="1:5">
      <c r="A75" s="233" t="s">
        <v>852</v>
      </c>
      <c r="B75" s="307" t="s">
        <v>1183</v>
      </c>
      <c r="C75" s="307" t="s">
        <v>1184</v>
      </c>
      <c r="D75" s="308">
        <v>7.38</v>
      </c>
      <c r="E75" s="309"/>
    </row>
    <row r="76" spans="1:5">
      <c r="A76" s="233" t="s">
        <v>853</v>
      </c>
      <c r="B76" s="307" t="s">
        <v>1183</v>
      </c>
      <c r="C76" s="307" t="s">
        <v>1184</v>
      </c>
      <c r="D76" s="308">
        <v>7.26</v>
      </c>
      <c r="E76" s="309"/>
    </row>
    <row r="77" spans="1:5">
      <c r="A77" s="233" t="s">
        <v>854</v>
      </c>
      <c r="B77" s="307" t="s">
        <v>1183</v>
      </c>
      <c r="C77" s="307" t="s">
        <v>1184</v>
      </c>
      <c r="D77" s="308">
        <v>7.04</v>
      </c>
      <c r="E77" s="309"/>
    </row>
    <row r="78" spans="1:5">
      <c r="A78" s="233" t="s">
        <v>855</v>
      </c>
      <c r="B78" s="307" t="s">
        <v>1183</v>
      </c>
      <c r="C78" s="307" t="s">
        <v>1184</v>
      </c>
      <c r="D78" s="308">
        <v>6.7</v>
      </c>
      <c r="E78" s="312"/>
    </row>
    <row r="79" spans="1:5">
      <c r="A79" s="233" t="s">
        <v>856</v>
      </c>
      <c r="B79" s="307" t="s">
        <v>1183</v>
      </c>
      <c r="C79" s="307" t="s">
        <v>1184</v>
      </c>
      <c r="D79" s="308">
        <v>6.92</v>
      </c>
      <c r="E79" s="309"/>
    </row>
    <row r="80" spans="1:5">
      <c r="A80" s="233" t="s">
        <v>857</v>
      </c>
      <c r="B80" s="307" t="s">
        <v>1183</v>
      </c>
      <c r="C80" s="307" t="s">
        <v>1184</v>
      </c>
      <c r="D80" s="308">
        <v>3.29</v>
      </c>
      <c r="E80" s="309"/>
    </row>
    <row r="81" spans="1:5">
      <c r="A81" s="233" t="s">
        <v>858</v>
      </c>
      <c r="B81" s="307" t="s">
        <v>1183</v>
      </c>
      <c r="C81" s="307" t="s">
        <v>1184</v>
      </c>
      <c r="D81" s="308">
        <v>4.4800000000000004</v>
      </c>
      <c r="E81" s="309"/>
    </row>
    <row r="82" spans="1:5">
      <c r="A82" s="233" t="s">
        <v>859</v>
      </c>
      <c r="B82" s="307" t="s">
        <v>1183</v>
      </c>
      <c r="C82" s="307" t="s">
        <v>1184</v>
      </c>
      <c r="D82" s="308">
        <v>4.43</v>
      </c>
      <c r="E82" s="309"/>
    </row>
    <row r="83" spans="1:5">
      <c r="A83" s="233" t="s">
        <v>860</v>
      </c>
      <c r="B83" s="307" t="s">
        <v>1183</v>
      </c>
      <c r="C83" s="307" t="s">
        <v>1184</v>
      </c>
      <c r="D83" s="308">
        <v>2.29</v>
      </c>
      <c r="E83" s="309"/>
    </row>
    <row r="84" spans="1:5">
      <c r="A84" s="233" t="s">
        <v>861</v>
      </c>
      <c r="B84" s="307" t="s">
        <v>1183</v>
      </c>
      <c r="C84" s="307" t="s">
        <v>1184</v>
      </c>
      <c r="D84" s="308">
        <v>4.41</v>
      </c>
      <c r="E84" s="309"/>
    </row>
    <row r="85" spans="1:5">
      <c r="A85" s="233" t="s">
        <v>862</v>
      </c>
      <c r="B85" s="307" t="s">
        <v>1183</v>
      </c>
      <c r="C85" s="307" t="s">
        <v>1184</v>
      </c>
      <c r="D85" s="308">
        <v>3.64</v>
      </c>
      <c r="E85" s="309"/>
    </row>
    <row r="86" spans="1:5">
      <c r="A86" s="233" t="s">
        <v>863</v>
      </c>
      <c r="B86" s="307" t="s">
        <v>1183</v>
      </c>
      <c r="C86" s="307" t="s">
        <v>1184</v>
      </c>
      <c r="D86" s="308">
        <v>3.46</v>
      </c>
      <c r="E86" s="309"/>
    </row>
    <row r="87" spans="1:5">
      <c r="A87" s="233" t="s">
        <v>864</v>
      </c>
      <c r="B87" s="307" t="s">
        <v>1183</v>
      </c>
      <c r="C87" s="307" t="s">
        <v>1184</v>
      </c>
      <c r="D87" s="308">
        <v>3.55</v>
      </c>
      <c r="E87" s="309"/>
    </row>
    <row r="88" spans="1:5">
      <c r="A88" s="233" t="s">
        <v>865</v>
      </c>
      <c r="B88" s="307" t="s">
        <v>1183</v>
      </c>
      <c r="C88" s="307" t="s">
        <v>1184</v>
      </c>
      <c r="D88" s="308">
        <v>3.55</v>
      </c>
      <c r="E88" s="309"/>
    </row>
    <row r="89" spans="1:5">
      <c r="A89" s="233" t="s">
        <v>866</v>
      </c>
      <c r="B89" s="307" t="s">
        <v>1183</v>
      </c>
      <c r="C89" s="307" t="s">
        <v>1184</v>
      </c>
      <c r="D89" s="308">
        <v>3.55</v>
      </c>
      <c r="E89" s="309"/>
    </row>
    <row r="90" spans="1:5">
      <c r="A90" s="233" t="s">
        <v>867</v>
      </c>
      <c r="B90" s="307" t="s">
        <v>1183</v>
      </c>
      <c r="C90" s="307" t="s">
        <v>1184</v>
      </c>
      <c r="D90" s="308">
        <v>3.19</v>
      </c>
      <c r="E90" s="309"/>
    </row>
    <row r="91" spans="1:5">
      <c r="A91" s="233" t="s">
        <v>868</v>
      </c>
      <c r="B91" s="307" t="s">
        <v>1183</v>
      </c>
      <c r="C91" s="307" t="s">
        <v>1184</v>
      </c>
      <c r="D91" s="308">
        <v>3.12</v>
      </c>
      <c r="E91" s="309"/>
    </row>
    <row r="92" spans="1:5">
      <c r="A92" s="233" t="s">
        <v>869</v>
      </c>
      <c r="B92" s="307" t="s">
        <v>1183</v>
      </c>
      <c r="C92" s="307" t="s">
        <v>1184</v>
      </c>
      <c r="D92" s="308">
        <v>5.99</v>
      </c>
      <c r="E92" s="309"/>
    </row>
    <row r="93" spans="1:5">
      <c r="A93" s="233" t="s">
        <v>870</v>
      </c>
      <c r="B93" s="307" t="s">
        <v>1183</v>
      </c>
      <c r="C93" s="307" t="s">
        <v>1184</v>
      </c>
      <c r="D93" s="308">
        <v>4.5599999999999996</v>
      </c>
      <c r="E93" s="309"/>
    </row>
    <row r="94" spans="1:5">
      <c r="A94" s="233" t="s">
        <v>871</v>
      </c>
      <c r="B94" s="307" t="s">
        <v>1183</v>
      </c>
      <c r="C94" s="307" t="s">
        <v>1184</v>
      </c>
      <c r="D94" s="308">
        <v>4.4800000000000004</v>
      </c>
      <c r="E94" s="309"/>
    </row>
    <row r="95" spans="1:5">
      <c r="A95" s="233" t="s">
        <v>872</v>
      </c>
      <c r="B95" s="307" t="s">
        <v>1183</v>
      </c>
      <c r="C95" s="307" t="s">
        <v>1184</v>
      </c>
      <c r="D95" s="313">
        <v>4.47</v>
      </c>
      <c r="E95" s="312"/>
    </row>
    <row r="96" spans="1:5">
      <c r="A96" s="233" t="s">
        <v>873</v>
      </c>
      <c r="B96" s="307" t="s">
        <v>1183</v>
      </c>
      <c r="C96" s="307" t="s">
        <v>1184</v>
      </c>
      <c r="D96" s="308">
        <v>4.97</v>
      </c>
      <c r="E96" s="309"/>
    </row>
    <row r="97" spans="1:5">
      <c r="A97" s="233" t="s">
        <v>874</v>
      </c>
      <c r="B97" s="307" t="s">
        <v>1183</v>
      </c>
      <c r="C97" s="307" t="s">
        <v>1184</v>
      </c>
      <c r="D97" s="308">
        <v>6.98</v>
      </c>
      <c r="E97" s="309"/>
    </row>
    <row r="98" spans="1:5">
      <c r="A98" s="233" t="s">
        <v>875</v>
      </c>
      <c r="B98" s="307" t="s">
        <v>1183</v>
      </c>
      <c r="C98" s="307" t="s">
        <v>1184</v>
      </c>
      <c r="D98" s="308">
        <v>6.3</v>
      </c>
      <c r="E98" s="309"/>
    </row>
    <row r="99" spans="1:5">
      <c r="A99" s="233" t="s">
        <v>876</v>
      </c>
      <c r="B99" s="307" t="s">
        <v>1183</v>
      </c>
      <c r="C99" s="307" t="s">
        <v>1184</v>
      </c>
      <c r="D99" s="308">
        <v>4.33</v>
      </c>
      <c r="E99" s="309"/>
    </row>
    <row r="100" spans="1:5">
      <c r="A100" s="233" t="s">
        <v>877</v>
      </c>
      <c r="B100" s="307" t="s">
        <v>1183</v>
      </c>
      <c r="C100" s="307" t="s">
        <v>1184</v>
      </c>
      <c r="D100" s="308">
        <v>3.82</v>
      </c>
      <c r="E100" s="309"/>
    </row>
    <row r="101" spans="1:5">
      <c r="A101" s="233" t="s">
        <v>878</v>
      </c>
      <c r="B101" s="307" t="s">
        <v>1183</v>
      </c>
      <c r="C101" s="307" t="s">
        <v>1184</v>
      </c>
      <c r="D101" s="308">
        <v>3.67</v>
      </c>
      <c r="E101" s="309"/>
    </row>
    <row r="102" spans="1:5">
      <c r="A102" s="233" t="s">
        <v>879</v>
      </c>
      <c r="B102" s="307" t="s">
        <v>1183</v>
      </c>
      <c r="C102" s="307" t="s">
        <v>1184</v>
      </c>
      <c r="D102" s="308">
        <v>3.78</v>
      </c>
      <c r="E102" s="309"/>
    </row>
    <row r="103" spans="1:5">
      <c r="A103" s="233" t="s">
        <v>880</v>
      </c>
      <c r="B103" s="307" t="s">
        <v>1183</v>
      </c>
      <c r="C103" s="307" t="s">
        <v>1184</v>
      </c>
      <c r="D103" s="308">
        <v>3.93</v>
      </c>
      <c r="E103" s="309"/>
    </row>
    <row r="104" spans="1:5">
      <c r="A104" s="233" t="s">
        <v>881</v>
      </c>
      <c r="B104" s="307" t="s">
        <v>1183</v>
      </c>
      <c r="C104" s="307" t="s">
        <v>1184</v>
      </c>
      <c r="D104" s="308">
        <v>4.84</v>
      </c>
      <c r="E104" s="312"/>
    </row>
    <row r="105" spans="1:5">
      <c r="A105" s="233" t="s">
        <v>882</v>
      </c>
      <c r="B105" s="307" t="s">
        <v>1183</v>
      </c>
      <c r="C105" s="307" t="s">
        <v>1184</v>
      </c>
      <c r="D105" s="308">
        <v>4.67</v>
      </c>
      <c r="E105" s="309"/>
    </row>
    <row r="106" spans="1:5">
      <c r="A106" s="233" t="s">
        <v>883</v>
      </c>
      <c r="B106" s="307" t="s">
        <v>1183</v>
      </c>
      <c r="C106" s="307" t="s">
        <v>1184</v>
      </c>
      <c r="D106" s="308">
        <v>7.6</v>
      </c>
      <c r="E106" s="309"/>
    </row>
    <row r="107" spans="1:5">
      <c r="A107" s="233" t="s">
        <v>884</v>
      </c>
      <c r="B107" s="307" t="s">
        <v>1183</v>
      </c>
      <c r="C107" s="307" t="s">
        <v>1184</v>
      </c>
      <c r="D107" s="308">
        <v>4.7699999999999996</v>
      </c>
      <c r="E107" s="309"/>
    </row>
    <row r="108" spans="1:5">
      <c r="A108" s="233" t="s">
        <v>885</v>
      </c>
      <c r="B108" s="307" t="s">
        <v>1183</v>
      </c>
      <c r="C108" s="307" t="s">
        <v>1184</v>
      </c>
      <c r="D108" s="308">
        <v>4.5999999999999996</v>
      </c>
      <c r="E108" s="309"/>
    </row>
    <row r="109" spans="1:5">
      <c r="A109" s="233" t="s">
        <v>886</v>
      </c>
      <c r="B109" s="307" t="s">
        <v>1182</v>
      </c>
      <c r="C109" s="307" t="s">
        <v>787</v>
      </c>
      <c r="D109" s="308">
        <v>3.17</v>
      </c>
      <c r="E109" s="309"/>
    </row>
    <row r="110" spans="1:5">
      <c r="A110" s="233" t="s">
        <v>887</v>
      </c>
      <c r="B110" s="307" t="s">
        <v>1182</v>
      </c>
      <c r="C110" s="307" t="s">
        <v>787</v>
      </c>
      <c r="D110" s="308">
        <v>2.78</v>
      </c>
      <c r="E110" s="309"/>
    </row>
    <row r="111" spans="1:5">
      <c r="A111" s="233" t="s">
        <v>888</v>
      </c>
      <c r="B111" s="307" t="s">
        <v>1182</v>
      </c>
      <c r="C111" s="307" t="s">
        <v>787</v>
      </c>
      <c r="D111" s="308">
        <v>2.69</v>
      </c>
      <c r="E111" s="309"/>
    </row>
    <row r="112" spans="1:5">
      <c r="A112" s="233" t="s">
        <v>889</v>
      </c>
      <c r="B112" s="307" t="s">
        <v>1182</v>
      </c>
      <c r="C112" s="307" t="s">
        <v>787</v>
      </c>
      <c r="D112" s="308">
        <v>4.6900000000000004</v>
      </c>
      <c r="E112" s="309"/>
    </row>
    <row r="113" spans="1:5">
      <c r="A113" s="233" t="s">
        <v>890</v>
      </c>
      <c r="B113" s="307" t="s">
        <v>1182</v>
      </c>
      <c r="C113" s="307" t="s">
        <v>787</v>
      </c>
      <c r="D113" s="308">
        <v>7.03</v>
      </c>
      <c r="E113" s="309"/>
    </row>
    <row r="114" spans="1:5">
      <c r="A114" s="233" t="s">
        <v>891</v>
      </c>
      <c r="B114" s="307" t="s">
        <v>1182</v>
      </c>
      <c r="C114" s="307" t="s">
        <v>787</v>
      </c>
      <c r="D114" s="308">
        <v>3.25</v>
      </c>
      <c r="E114" s="309"/>
    </row>
    <row r="115" spans="1:5">
      <c r="A115" s="233" t="s">
        <v>892</v>
      </c>
      <c r="B115" s="307" t="s">
        <v>1182</v>
      </c>
      <c r="C115" s="307" t="s">
        <v>787</v>
      </c>
      <c r="D115" s="308">
        <v>4.75</v>
      </c>
      <c r="E115" s="309"/>
    </row>
    <row r="116" spans="1:5">
      <c r="A116" s="233" t="s">
        <v>893</v>
      </c>
      <c r="B116" s="307" t="s">
        <v>1182</v>
      </c>
      <c r="C116" s="307" t="s">
        <v>787</v>
      </c>
      <c r="D116" s="308">
        <v>3.2</v>
      </c>
      <c r="E116" s="309"/>
    </row>
    <row r="117" spans="1:5">
      <c r="A117" s="233" t="s">
        <v>894</v>
      </c>
      <c r="B117" s="307" t="s">
        <v>1182</v>
      </c>
      <c r="C117" s="307" t="s">
        <v>787</v>
      </c>
      <c r="D117" s="308">
        <v>3.24</v>
      </c>
      <c r="E117" s="309"/>
    </row>
    <row r="118" spans="1:5">
      <c r="A118" s="233" t="s">
        <v>895</v>
      </c>
      <c r="B118" s="307" t="s">
        <v>1182</v>
      </c>
      <c r="C118" s="307" t="s">
        <v>787</v>
      </c>
      <c r="D118" s="308">
        <v>3.26</v>
      </c>
      <c r="E118" s="309"/>
    </row>
    <row r="119" spans="1:5">
      <c r="A119" s="233" t="s">
        <v>896</v>
      </c>
      <c r="B119" s="307" t="s">
        <v>1182</v>
      </c>
      <c r="C119" s="307" t="s">
        <v>787</v>
      </c>
      <c r="D119" s="308">
        <v>3.39</v>
      </c>
      <c r="E119" s="309"/>
    </row>
    <row r="120" spans="1:5">
      <c r="A120" s="233" t="s">
        <v>897</v>
      </c>
      <c r="B120" s="307" t="s">
        <v>1182</v>
      </c>
      <c r="C120" s="307" t="s">
        <v>787</v>
      </c>
      <c r="D120" s="308">
        <v>3.26</v>
      </c>
      <c r="E120" s="309"/>
    </row>
    <row r="121" spans="1:5">
      <c r="A121" s="233" t="s">
        <v>898</v>
      </c>
      <c r="B121" s="307" t="s">
        <v>1182</v>
      </c>
      <c r="C121" s="307" t="s">
        <v>787</v>
      </c>
      <c r="D121" s="308">
        <v>3.36</v>
      </c>
      <c r="E121" s="309"/>
    </row>
    <row r="122" spans="1:5">
      <c r="A122" s="233" t="s">
        <v>899</v>
      </c>
      <c r="B122" s="307" t="s">
        <v>1182</v>
      </c>
      <c r="C122" s="307" t="s">
        <v>787</v>
      </c>
      <c r="D122" s="308">
        <v>3.28</v>
      </c>
      <c r="E122" s="309"/>
    </row>
    <row r="123" spans="1:5">
      <c r="A123" s="233" t="s">
        <v>900</v>
      </c>
      <c r="B123" s="307" t="s">
        <v>1182</v>
      </c>
      <c r="C123" s="307" t="s">
        <v>787</v>
      </c>
      <c r="D123" s="308">
        <v>4.49</v>
      </c>
      <c r="E123" s="309"/>
    </row>
    <row r="124" spans="1:5">
      <c r="A124" s="233" t="s">
        <v>901</v>
      </c>
      <c r="B124" s="307" t="s">
        <v>1182</v>
      </c>
      <c r="C124" s="307" t="s">
        <v>787</v>
      </c>
      <c r="D124" s="308">
        <v>4.5999999999999996</v>
      </c>
      <c r="E124" s="309"/>
    </row>
    <row r="125" spans="1:5">
      <c r="A125" s="233" t="s">
        <v>902</v>
      </c>
      <c r="B125" s="307" t="s">
        <v>1182</v>
      </c>
      <c r="C125" s="307" t="s">
        <v>787</v>
      </c>
      <c r="D125" s="308">
        <v>3.92</v>
      </c>
      <c r="E125" s="309"/>
    </row>
    <row r="126" spans="1:5">
      <c r="A126" s="233" t="s">
        <v>903</v>
      </c>
      <c r="B126" s="307" t="s">
        <v>1182</v>
      </c>
      <c r="C126" s="307" t="s">
        <v>787</v>
      </c>
      <c r="D126" s="308">
        <v>3.67</v>
      </c>
      <c r="E126" s="309"/>
    </row>
    <row r="127" spans="1:5">
      <c r="A127" s="233" t="s">
        <v>904</v>
      </c>
      <c r="B127" s="307" t="s">
        <v>1182</v>
      </c>
      <c r="C127" s="307" t="s">
        <v>787</v>
      </c>
      <c r="D127" s="308">
        <v>3.35</v>
      </c>
      <c r="E127" s="309"/>
    </row>
    <row r="128" spans="1:5">
      <c r="A128" s="233" t="s">
        <v>905</v>
      </c>
      <c r="B128" s="307" t="s">
        <v>1182</v>
      </c>
      <c r="C128" s="307" t="s">
        <v>787</v>
      </c>
      <c r="D128" s="308">
        <v>3.3</v>
      </c>
      <c r="E128" s="309"/>
    </row>
    <row r="129" spans="1:5">
      <c r="A129" s="233" t="s">
        <v>906</v>
      </c>
      <c r="B129" s="307" t="s">
        <v>1182</v>
      </c>
      <c r="C129" s="307" t="s">
        <v>787</v>
      </c>
      <c r="D129" s="308">
        <v>3.35</v>
      </c>
      <c r="E129" s="309"/>
    </row>
    <row r="130" spans="1:5">
      <c r="A130" s="233" t="s">
        <v>907</v>
      </c>
      <c r="B130" s="307" t="s">
        <v>1182</v>
      </c>
      <c r="C130" s="307" t="s">
        <v>787</v>
      </c>
      <c r="D130" s="308">
        <v>3.35</v>
      </c>
      <c r="E130" s="309"/>
    </row>
    <row r="131" spans="1:5">
      <c r="A131" s="233" t="s">
        <v>908</v>
      </c>
      <c r="B131" s="307" t="s">
        <v>1182</v>
      </c>
      <c r="C131" s="307" t="s">
        <v>787</v>
      </c>
      <c r="D131" s="308">
        <v>3.47</v>
      </c>
      <c r="E131" s="309"/>
    </row>
    <row r="132" spans="1:5">
      <c r="A132" s="233" t="s">
        <v>909</v>
      </c>
      <c r="B132" s="307" t="s">
        <v>1182</v>
      </c>
      <c r="C132" s="307" t="s">
        <v>787</v>
      </c>
      <c r="D132" s="308">
        <v>3.52</v>
      </c>
      <c r="E132" s="309"/>
    </row>
    <row r="133" spans="1:5">
      <c r="A133" s="233" t="s">
        <v>910</v>
      </c>
      <c r="B133" s="307" t="s">
        <v>1182</v>
      </c>
      <c r="C133" s="307" t="s">
        <v>787</v>
      </c>
      <c r="D133" s="308">
        <v>3.52</v>
      </c>
      <c r="E133" s="309"/>
    </row>
    <row r="134" spans="1:5">
      <c r="A134" s="233" t="s">
        <v>911</v>
      </c>
      <c r="B134" s="307" t="s">
        <v>1182</v>
      </c>
      <c r="C134" s="307" t="s">
        <v>787</v>
      </c>
      <c r="D134" s="308">
        <v>3.52</v>
      </c>
      <c r="E134" s="309"/>
    </row>
    <row r="135" spans="1:5">
      <c r="A135" s="233" t="s">
        <v>912</v>
      </c>
      <c r="B135" s="307" t="s">
        <v>1182</v>
      </c>
      <c r="C135" s="307" t="s">
        <v>787</v>
      </c>
      <c r="D135" s="308">
        <v>3.67</v>
      </c>
      <c r="E135" s="309"/>
    </row>
    <row r="136" spans="1:5">
      <c r="A136" s="233" t="s">
        <v>913</v>
      </c>
      <c r="B136" s="307" t="s">
        <v>1182</v>
      </c>
      <c r="C136" s="307" t="s">
        <v>787</v>
      </c>
      <c r="D136" s="308">
        <v>2.82</v>
      </c>
      <c r="E136" s="309"/>
    </row>
    <row r="137" spans="1:5">
      <c r="A137" s="233" t="s">
        <v>914</v>
      </c>
      <c r="B137" s="307" t="s">
        <v>1183</v>
      </c>
      <c r="C137" s="307" t="s">
        <v>787</v>
      </c>
      <c r="D137" s="308">
        <v>5.71</v>
      </c>
      <c r="E137" s="309"/>
    </row>
    <row r="138" spans="1:5">
      <c r="A138" s="233" t="s">
        <v>915</v>
      </c>
      <c r="B138" s="307" t="s">
        <v>1183</v>
      </c>
      <c r="C138" s="307" t="s">
        <v>787</v>
      </c>
      <c r="D138" s="308">
        <v>5.5</v>
      </c>
      <c r="E138" s="309"/>
    </row>
    <row r="139" spans="1:5">
      <c r="A139" s="233" t="s">
        <v>916</v>
      </c>
      <c r="B139" s="307" t="s">
        <v>1183</v>
      </c>
      <c r="C139" s="307" t="s">
        <v>787</v>
      </c>
      <c r="D139" s="308">
        <v>5.71</v>
      </c>
      <c r="E139" s="309"/>
    </row>
    <row r="140" spans="1:5">
      <c r="A140" s="233" t="s">
        <v>917</v>
      </c>
      <c r="B140" s="307" t="s">
        <v>1183</v>
      </c>
      <c r="C140" s="307" t="s">
        <v>787</v>
      </c>
      <c r="D140" s="308">
        <v>5.71</v>
      </c>
      <c r="E140" s="309"/>
    </row>
    <row r="141" spans="1:5">
      <c r="A141" s="233" t="s">
        <v>918</v>
      </c>
      <c r="B141" s="307" t="s">
        <v>1183</v>
      </c>
      <c r="C141" s="307" t="s">
        <v>787</v>
      </c>
      <c r="D141" s="308">
        <v>5.6</v>
      </c>
      <c r="E141" s="309"/>
    </row>
    <row r="142" spans="1:5">
      <c r="A142" s="233" t="s">
        <v>919</v>
      </c>
      <c r="B142" s="307" t="s">
        <v>1183</v>
      </c>
      <c r="C142" s="307" t="s">
        <v>787</v>
      </c>
      <c r="D142" s="308">
        <v>5.71</v>
      </c>
      <c r="E142" s="309"/>
    </row>
    <row r="143" spans="1:5">
      <c r="A143" s="233" t="s">
        <v>920</v>
      </c>
      <c r="B143" s="307" t="s">
        <v>1183</v>
      </c>
      <c r="C143" s="307" t="s">
        <v>787</v>
      </c>
      <c r="D143" s="308">
        <v>7.05</v>
      </c>
      <c r="E143" s="309"/>
    </row>
    <row r="144" spans="1:5">
      <c r="A144" s="233" t="s">
        <v>921</v>
      </c>
      <c r="B144" s="307" t="s">
        <v>1183</v>
      </c>
      <c r="C144" s="307" t="s">
        <v>787</v>
      </c>
      <c r="D144" s="308">
        <v>8.3000000000000007</v>
      </c>
      <c r="E144" s="309"/>
    </row>
    <row r="145" spans="1:5">
      <c r="A145" s="233" t="s">
        <v>922</v>
      </c>
      <c r="B145" s="307" t="s">
        <v>1183</v>
      </c>
      <c r="C145" s="307" t="s">
        <v>787</v>
      </c>
      <c r="D145" s="308">
        <v>5.7</v>
      </c>
      <c r="E145" s="309"/>
    </row>
    <row r="146" spans="1:5">
      <c r="A146" s="233" t="s">
        <v>923</v>
      </c>
      <c r="B146" s="307" t="s">
        <v>1183</v>
      </c>
      <c r="C146" s="307" t="s">
        <v>787</v>
      </c>
      <c r="D146" s="308">
        <v>6.41</v>
      </c>
      <c r="E146" s="309"/>
    </row>
    <row r="147" spans="1:5">
      <c r="A147" s="233" t="s">
        <v>924</v>
      </c>
      <c r="B147" s="307" t="s">
        <v>1183</v>
      </c>
      <c r="C147" s="307" t="s">
        <v>787</v>
      </c>
      <c r="D147" s="308">
        <v>5.94</v>
      </c>
      <c r="E147" s="309"/>
    </row>
    <row r="148" spans="1:5">
      <c r="A148" s="233" t="s">
        <v>925</v>
      </c>
      <c r="B148" s="307" t="s">
        <v>1183</v>
      </c>
      <c r="C148" s="307" t="s">
        <v>787</v>
      </c>
      <c r="D148" s="308">
        <v>6.07</v>
      </c>
      <c r="E148" s="309"/>
    </row>
    <row r="149" spans="1:5">
      <c r="A149" s="233" t="s">
        <v>926</v>
      </c>
      <c r="B149" s="307" t="s">
        <v>1183</v>
      </c>
      <c r="C149" s="307" t="s">
        <v>787</v>
      </c>
      <c r="D149" s="308">
        <v>7.57</v>
      </c>
      <c r="E149" s="309"/>
    </row>
    <row r="150" spans="1:5">
      <c r="A150" s="233" t="s">
        <v>927</v>
      </c>
      <c r="B150" s="307" t="s">
        <v>1183</v>
      </c>
      <c r="C150" s="307" t="s">
        <v>787</v>
      </c>
      <c r="D150" s="308">
        <v>7.68</v>
      </c>
      <c r="E150" s="309"/>
    </row>
    <row r="151" spans="1:5">
      <c r="A151" s="233"/>
      <c r="B151" s="307"/>
      <c r="C151" s="307"/>
      <c r="D151" s="308"/>
      <c r="E151" s="309"/>
    </row>
    <row r="152" spans="1:5">
      <c r="A152" s="233"/>
      <c r="B152" s="307"/>
      <c r="C152" s="307"/>
      <c r="D152" s="308"/>
      <c r="E152" s="309"/>
    </row>
    <row r="153" spans="1:5">
      <c r="A153" s="233"/>
      <c r="B153" s="199"/>
      <c r="C153" s="199"/>
      <c r="D153" s="308"/>
      <c r="E153" s="309"/>
    </row>
    <row r="154" spans="1:5">
      <c r="A154" s="233"/>
      <c r="B154" s="199"/>
      <c r="C154" s="199"/>
      <c r="D154" s="308"/>
      <c r="E154" s="309"/>
    </row>
    <row r="155" spans="1:5">
      <c r="A155" s="233"/>
      <c r="B155" s="199"/>
      <c r="C155" s="199"/>
      <c r="D155" s="308"/>
      <c r="E155" s="309"/>
    </row>
    <row r="156" spans="1:5">
      <c r="A156" s="233"/>
      <c r="B156" s="199"/>
      <c r="C156" s="199"/>
      <c r="D156" s="308"/>
      <c r="E156" s="309"/>
    </row>
    <row r="157" spans="1:5">
      <c r="A157" s="233"/>
      <c r="B157" s="199"/>
      <c r="C157" s="199"/>
      <c r="D157" s="308"/>
      <c r="E157" s="309"/>
    </row>
    <row r="158" spans="1:5">
      <c r="A158" s="233"/>
      <c r="B158" s="199"/>
      <c r="C158" s="199"/>
      <c r="D158" s="308"/>
      <c r="E158" s="309"/>
    </row>
    <row r="159" spans="1:5">
      <c r="A159" s="233"/>
      <c r="B159" s="199"/>
      <c r="C159" s="199"/>
      <c r="D159" s="308"/>
      <c r="E159" s="309"/>
    </row>
    <row r="160" spans="1:5">
      <c r="A160" s="233"/>
      <c r="B160" s="199"/>
      <c r="C160" s="199"/>
      <c r="D160" s="308"/>
      <c r="E160" s="309"/>
    </row>
    <row r="161" spans="1:5">
      <c r="A161" s="233"/>
      <c r="B161" s="199"/>
      <c r="C161" s="199"/>
      <c r="D161" s="308"/>
      <c r="E161" s="309"/>
    </row>
    <row r="162" spans="1:5">
      <c r="A162" s="233"/>
      <c r="B162" s="199"/>
      <c r="C162" s="199"/>
      <c r="D162" s="308"/>
      <c r="E162" s="309"/>
    </row>
    <row r="163" spans="1:5">
      <c r="A163" s="233"/>
      <c r="B163" s="199"/>
      <c r="C163" s="199"/>
      <c r="D163" s="308"/>
      <c r="E163" s="309"/>
    </row>
    <row r="164" spans="1:5">
      <c r="A164" s="233"/>
      <c r="B164" s="199"/>
      <c r="C164" s="199"/>
      <c r="D164" s="308"/>
      <c r="E164" s="309"/>
    </row>
    <row r="165" spans="1:5">
      <c r="A165" s="233"/>
      <c r="B165" s="199"/>
      <c r="C165" s="199"/>
      <c r="D165" s="308"/>
      <c r="E165" s="309"/>
    </row>
    <row r="166" spans="1:5">
      <c r="A166" s="233"/>
      <c r="B166" s="199"/>
      <c r="C166" s="199"/>
      <c r="D166" s="308"/>
      <c r="E166" s="309"/>
    </row>
    <row r="167" spans="1:5">
      <c r="A167" s="233"/>
      <c r="B167" s="199"/>
      <c r="C167" s="199"/>
      <c r="D167" s="308"/>
      <c r="E167" s="309"/>
    </row>
    <row r="168" spans="1:5">
      <c r="A168" s="233"/>
      <c r="B168" s="199"/>
      <c r="C168" s="199"/>
      <c r="D168" s="308"/>
      <c r="E168" s="309"/>
    </row>
    <row r="169" spans="1:5">
      <c r="A169" s="318"/>
      <c r="B169" s="319"/>
      <c r="C169" s="199"/>
      <c r="D169" s="308"/>
      <c r="E169" s="312"/>
    </row>
    <row r="170" spans="1:5">
      <c r="A170" s="318"/>
      <c r="B170" s="199"/>
      <c r="C170" s="199"/>
      <c r="D170" s="308"/>
      <c r="E170" s="312"/>
    </row>
    <row r="171" spans="1:5">
      <c r="A171" s="318"/>
      <c r="B171" s="199"/>
      <c r="C171" s="199"/>
      <c r="D171" s="308"/>
      <c r="E171" s="312"/>
    </row>
    <row r="172" spans="1:5">
      <c r="A172" s="318"/>
      <c r="B172" s="319"/>
      <c r="C172" s="199"/>
      <c r="D172" s="308"/>
      <c r="E172" s="312"/>
    </row>
    <row r="173" spans="1:5">
      <c r="A173" s="318"/>
      <c r="B173" s="199"/>
      <c r="C173" s="199"/>
      <c r="D173" s="308"/>
      <c r="E173" s="312"/>
    </row>
    <row r="174" spans="1:5">
      <c r="A174" s="318"/>
      <c r="B174" s="199"/>
      <c r="C174" s="199"/>
      <c r="D174" s="308"/>
      <c r="E174" s="312"/>
    </row>
    <row r="175" spans="1:5">
      <c r="A175" s="318"/>
      <c r="B175" s="319"/>
      <c r="C175" s="199"/>
      <c r="D175" s="308"/>
      <c r="E175" s="312"/>
    </row>
  </sheetData>
  <mergeCells count="1">
    <mergeCell ref="A8:D8"/>
  </mergeCells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F2FB9-8F7B-4B2B-8C87-369BBB7AAADE}">
  <sheetPr>
    <tabColor rgb="FF0070C0"/>
    <pageSetUpPr fitToPage="1"/>
  </sheetPr>
  <dimension ref="A1:G141"/>
  <sheetViews>
    <sheetView zoomScale="90" zoomScaleNormal="90" workbookViewId="0">
      <pane xSplit="1" ySplit="8" topLeftCell="B42" activePane="bottomRight" state="frozen"/>
      <selection pane="topRight" activeCell="B1" sqref="B1"/>
      <selection pane="bottomLeft" activeCell="A9" sqref="A9"/>
      <selection pane="bottomRight" activeCell="F135" sqref="F135"/>
    </sheetView>
  </sheetViews>
  <sheetFormatPr defaultColWidth="9.140625" defaultRowHeight="15"/>
  <cols>
    <col min="1" max="1" width="36.5703125" style="135" customWidth="1"/>
    <col min="2" max="2" width="30.42578125" style="135" customWidth="1"/>
    <col min="3" max="3" width="14" style="135" customWidth="1"/>
    <col min="4" max="4" width="10" style="135" customWidth="1"/>
    <col min="5" max="5" width="12.140625" style="135" customWidth="1"/>
    <col min="6" max="6" width="31.7109375" style="135" customWidth="1"/>
    <col min="7" max="7" width="20.85546875" style="135" customWidth="1"/>
    <col min="8" max="16384" width="9.140625" style="135"/>
  </cols>
  <sheetData>
    <row r="1" spans="1:7">
      <c r="A1" s="193" t="s">
        <v>559</v>
      </c>
      <c r="B1" s="194"/>
    </row>
    <row r="2" spans="1:7">
      <c r="A2" s="195"/>
      <c r="B2" s="196" t="s">
        <v>560</v>
      </c>
      <c r="C2" s="749" t="s">
        <v>1093</v>
      </c>
      <c r="D2" s="750"/>
      <c r="E2" s="750"/>
      <c r="F2" s="750"/>
    </row>
    <row r="3" spans="1:7">
      <c r="A3" s="197"/>
      <c r="B3" s="196" t="s">
        <v>561</v>
      </c>
      <c r="C3" s="749"/>
      <c r="D3" s="750"/>
      <c r="E3" s="750"/>
      <c r="F3" s="750"/>
    </row>
    <row r="4" spans="1:7">
      <c r="A4" s="198"/>
      <c r="B4" s="196" t="s">
        <v>1102</v>
      </c>
      <c r="C4" s="749"/>
      <c r="D4" s="750"/>
      <c r="E4" s="750"/>
      <c r="F4" s="750"/>
    </row>
    <row r="5" spans="1:7">
      <c r="A5" s="405"/>
      <c r="B5" s="196" t="s">
        <v>1103</v>
      </c>
      <c r="C5" s="749"/>
      <c r="D5" s="750"/>
      <c r="E5" s="750"/>
      <c r="F5" s="750"/>
    </row>
    <row r="6" spans="1:7" ht="15.75" thickBot="1"/>
    <row r="7" spans="1:7" ht="24" thickBot="1">
      <c r="A7" s="748" t="s">
        <v>968</v>
      </c>
      <c r="B7" s="748"/>
      <c r="C7" s="748"/>
      <c r="D7" s="748"/>
      <c r="E7" s="748"/>
      <c r="F7" s="748"/>
    </row>
    <row r="8" spans="1:7">
      <c r="A8" s="346"/>
      <c r="B8" s="396" t="s">
        <v>1041</v>
      </c>
      <c r="C8" s="397" t="s">
        <v>173</v>
      </c>
      <c r="D8" s="397" t="s">
        <v>203</v>
      </c>
      <c r="E8" s="397" t="s">
        <v>204</v>
      </c>
      <c r="F8" s="397" t="s">
        <v>969</v>
      </c>
    </row>
    <row r="9" spans="1:7">
      <c r="A9" s="347" t="s">
        <v>562</v>
      </c>
      <c r="B9" s="363" t="s">
        <v>1042</v>
      </c>
      <c r="C9" s="398"/>
      <c r="D9" s="398"/>
      <c r="E9" s="398"/>
      <c r="F9" s="399" t="s">
        <v>1043</v>
      </c>
    </row>
    <row r="10" spans="1:7">
      <c r="A10" s="348" t="s">
        <v>563</v>
      </c>
      <c r="B10" s="363"/>
      <c r="C10" s="375"/>
      <c r="D10" s="375"/>
      <c r="E10" s="375"/>
      <c r="F10" s="362" t="s">
        <v>1044</v>
      </c>
      <c r="G10" s="365"/>
    </row>
    <row r="11" spans="1:7">
      <c r="A11" s="347" t="s">
        <v>970</v>
      </c>
      <c r="B11" s="363" t="s">
        <v>603</v>
      </c>
      <c r="C11" s="398"/>
      <c r="D11" s="398"/>
      <c r="E11" s="398"/>
      <c r="F11" s="399" t="s">
        <v>1043</v>
      </c>
    </row>
    <row r="12" spans="1:7">
      <c r="A12" s="348" t="s">
        <v>564</v>
      </c>
      <c r="B12" s="363"/>
      <c r="C12" s="736" t="s">
        <v>604</v>
      </c>
      <c r="D12" s="737"/>
      <c r="E12" s="738"/>
      <c r="F12" s="362" t="s">
        <v>1044</v>
      </c>
      <c r="G12" s="365"/>
    </row>
    <row r="13" spans="1:7">
      <c r="A13" s="348" t="s">
        <v>1098</v>
      </c>
      <c r="B13" s="363"/>
      <c r="C13" s="751"/>
      <c r="D13" s="752"/>
      <c r="E13" s="753"/>
      <c r="F13" s="362"/>
      <c r="G13" s="365"/>
    </row>
    <row r="14" spans="1:7">
      <c r="A14" s="348" t="s">
        <v>565</v>
      </c>
      <c r="B14" s="376"/>
      <c r="C14" s="736" t="s">
        <v>1045</v>
      </c>
      <c r="D14" s="737"/>
      <c r="E14" s="738"/>
      <c r="F14" s="362" t="s">
        <v>1044</v>
      </c>
    </row>
    <row r="15" spans="1:7">
      <c r="A15" s="347" t="s">
        <v>566</v>
      </c>
      <c r="B15" s="363" t="s">
        <v>1046</v>
      </c>
      <c r="C15" s="386"/>
      <c r="D15" s="386"/>
      <c r="E15" s="386"/>
      <c r="F15" s="387" t="s">
        <v>1047</v>
      </c>
    </row>
    <row r="16" spans="1:7">
      <c r="A16" s="347" t="s">
        <v>567</v>
      </c>
      <c r="B16" s="363" t="s">
        <v>765</v>
      </c>
      <c r="C16" s="386"/>
      <c r="D16" s="386"/>
      <c r="E16" s="386"/>
      <c r="F16" s="387" t="s">
        <v>1047</v>
      </c>
    </row>
    <row r="17" spans="1:7">
      <c r="A17" s="347" t="s">
        <v>971</v>
      </c>
      <c r="B17" s="377">
        <v>580</v>
      </c>
      <c r="C17" s="386"/>
      <c r="D17" s="386"/>
      <c r="E17" s="386"/>
      <c r="F17" s="387" t="s">
        <v>1047</v>
      </c>
      <c r="G17" s="365"/>
    </row>
    <row r="18" spans="1:7" ht="26.25">
      <c r="A18" s="349" t="s">
        <v>1048</v>
      </c>
      <c r="B18" s="363">
        <v>28</v>
      </c>
      <c r="C18" s="386"/>
      <c r="D18" s="386"/>
      <c r="E18" s="386"/>
      <c r="F18" s="387" t="s">
        <v>1047</v>
      </c>
    </row>
    <row r="19" spans="1:7">
      <c r="A19" s="349" t="s">
        <v>972</v>
      </c>
      <c r="B19" s="363">
        <v>296</v>
      </c>
      <c r="C19" s="386"/>
      <c r="D19" s="386"/>
      <c r="E19" s="386"/>
      <c r="F19" s="387" t="s">
        <v>1047</v>
      </c>
    </row>
    <row r="20" spans="1:7">
      <c r="A20" s="349" t="s">
        <v>973</v>
      </c>
      <c r="B20" s="363">
        <v>215</v>
      </c>
      <c r="C20" s="386"/>
      <c r="D20" s="386"/>
      <c r="E20" s="386"/>
      <c r="F20" s="387" t="s">
        <v>1047</v>
      </c>
    </row>
    <row r="21" spans="1:7">
      <c r="A21" s="349" t="s">
        <v>974</v>
      </c>
      <c r="B21" s="363">
        <v>41</v>
      </c>
      <c r="C21" s="386"/>
      <c r="D21" s="386"/>
      <c r="E21" s="386"/>
      <c r="F21" s="387" t="s">
        <v>1047</v>
      </c>
    </row>
    <row r="22" spans="1:7">
      <c r="A22" s="349" t="s">
        <v>975</v>
      </c>
      <c r="B22" s="363" t="s">
        <v>608</v>
      </c>
      <c r="C22" s="386"/>
      <c r="D22" s="386"/>
      <c r="E22" s="386"/>
      <c r="F22" s="387" t="s">
        <v>1047</v>
      </c>
    </row>
    <row r="23" spans="1:7">
      <c r="A23" s="349" t="s">
        <v>976</v>
      </c>
      <c r="B23" s="363" t="s">
        <v>608</v>
      </c>
      <c r="C23" s="386"/>
      <c r="D23" s="386"/>
      <c r="E23" s="386"/>
      <c r="F23" s="387" t="s">
        <v>1047</v>
      </c>
    </row>
    <row r="24" spans="1:7">
      <c r="A24" s="349" t="s">
        <v>977</v>
      </c>
      <c r="B24" s="363" t="s">
        <v>253</v>
      </c>
      <c r="C24" s="386"/>
      <c r="D24" s="386"/>
      <c r="E24" s="386"/>
      <c r="F24" s="387" t="s">
        <v>1047</v>
      </c>
    </row>
    <row r="25" spans="1:7">
      <c r="A25" s="349" t="s">
        <v>978</v>
      </c>
      <c r="B25" s="363" t="s">
        <v>207</v>
      </c>
      <c r="C25" s="386"/>
      <c r="D25" s="386"/>
      <c r="E25" s="386"/>
      <c r="F25" s="387" t="s">
        <v>1047</v>
      </c>
    </row>
    <row r="26" spans="1:7">
      <c r="A26" s="348" t="s">
        <v>979</v>
      </c>
      <c r="B26" s="363">
        <v>10</v>
      </c>
      <c r="C26" s="386"/>
      <c r="D26" s="386"/>
      <c r="E26" s="386"/>
      <c r="F26" s="387" t="s">
        <v>1047</v>
      </c>
      <c r="G26" s="365"/>
    </row>
    <row r="27" spans="1:7" ht="76.5">
      <c r="A27" s="349" t="s">
        <v>980</v>
      </c>
      <c r="B27" s="363"/>
      <c r="C27" s="375" t="s">
        <v>1049</v>
      </c>
      <c r="D27" s="375" t="s">
        <v>1050</v>
      </c>
      <c r="E27" s="375" t="s">
        <v>1051</v>
      </c>
      <c r="F27" s="362" t="s">
        <v>1044</v>
      </c>
    </row>
    <row r="28" spans="1:7" ht="32.25" customHeight="1">
      <c r="A28" s="347" t="s">
        <v>981</v>
      </c>
      <c r="B28" s="363"/>
      <c r="C28" s="736" t="s">
        <v>1052</v>
      </c>
      <c r="D28" s="737"/>
      <c r="E28" s="738"/>
      <c r="F28" s="362" t="s">
        <v>1044</v>
      </c>
    </row>
    <row r="29" spans="1:7" ht="32.25" customHeight="1">
      <c r="A29" s="347" t="s">
        <v>1094</v>
      </c>
      <c r="B29" s="363"/>
      <c r="C29" s="751" t="s">
        <v>606</v>
      </c>
      <c r="D29" s="752"/>
      <c r="E29" s="753"/>
      <c r="F29" s="362" t="s">
        <v>1044</v>
      </c>
    </row>
    <row r="30" spans="1:7">
      <c r="A30" s="350" t="s">
        <v>569</v>
      </c>
      <c r="B30" s="363"/>
      <c r="C30" s="736" t="s">
        <v>1053</v>
      </c>
      <c r="D30" s="737"/>
      <c r="E30" s="738"/>
      <c r="F30" s="362" t="s">
        <v>1044</v>
      </c>
    </row>
    <row r="31" spans="1:7">
      <c r="A31" s="349" t="s">
        <v>982</v>
      </c>
      <c r="B31" s="363"/>
      <c r="C31" s="733" t="s">
        <v>605</v>
      </c>
      <c r="D31" s="734"/>
      <c r="E31" s="735"/>
      <c r="F31" s="362" t="s">
        <v>1044</v>
      </c>
      <c r="G31" s="365"/>
    </row>
    <row r="32" spans="1:7">
      <c r="A32" s="349" t="s">
        <v>983</v>
      </c>
      <c r="B32" s="363"/>
      <c r="C32" s="733" t="s">
        <v>1054</v>
      </c>
      <c r="D32" s="734"/>
      <c r="E32" s="735"/>
      <c r="F32" s="362" t="s">
        <v>1044</v>
      </c>
    </row>
    <row r="33" spans="1:7" ht="45" customHeight="1">
      <c r="A33" s="349" t="s">
        <v>984</v>
      </c>
      <c r="B33" s="363"/>
      <c r="C33" s="736" t="s">
        <v>1055</v>
      </c>
      <c r="D33" s="737"/>
      <c r="E33" s="738"/>
      <c r="F33" s="362" t="s">
        <v>1044</v>
      </c>
    </row>
    <row r="34" spans="1:7" ht="29.25">
      <c r="A34" s="347" t="s">
        <v>985</v>
      </c>
      <c r="B34" s="363"/>
      <c r="C34" s="733" t="s">
        <v>1056</v>
      </c>
      <c r="D34" s="734"/>
      <c r="E34" s="735"/>
      <c r="F34" s="362" t="s">
        <v>1044</v>
      </c>
    </row>
    <row r="35" spans="1:7" ht="114.75">
      <c r="A35" s="351" t="s">
        <v>572</v>
      </c>
      <c r="B35" s="389" t="s">
        <v>1057</v>
      </c>
      <c r="C35" s="406"/>
      <c r="D35" s="406"/>
      <c r="E35" s="406"/>
      <c r="F35" s="407" t="s">
        <v>986</v>
      </c>
    </row>
    <row r="36" spans="1:7" ht="28.5">
      <c r="A36" s="351" t="s">
        <v>1095</v>
      </c>
      <c r="B36" s="389"/>
      <c r="C36" s="406"/>
      <c r="D36" s="406"/>
      <c r="E36" s="406"/>
      <c r="F36" s="408" t="s">
        <v>986</v>
      </c>
    </row>
    <row r="37" spans="1:7" ht="51">
      <c r="A37" s="352" t="s">
        <v>987</v>
      </c>
      <c r="B37" s="364" t="s">
        <v>1058</v>
      </c>
      <c r="C37" s="406"/>
      <c r="D37" s="406"/>
      <c r="E37" s="406"/>
      <c r="F37" s="408" t="s">
        <v>986</v>
      </c>
    </row>
    <row r="38" spans="1:7" ht="28.5">
      <c r="A38" s="351" t="s">
        <v>570</v>
      </c>
      <c r="B38" s="378"/>
      <c r="C38" s="375" t="s">
        <v>253</v>
      </c>
      <c r="D38" s="375" t="s">
        <v>207</v>
      </c>
      <c r="E38" s="375" t="s">
        <v>207</v>
      </c>
      <c r="F38" s="362" t="s">
        <v>1044</v>
      </c>
    </row>
    <row r="39" spans="1:7" ht="84" customHeight="1">
      <c r="A39" s="351" t="s">
        <v>1096</v>
      </c>
      <c r="B39" s="378"/>
      <c r="C39" s="751" t="s">
        <v>607</v>
      </c>
      <c r="D39" s="752"/>
      <c r="E39" s="753"/>
      <c r="F39" s="362" t="s">
        <v>1044</v>
      </c>
    </row>
    <row r="40" spans="1:7">
      <c r="A40" s="351" t="s">
        <v>571</v>
      </c>
      <c r="B40" s="378"/>
      <c r="C40" s="406"/>
      <c r="D40" s="406"/>
      <c r="E40" s="406"/>
      <c r="F40" s="408" t="s">
        <v>986</v>
      </c>
      <c r="G40" s="365"/>
    </row>
    <row r="41" spans="1:7">
      <c r="A41" s="347" t="s">
        <v>988</v>
      </c>
      <c r="B41" s="378"/>
      <c r="C41" s="386"/>
      <c r="D41" s="386"/>
      <c r="E41" s="386"/>
      <c r="F41" s="387" t="s">
        <v>1047</v>
      </c>
    </row>
    <row r="42" spans="1:7" ht="15.75" thickBot="1">
      <c r="A42" s="400" t="s">
        <v>568</v>
      </c>
      <c r="B42" s="401"/>
      <c r="C42" s="402"/>
      <c r="D42" s="402"/>
      <c r="E42" s="402"/>
      <c r="F42" s="394" t="s">
        <v>1047</v>
      </c>
    </row>
    <row r="43" spans="1:7" ht="23.25" thickBot="1">
      <c r="A43" s="745" t="s">
        <v>989</v>
      </c>
      <c r="B43" s="745"/>
      <c r="C43" s="745"/>
      <c r="D43" s="745"/>
      <c r="E43" s="745"/>
      <c r="F43" s="745"/>
    </row>
    <row r="44" spans="1:7">
      <c r="A44" s="347"/>
      <c r="B44" s="397" t="s">
        <v>10</v>
      </c>
      <c r="C44" s="403"/>
      <c r="D44" s="403"/>
      <c r="E44" s="403"/>
      <c r="F44" s="403" t="s">
        <v>969</v>
      </c>
    </row>
    <row r="45" spans="1:7">
      <c r="A45" s="354" t="s">
        <v>573</v>
      </c>
      <c r="B45" s="378"/>
      <c r="C45" s="386"/>
      <c r="D45" s="386"/>
      <c r="E45" s="386"/>
      <c r="F45" s="387" t="s">
        <v>1047</v>
      </c>
    </row>
    <row r="46" spans="1:7">
      <c r="A46" s="349" t="s">
        <v>990</v>
      </c>
      <c r="B46" s="378"/>
      <c r="C46" s="386"/>
      <c r="D46" s="386"/>
      <c r="E46" s="386"/>
      <c r="F46" s="387" t="s">
        <v>1047</v>
      </c>
    </row>
    <row r="47" spans="1:7">
      <c r="A47" s="347" t="s">
        <v>574</v>
      </c>
      <c r="B47" s="378"/>
      <c r="C47" s="386"/>
      <c r="D47" s="386"/>
      <c r="E47" s="386"/>
      <c r="F47" s="387" t="s">
        <v>1047</v>
      </c>
    </row>
    <row r="48" spans="1:7" ht="29.25">
      <c r="A48" s="350" t="s">
        <v>575</v>
      </c>
      <c r="B48" s="378"/>
      <c r="C48" s="386"/>
      <c r="D48" s="386"/>
      <c r="E48" s="386"/>
      <c r="F48" s="387" t="s">
        <v>1047</v>
      </c>
    </row>
    <row r="49" spans="1:7">
      <c r="A49" s="355" t="s">
        <v>576</v>
      </c>
      <c r="B49" s="378"/>
      <c r="C49" s="386"/>
      <c r="D49" s="386"/>
      <c r="E49" s="386"/>
      <c r="F49" s="387" t="s">
        <v>1047</v>
      </c>
    </row>
    <row r="50" spans="1:7" ht="29.25">
      <c r="A50" s="347" t="s">
        <v>577</v>
      </c>
      <c r="B50" s="378"/>
      <c r="C50" s="386"/>
      <c r="D50" s="386"/>
      <c r="E50" s="386"/>
      <c r="F50" s="387" t="s">
        <v>1047</v>
      </c>
      <c r="G50" s="365"/>
    </row>
    <row r="51" spans="1:7">
      <c r="A51" s="349" t="s">
        <v>991</v>
      </c>
      <c r="B51" s="378"/>
      <c r="C51" s="386"/>
      <c r="D51" s="386"/>
      <c r="E51" s="386"/>
      <c r="F51" s="387" t="s">
        <v>1047</v>
      </c>
    </row>
    <row r="52" spans="1:7" ht="127.5">
      <c r="A52" s="366" t="s">
        <v>992</v>
      </c>
      <c r="B52" s="364" t="s">
        <v>766</v>
      </c>
      <c r="C52" s="386"/>
      <c r="D52" s="386"/>
      <c r="E52" s="386"/>
      <c r="F52" s="387" t="s">
        <v>1047</v>
      </c>
    </row>
    <row r="53" spans="1:7">
      <c r="A53" s="347" t="s">
        <v>578</v>
      </c>
      <c r="B53" s="378"/>
      <c r="C53" s="386"/>
      <c r="D53" s="386"/>
      <c r="E53" s="386"/>
      <c r="F53" s="387" t="s">
        <v>1047</v>
      </c>
    </row>
    <row r="54" spans="1:7">
      <c r="A54" s="355" t="s">
        <v>579</v>
      </c>
      <c r="B54" s="378"/>
      <c r="C54" s="386"/>
      <c r="D54" s="386"/>
      <c r="E54" s="386"/>
      <c r="F54" s="387" t="s">
        <v>1047</v>
      </c>
    </row>
    <row r="55" spans="1:7">
      <c r="A55" s="367" t="s">
        <v>580</v>
      </c>
      <c r="B55" s="378"/>
      <c r="C55" s="386"/>
      <c r="D55" s="386"/>
      <c r="E55" s="386"/>
      <c r="F55" s="387" t="s">
        <v>1047</v>
      </c>
    </row>
    <row r="56" spans="1:7">
      <c r="A56" s="347" t="s">
        <v>581</v>
      </c>
      <c r="B56" s="378"/>
      <c r="C56" s="386"/>
      <c r="D56" s="386"/>
      <c r="E56" s="386"/>
      <c r="F56" s="387" t="s">
        <v>1047</v>
      </c>
    </row>
    <row r="57" spans="1:7">
      <c r="A57" s="368" t="s">
        <v>993</v>
      </c>
      <c r="B57" s="379" t="s">
        <v>767</v>
      </c>
      <c r="C57" s="386"/>
      <c r="D57" s="386"/>
      <c r="E57" s="386"/>
      <c r="F57" s="387" t="s">
        <v>1047</v>
      </c>
    </row>
    <row r="58" spans="1:7">
      <c r="A58" s="349" t="s">
        <v>994</v>
      </c>
      <c r="B58" s="380" t="s">
        <v>1059</v>
      </c>
      <c r="C58" s="386"/>
      <c r="D58" s="386"/>
      <c r="E58" s="386"/>
      <c r="F58" s="387" t="s">
        <v>1047</v>
      </c>
    </row>
    <row r="59" spans="1:7">
      <c r="A59" s="381" t="s">
        <v>995</v>
      </c>
      <c r="B59" s="378"/>
      <c r="C59" s="386"/>
      <c r="D59" s="386"/>
      <c r="E59" s="386"/>
      <c r="F59" s="387" t="s">
        <v>1047</v>
      </c>
    </row>
    <row r="60" spans="1:7">
      <c r="A60" s="381" t="s">
        <v>996</v>
      </c>
      <c r="B60" s="378"/>
      <c r="C60" s="386"/>
      <c r="D60" s="386"/>
      <c r="E60" s="386"/>
      <c r="F60" s="387" t="s">
        <v>1047</v>
      </c>
    </row>
    <row r="61" spans="1:7" ht="26.25">
      <c r="A61" s="382" t="s">
        <v>1060</v>
      </c>
      <c r="B61" s="378"/>
      <c r="C61" s="386"/>
      <c r="D61" s="386"/>
      <c r="E61" s="386"/>
      <c r="F61" s="387" t="s">
        <v>1047</v>
      </c>
    </row>
    <row r="62" spans="1:7" ht="26.25">
      <c r="A62" s="383" t="s">
        <v>1061</v>
      </c>
      <c r="B62" s="378"/>
      <c r="C62" s="386"/>
      <c r="D62" s="386"/>
      <c r="E62" s="386"/>
      <c r="F62" s="387" t="s">
        <v>1047</v>
      </c>
    </row>
    <row r="63" spans="1:7" ht="26.25">
      <c r="A63" s="383" t="s">
        <v>1062</v>
      </c>
      <c r="B63" s="378"/>
      <c r="C63" s="386"/>
      <c r="D63" s="386"/>
      <c r="E63" s="386"/>
      <c r="F63" s="387" t="s">
        <v>1047</v>
      </c>
    </row>
    <row r="64" spans="1:7" ht="26.25">
      <c r="A64" s="383" t="s">
        <v>997</v>
      </c>
      <c r="B64" s="378"/>
      <c r="C64" s="386"/>
      <c r="D64" s="386"/>
      <c r="E64" s="386"/>
      <c r="F64" s="387" t="s">
        <v>1047</v>
      </c>
    </row>
    <row r="65" spans="1:7">
      <c r="A65" s="350" t="s">
        <v>582</v>
      </c>
      <c r="B65" s="378"/>
      <c r="C65" s="386"/>
      <c r="D65" s="386"/>
      <c r="E65" s="386"/>
      <c r="F65" s="387" t="s">
        <v>1047</v>
      </c>
    </row>
    <row r="66" spans="1:7">
      <c r="A66" s="349" t="s">
        <v>998</v>
      </c>
      <c r="B66" s="378"/>
      <c r="C66" s="386"/>
      <c r="D66" s="386"/>
      <c r="E66" s="386"/>
      <c r="F66" s="387" t="s">
        <v>1047</v>
      </c>
    </row>
    <row r="67" spans="1:7">
      <c r="A67" s="349" t="s">
        <v>999</v>
      </c>
      <c r="B67" s="378"/>
      <c r="C67" s="386"/>
      <c r="D67" s="386"/>
      <c r="E67" s="386"/>
      <c r="F67" s="387" t="s">
        <v>1047</v>
      </c>
    </row>
    <row r="68" spans="1:7">
      <c r="A68" s="349" t="s">
        <v>1000</v>
      </c>
      <c r="B68" s="378"/>
      <c r="C68" s="386"/>
      <c r="D68" s="386"/>
      <c r="E68" s="386"/>
      <c r="F68" s="387" t="s">
        <v>1047</v>
      </c>
    </row>
    <row r="69" spans="1:7">
      <c r="A69" s="349" t="s">
        <v>1001</v>
      </c>
      <c r="B69" s="378"/>
      <c r="C69" s="386"/>
      <c r="D69" s="386"/>
      <c r="E69" s="386"/>
      <c r="F69" s="387" t="s">
        <v>1047</v>
      </c>
    </row>
    <row r="70" spans="1:7">
      <c r="A70" s="349" t="s">
        <v>1002</v>
      </c>
      <c r="B70" s="378"/>
      <c r="C70" s="386"/>
      <c r="D70" s="386"/>
      <c r="E70" s="386"/>
      <c r="F70" s="387" t="s">
        <v>1047</v>
      </c>
    </row>
    <row r="71" spans="1:7">
      <c r="A71" s="739" t="s">
        <v>1003</v>
      </c>
      <c r="B71" s="754"/>
      <c r="C71" s="387"/>
      <c r="D71" s="387"/>
      <c r="E71" s="387"/>
      <c r="F71" s="746" t="s">
        <v>1047</v>
      </c>
    </row>
    <row r="72" spans="1:7" ht="15.75" thickBot="1">
      <c r="A72" s="740"/>
      <c r="B72" s="740"/>
      <c r="C72" s="394"/>
      <c r="D72" s="394"/>
      <c r="E72" s="394"/>
      <c r="F72" s="747"/>
    </row>
    <row r="73" spans="1:7" ht="23.25" thickBot="1">
      <c r="A73" s="745" t="s">
        <v>1004</v>
      </c>
      <c r="B73" s="745"/>
      <c r="C73" s="745"/>
      <c r="D73" s="745"/>
      <c r="E73" s="745"/>
      <c r="F73" s="745"/>
    </row>
    <row r="74" spans="1:7">
      <c r="A74" s="369" t="s">
        <v>1005</v>
      </c>
      <c r="B74" s="356">
        <v>411</v>
      </c>
      <c r="C74" s="387"/>
      <c r="D74" s="387"/>
      <c r="E74" s="387"/>
      <c r="F74" s="387" t="s">
        <v>1047</v>
      </c>
    </row>
    <row r="75" spans="1:7">
      <c r="A75" s="347" t="s">
        <v>583</v>
      </c>
      <c r="B75" s="378"/>
      <c r="C75" s="386"/>
      <c r="D75" s="386"/>
      <c r="E75" s="386"/>
      <c r="F75" s="387" t="s">
        <v>1047</v>
      </c>
    </row>
    <row r="76" spans="1:7" ht="57" customHeight="1">
      <c r="A76" s="347" t="s">
        <v>1063</v>
      </c>
      <c r="B76" s="378"/>
      <c r="C76" s="386"/>
      <c r="D76" s="386"/>
      <c r="E76" s="386"/>
      <c r="F76" s="387" t="s">
        <v>1047</v>
      </c>
      <c r="G76" s="365"/>
    </row>
    <row r="77" spans="1:7">
      <c r="A77" s="349" t="s">
        <v>1006</v>
      </c>
      <c r="B77" s="378"/>
      <c r="C77" s="386"/>
      <c r="D77" s="386"/>
      <c r="E77" s="386"/>
      <c r="F77" s="387" t="s">
        <v>1047</v>
      </c>
      <c r="G77" s="365"/>
    </row>
    <row r="78" spans="1:7">
      <c r="A78" s="349" t="s">
        <v>1007</v>
      </c>
      <c r="B78" s="378"/>
      <c r="C78" s="386"/>
      <c r="D78" s="386"/>
      <c r="E78" s="386"/>
      <c r="F78" s="387" t="s">
        <v>1047</v>
      </c>
    </row>
    <row r="79" spans="1:7">
      <c r="A79" s="349" t="s">
        <v>1008</v>
      </c>
      <c r="B79" s="378"/>
      <c r="C79" s="386"/>
      <c r="D79" s="386"/>
      <c r="E79" s="386"/>
      <c r="F79" s="387" t="s">
        <v>1047</v>
      </c>
    </row>
    <row r="80" spans="1:7" ht="26.25">
      <c r="A80" s="349" t="s">
        <v>1009</v>
      </c>
      <c r="B80" s="378"/>
      <c r="C80" s="390"/>
      <c r="D80" s="390"/>
      <c r="E80" s="390"/>
      <c r="F80" s="391"/>
    </row>
    <row r="81" spans="1:7" ht="29.25">
      <c r="A81" s="347" t="s">
        <v>1010</v>
      </c>
      <c r="B81" s="378"/>
      <c r="C81" s="386"/>
      <c r="D81" s="386"/>
      <c r="E81" s="386"/>
      <c r="F81" s="387" t="s">
        <v>1047</v>
      </c>
    </row>
    <row r="82" spans="1:7">
      <c r="A82" s="349" t="s">
        <v>1011</v>
      </c>
      <c r="B82" s="378"/>
      <c r="C82" s="386"/>
      <c r="D82" s="386"/>
      <c r="E82" s="386"/>
      <c r="F82" s="387" t="s">
        <v>1047</v>
      </c>
    </row>
    <row r="83" spans="1:7">
      <c r="A83" s="349" t="s">
        <v>1012</v>
      </c>
      <c r="B83" s="378"/>
      <c r="C83" s="386"/>
      <c r="D83" s="386"/>
      <c r="E83" s="386"/>
      <c r="F83" s="387" t="s">
        <v>1047</v>
      </c>
    </row>
    <row r="84" spans="1:7">
      <c r="A84" s="349" t="s">
        <v>1013</v>
      </c>
      <c r="B84" s="356">
        <v>4</v>
      </c>
      <c r="C84" s="387"/>
      <c r="D84" s="387"/>
      <c r="E84" s="387"/>
      <c r="F84" s="387" t="s">
        <v>1047</v>
      </c>
    </row>
    <row r="85" spans="1:7">
      <c r="A85" s="347" t="s">
        <v>584</v>
      </c>
      <c r="B85" s="378"/>
      <c r="C85" s="386"/>
      <c r="D85" s="386"/>
      <c r="E85" s="386"/>
      <c r="F85" s="387" t="s">
        <v>1047</v>
      </c>
    </row>
    <row r="86" spans="1:7">
      <c r="A86" s="349" t="s">
        <v>1014</v>
      </c>
      <c r="B86" s="378"/>
      <c r="C86" s="386"/>
      <c r="D86" s="386"/>
      <c r="E86" s="386"/>
      <c r="F86" s="387" t="s">
        <v>1047</v>
      </c>
    </row>
    <row r="87" spans="1:7">
      <c r="A87" s="349" t="s">
        <v>1015</v>
      </c>
      <c r="B87" s="378"/>
      <c r="C87" s="386"/>
      <c r="D87" s="386"/>
      <c r="E87" s="386"/>
      <c r="F87" s="387" t="s">
        <v>1047</v>
      </c>
    </row>
    <row r="88" spans="1:7">
      <c r="A88" s="349" t="s">
        <v>1016</v>
      </c>
      <c r="B88" s="378"/>
      <c r="C88" s="386"/>
      <c r="D88" s="386"/>
      <c r="E88" s="386"/>
      <c r="F88" s="387" t="s">
        <v>1047</v>
      </c>
    </row>
    <row r="89" spans="1:7">
      <c r="A89" s="349" t="s">
        <v>1017</v>
      </c>
      <c r="B89" s="363"/>
      <c r="C89" s="390"/>
      <c r="D89" s="390"/>
      <c r="E89" s="390"/>
      <c r="F89" s="391"/>
    </row>
    <row r="90" spans="1:7" ht="51">
      <c r="A90" s="739" t="s">
        <v>1003</v>
      </c>
      <c r="B90" s="370" t="s">
        <v>1064</v>
      </c>
      <c r="C90" s="387"/>
      <c r="D90" s="387"/>
      <c r="E90" s="387"/>
      <c r="F90" s="387" t="s">
        <v>1047</v>
      </c>
    </row>
    <row r="91" spans="1:7" ht="15.75" thickBot="1">
      <c r="A91" s="740"/>
      <c r="B91" s="395" t="s">
        <v>1065</v>
      </c>
      <c r="C91" s="394"/>
      <c r="D91" s="394"/>
      <c r="E91" s="394"/>
      <c r="F91" s="394" t="s">
        <v>1047</v>
      </c>
    </row>
    <row r="92" spans="1:7" ht="23.25" thickBot="1">
      <c r="A92" s="745" t="s">
        <v>1018</v>
      </c>
      <c r="B92" s="745"/>
      <c r="C92" s="745"/>
      <c r="D92" s="745"/>
      <c r="E92" s="745"/>
      <c r="F92" s="745"/>
    </row>
    <row r="93" spans="1:7">
      <c r="A93" s="354" t="s">
        <v>589</v>
      </c>
      <c r="B93" s="370" t="s">
        <v>1066</v>
      </c>
      <c r="C93" s="387"/>
      <c r="D93" s="387"/>
      <c r="E93" s="387"/>
      <c r="F93" s="387" t="s">
        <v>1047</v>
      </c>
    </row>
    <row r="94" spans="1:7">
      <c r="A94" s="347" t="s">
        <v>1019</v>
      </c>
      <c r="B94" s="356"/>
      <c r="C94" s="362"/>
      <c r="D94" s="362"/>
      <c r="E94" s="362"/>
      <c r="F94" s="362" t="s">
        <v>303</v>
      </c>
    </row>
    <row r="95" spans="1:7" ht="63.75">
      <c r="A95" s="349" t="s">
        <v>1020</v>
      </c>
      <c r="B95" s="356"/>
      <c r="C95" s="362" t="s">
        <v>1067</v>
      </c>
      <c r="D95" s="362" t="s">
        <v>1068</v>
      </c>
      <c r="E95" s="362" t="s">
        <v>1069</v>
      </c>
      <c r="F95" s="362" t="s">
        <v>1044</v>
      </c>
    </row>
    <row r="96" spans="1:7" ht="25.5">
      <c r="A96" s="349" t="s">
        <v>1021</v>
      </c>
      <c r="B96" s="356" t="s">
        <v>1070</v>
      </c>
      <c r="C96" s="362" t="s">
        <v>1071</v>
      </c>
      <c r="D96" s="362" t="s">
        <v>1072</v>
      </c>
      <c r="E96" s="362" t="s">
        <v>1072</v>
      </c>
      <c r="F96" s="362" t="s">
        <v>1044</v>
      </c>
      <c r="G96" s="393"/>
    </row>
    <row r="97" spans="1:7" ht="25.5">
      <c r="A97" s="349" t="s">
        <v>1022</v>
      </c>
      <c r="B97" s="356" t="s">
        <v>1073</v>
      </c>
      <c r="C97" s="362" t="s">
        <v>1074</v>
      </c>
      <c r="D97" s="362" t="s">
        <v>1075</v>
      </c>
      <c r="E97" s="362" t="s">
        <v>1075</v>
      </c>
      <c r="F97" s="362" t="s">
        <v>1044</v>
      </c>
      <c r="G97" s="393"/>
    </row>
    <row r="98" spans="1:7">
      <c r="A98" s="349" t="s">
        <v>1023</v>
      </c>
      <c r="B98" s="356"/>
      <c r="C98" s="362"/>
      <c r="D98" s="362"/>
      <c r="E98" s="362"/>
      <c r="F98" s="362" t="s">
        <v>303</v>
      </c>
    </row>
    <row r="99" spans="1:7" ht="29.25">
      <c r="A99" s="347" t="s">
        <v>590</v>
      </c>
      <c r="B99" s="378"/>
      <c r="C99" s="375"/>
      <c r="D99" s="375"/>
      <c r="E99" s="375"/>
      <c r="F99" s="362" t="s">
        <v>303</v>
      </c>
    </row>
    <row r="100" spans="1:7" ht="25.5">
      <c r="A100" s="349" t="s">
        <v>1024</v>
      </c>
      <c r="B100" s="384"/>
      <c r="C100" s="362" t="s">
        <v>1076</v>
      </c>
      <c r="D100" s="362" t="s">
        <v>1077</v>
      </c>
      <c r="E100" s="362" t="s">
        <v>1077</v>
      </c>
      <c r="F100" s="362" t="s">
        <v>1044</v>
      </c>
    </row>
    <row r="101" spans="1:7">
      <c r="A101" s="358" t="s">
        <v>585</v>
      </c>
      <c r="B101" s="378"/>
      <c r="C101" s="386"/>
      <c r="D101" s="386"/>
      <c r="E101" s="386"/>
      <c r="F101" s="387" t="s">
        <v>1047</v>
      </c>
    </row>
    <row r="102" spans="1:7" ht="23.25">
      <c r="A102" s="349" t="s">
        <v>1025</v>
      </c>
      <c r="B102" s="359" t="s">
        <v>768</v>
      </c>
      <c r="C102" s="387"/>
      <c r="D102" s="387"/>
      <c r="E102" s="387"/>
      <c r="F102" s="387" t="s">
        <v>1047</v>
      </c>
    </row>
    <row r="103" spans="1:7">
      <c r="A103" s="358" t="s">
        <v>1026</v>
      </c>
      <c r="B103" s="378"/>
      <c r="C103" s="386"/>
      <c r="D103" s="386"/>
      <c r="E103" s="386"/>
      <c r="F103" s="387" t="s">
        <v>1047</v>
      </c>
    </row>
    <row r="104" spans="1:7" ht="90.75">
      <c r="A104" s="353" t="s">
        <v>1027</v>
      </c>
      <c r="B104" s="371" t="s">
        <v>1078</v>
      </c>
      <c r="C104" s="386"/>
      <c r="D104" s="386"/>
      <c r="E104" s="386"/>
      <c r="F104" s="387" t="s">
        <v>1047</v>
      </c>
    </row>
    <row r="105" spans="1:7">
      <c r="A105" s="358" t="s">
        <v>586</v>
      </c>
      <c r="B105" s="378"/>
      <c r="C105" s="386"/>
      <c r="D105" s="386"/>
      <c r="E105" s="386"/>
      <c r="F105" s="387" t="s">
        <v>1047</v>
      </c>
    </row>
    <row r="106" spans="1:7" ht="43.5">
      <c r="A106" s="358" t="s">
        <v>587</v>
      </c>
      <c r="B106" s="378"/>
      <c r="C106" s="386"/>
      <c r="D106" s="386"/>
      <c r="E106" s="386"/>
      <c r="F106" s="387" t="s">
        <v>1047</v>
      </c>
    </row>
    <row r="107" spans="1:7">
      <c r="A107" s="352" t="s">
        <v>588</v>
      </c>
      <c r="B107" s="372"/>
      <c r="C107" s="386"/>
      <c r="D107" s="386"/>
      <c r="E107" s="386"/>
      <c r="F107" s="387" t="s">
        <v>1047</v>
      </c>
    </row>
    <row r="108" spans="1:7">
      <c r="A108" s="358" t="s">
        <v>591</v>
      </c>
      <c r="B108" s="378"/>
      <c r="C108" s="375"/>
      <c r="D108" s="375"/>
      <c r="E108" s="375"/>
      <c r="F108" s="362" t="s">
        <v>1044</v>
      </c>
    </row>
    <row r="109" spans="1:7" ht="26.25">
      <c r="A109" s="349" t="s">
        <v>1028</v>
      </c>
      <c r="B109" s="356"/>
      <c r="C109" s="741" t="s">
        <v>609</v>
      </c>
      <c r="D109" s="742"/>
      <c r="E109" s="743"/>
      <c r="F109" s="362" t="s">
        <v>1044</v>
      </c>
      <c r="G109" s="365"/>
    </row>
    <row r="110" spans="1:7" ht="77.25">
      <c r="A110" s="358" t="s">
        <v>1079</v>
      </c>
      <c r="B110" s="358"/>
      <c r="C110" s="736" t="s">
        <v>610</v>
      </c>
      <c r="D110" s="737"/>
      <c r="E110" s="738"/>
      <c r="F110" s="362" t="s">
        <v>1044</v>
      </c>
    </row>
    <row r="111" spans="1:7" ht="51">
      <c r="A111" s="358" t="s">
        <v>592</v>
      </c>
      <c r="B111" s="356"/>
      <c r="C111" s="362" t="s">
        <v>1080</v>
      </c>
      <c r="D111" s="362" t="s">
        <v>1081</v>
      </c>
      <c r="E111" s="362" t="s">
        <v>1082</v>
      </c>
      <c r="F111" s="362" t="s">
        <v>1044</v>
      </c>
    </row>
    <row r="112" spans="1:7" ht="35.25" customHeight="1">
      <c r="A112" s="358" t="s">
        <v>593</v>
      </c>
      <c r="B112" s="378"/>
      <c r="C112" s="736" t="s">
        <v>611</v>
      </c>
      <c r="D112" s="737"/>
      <c r="E112" s="738"/>
      <c r="F112" s="362" t="s">
        <v>1044</v>
      </c>
    </row>
    <row r="113" spans="1:7" ht="129">
      <c r="A113" s="358" t="s">
        <v>594</v>
      </c>
      <c r="B113" s="373" t="s">
        <v>612</v>
      </c>
      <c r="C113" s="375"/>
      <c r="D113" s="375"/>
      <c r="E113" s="375"/>
      <c r="F113" s="362" t="s">
        <v>1044</v>
      </c>
    </row>
    <row r="114" spans="1:7">
      <c r="A114" s="358" t="s">
        <v>595</v>
      </c>
      <c r="B114" s="378"/>
      <c r="C114" s="375"/>
      <c r="D114" s="375"/>
      <c r="E114" s="375"/>
      <c r="F114" s="362" t="s">
        <v>1044</v>
      </c>
      <c r="G114" s="365"/>
    </row>
    <row r="115" spans="1:7" ht="29.25">
      <c r="A115" s="357" t="s">
        <v>596</v>
      </c>
      <c r="B115" s="378"/>
      <c r="C115" s="375"/>
      <c r="D115" s="375"/>
      <c r="E115" s="375"/>
      <c r="F115" s="362" t="s">
        <v>1044</v>
      </c>
    </row>
    <row r="116" spans="1:7">
      <c r="A116" s="349" t="s">
        <v>1029</v>
      </c>
      <c r="B116" s="378"/>
      <c r="C116" s="375"/>
      <c r="D116" s="375"/>
      <c r="E116" s="375"/>
      <c r="F116" s="362" t="s">
        <v>1044</v>
      </c>
    </row>
    <row r="117" spans="1:7" ht="26.25">
      <c r="A117" s="349" t="s">
        <v>1030</v>
      </c>
      <c r="B117" s="378"/>
      <c r="C117" s="375"/>
      <c r="D117" s="375"/>
      <c r="E117" s="375"/>
      <c r="F117" s="362" t="s">
        <v>303</v>
      </c>
    </row>
    <row r="118" spans="1:7">
      <c r="A118" s="349" t="s">
        <v>1083</v>
      </c>
      <c r="B118" s="378"/>
      <c r="C118" s="375"/>
      <c r="D118" s="375"/>
      <c r="E118" s="375"/>
      <c r="F118" s="362" t="s">
        <v>1044</v>
      </c>
    </row>
    <row r="119" spans="1:7" ht="29.25">
      <c r="A119" s="358" t="s">
        <v>1084</v>
      </c>
      <c r="B119" s="378"/>
      <c r="C119" s="375"/>
      <c r="D119" s="375"/>
      <c r="E119" s="375"/>
      <c r="F119" s="362" t="s">
        <v>1044</v>
      </c>
    </row>
    <row r="120" spans="1:7" ht="29.25">
      <c r="A120" s="358" t="s">
        <v>597</v>
      </c>
      <c r="B120" s="378"/>
      <c r="C120" s="375"/>
      <c r="D120" s="375"/>
      <c r="E120" s="375"/>
      <c r="F120" s="362" t="s">
        <v>1044</v>
      </c>
      <c r="G120" s="365"/>
    </row>
    <row r="121" spans="1:7">
      <c r="A121" s="358" t="s">
        <v>1085</v>
      </c>
      <c r="B121" s="378"/>
      <c r="C121" s="375" t="s">
        <v>207</v>
      </c>
      <c r="D121" s="375" t="s">
        <v>207</v>
      </c>
      <c r="E121" s="375" t="s">
        <v>207</v>
      </c>
      <c r="F121" s="362" t="s">
        <v>1044</v>
      </c>
    </row>
    <row r="122" spans="1:7" ht="26.25">
      <c r="A122" s="349" t="s">
        <v>1086</v>
      </c>
      <c r="B122" s="378"/>
      <c r="C122" s="375" t="s">
        <v>1087</v>
      </c>
      <c r="D122" s="375" t="s">
        <v>1087</v>
      </c>
      <c r="E122" s="375" t="s">
        <v>1087</v>
      </c>
      <c r="F122" s="362" t="s">
        <v>1044</v>
      </c>
    </row>
    <row r="123" spans="1:7">
      <c r="A123" s="349" t="s">
        <v>1031</v>
      </c>
      <c r="B123" s="378"/>
      <c r="C123" s="375"/>
      <c r="D123" s="375"/>
      <c r="E123" s="375"/>
      <c r="F123" s="362" t="s">
        <v>303</v>
      </c>
    </row>
    <row r="124" spans="1:7">
      <c r="A124" s="349" t="s">
        <v>1032</v>
      </c>
      <c r="B124" s="378"/>
      <c r="C124" s="375" t="s">
        <v>207</v>
      </c>
      <c r="D124" s="375" t="s">
        <v>207</v>
      </c>
      <c r="E124" s="375" t="s">
        <v>207</v>
      </c>
      <c r="F124" s="362" t="s">
        <v>1044</v>
      </c>
    </row>
    <row r="125" spans="1:7">
      <c r="A125" s="349" t="s">
        <v>1033</v>
      </c>
      <c r="B125" s="378"/>
      <c r="C125" s="375" t="s">
        <v>1088</v>
      </c>
      <c r="D125" s="375" t="s">
        <v>1088</v>
      </c>
      <c r="E125" s="375" t="s">
        <v>1088</v>
      </c>
      <c r="F125" s="362" t="s">
        <v>1044</v>
      </c>
    </row>
    <row r="126" spans="1:7">
      <c r="A126" s="349" t="s">
        <v>1034</v>
      </c>
      <c r="B126" s="378"/>
      <c r="C126" s="375" t="s">
        <v>253</v>
      </c>
      <c r="D126" s="375" t="s">
        <v>253</v>
      </c>
      <c r="E126" s="375" t="s">
        <v>253</v>
      </c>
      <c r="F126" s="362" t="s">
        <v>1044</v>
      </c>
    </row>
    <row r="127" spans="1:7">
      <c r="A127" s="358" t="s">
        <v>598</v>
      </c>
      <c r="B127" s="378"/>
      <c r="C127" s="375"/>
      <c r="D127" s="375"/>
      <c r="E127" s="375"/>
      <c r="F127" s="362" t="s">
        <v>1044</v>
      </c>
      <c r="G127" s="365"/>
    </row>
    <row r="128" spans="1:7">
      <c r="A128" s="358" t="s">
        <v>599</v>
      </c>
      <c r="B128" s="378"/>
      <c r="C128" s="375" t="s">
        <v>253</v>
      </c>
      <c r="D128" s="375" t="s">
        <v>253</v>
      </c>
      <c r="E128" s="375" t="s">
        <v>253</v>
      </c>
      <c r="F128" s="362" t="s">
        <v>1044</v>
      </c>
    </row>
    <row r="129" spans="1:7">
      <c r="A129" s="349" t="s">
        <v>999</v>
      </c>
      <c r="B129" s="378"/>
      <c r="C129" s="375"/>
      <c r="D129" s="375"/>
      <c r="E129" s="375"/>
      <c r="F129" s="362" t="s">
        <v>303</v>
      </c>
    </row>
    <row r="130" spans="1:7">
      <c r="A130" s="349" t="s">
        <v>1036</v>
      </c>
      <c r="B130" s="378"/>
      <c r="C130" s="375"/>
      <c r="D130" s="375"/>
      <c r="E130" s="375"/>
      <c r="F130" s="362" t="s">
        <v>303</v>
      </c>
    </row>
    <row r="131" spans="1:7">
      <c r="A131" s="349" t="s">
        <v>1035</v>
      </c>
      <c r="B131" s="378"/>
      <c r="C131" s="375"/>
      <c r="D131" s="375"/>
      <c r="E131" s="375"/>
      <c r="F131" s="362" t="s">
        <v>303</v>
      </c>
    </row>
    <row r="132" spans="1:7" ht="33" customHeight="1">
      <c r="A132" s="739" t="s">
        <v>1003</v>
      </c>
      <c r="B132" s="744" t="s">
        <v>1089</v>
      </c>
      <c r="C132" s="387"/>
      <c r="D132" s="387"/>
      <c r="E132" s="387"/>
      <c r="F132" s="746" t="s">
        <v>1047</v>
      </c>
    </row>
    <row r="133" spans="1:7" ht="42.75" customHeight="1" thickBot="1">
      <c r="A133" s="740"/>
      <c r="B133" s="740"/>
      <c r="C133" s="394"/>
      <c r="D133" s="394"/>
      <c r="E133" s="394"/>
      <c r="F133" s="747"/>
    </row>
    <row r="134" spans="1:7" ht="23.25" thickBot="1">
      <c r="A134" s="745" t="s">
        <v>1037</v>
      </c>
      <c r="B134" s="745"/>
      <c r="C134" s="745"/>
      <c r="D134" s="745"/>
      <c r="E134" s="745"/>
      <c r="F134" s="745"/>
    </row>
    <row r="135" spans="1:7" ht="63.75">
      <c r="A135" s="404" t="s">
        <v>600</v>
      </c>
      <c r="B135" s="372" t="s">
        <v>769</v>
      </c>
      <c r="C135" s="406"/>
      <c r="D135" s="406"/>
      <c r="E135" s="406"/>
      <c r="F135" s="406" t="s">
        <v>1090</v>
      </c>
      <c r="G135" s="385"/>
    </row>
    <row r="136" spans="1:7">
      <c r="A136" s="353" t="s">
        <v>1038</v>
      </c>
      <c r="B136" s="356"/>
      <c r="C136" s="387"/>
      <c r="D136" s="387"/>
      <c r="E136" s="387"/>
      <c r="F136" s="387" t="s">
        <v>1047</v>
      </c>
      <c r="G136" s="385"/>
    </row>
    <row r="137" spans="1:7">
      <c r="A137" s="353" t="s">
        <v>1039</v>
      </c>
      <c r="B137" s="361"/>
      <c r="C137" s="388"/>
      <c r="D137" s="388"/>
      <c r="E137" s="388"/>
      <c r="F137" s="387" t="s">
        <v>1047</v>
      </c>
      <c r="G137" s="385"/>
    </row>
    <row r="138" spans="1:7" ht="45">
      <c r="A138" s="353" t="s">
        <v>1040</v>
      </c>
      <c r="B138" s="356" t="s">
        <v>770</v>
      </c>
      <c r="C138" s="399"/>
      <c r="D138" s="399"/>
      <c r="E138" s="399"/>
      <c r="F138" s="399" t="s">
        <v>1043</v>
      </c>
      <c r="G138" s="385"/>
    </row>
    <row r="139" spans="1:7" ht="38.25">
      <c r="A139" s="360" t="s">
        <v>601</v>
      </c>
      <c r="B139" s="374"/>
      <c r="C139" s="406"/>
      <c r="D139" s="406"/>
      <c r="E139" s="406"/>
      <c r="F139" s="407" t="s">
        <v>986</v>
      </c>
      <c r="G139" s="385"/>
    </row>
    <row r="140" spans="1:7" ht="38.25">
      <c r="A140" s="360" t="s">
        <v>602</v>
      </c>
      <c r="B140" s="374"/>
      <c r="C140" s="387"/>
      <c r="D140" s="387"/>
      <c r="E140" s="387"/>
      <c r="F140" s="387" t="s">
        <v>1047</v>
      </c>
      <c r="G140" s="385"/>
    </row>
    <row r="141" spans="1:7" ht="38.25">
      <c r="A141" s="360" t="s">
        <v>1091</v>
      </c>
      <c r="B141" s="360" t="s">
        <v>1092</v>
      </c>
      <c r="C141" s="362"/>
      <c r="D141" s="362"/>
      <c r="E141" s="362"/>
      <c r="F141" s="362" t="s">
        <v>303</v>
      </c>
    </row>
  </sheetData>
  <mergeCells count="27">
    <mergeCell ref="A134:F134"/>
    <mergeCell ref="F132:F133"/>
    <mergeCell ref="A7:F7"/>
    <mergeCell ref="C2:F5"/>
    <mergeCell ref="C29:E29"/>
    <mergeCell ref="C39:E39"/>
    <mergeCell ref="C13:E13"/>
    <mergeCell ref="C34:E34"/>
    <mergeCell ref="A71:A72"/>
    <mergeCell ref="B71:B72"/>
    <mergeCell ref="F71:F72"/>
    <mergeCell ref="A90:A91"/>
    <mergeCell ref="C12:E12"/>
    <mergeCell ref="C14:E14"/>
    <mergeCell ref="C28:E28"/>
    <mergeCell ref="C30:E30"/>
    <mergeCell ref="C31:E31"/>
    <mergeCell ref="C32:E32"/>
    <mergeCell ref="C33:E33"/>
    <mergeCell ref="A132:A133"/>
    <mergeCell ref="C109:E109"/>
    <mergeCell ref="C110:E110"/>
    <mergeCell ref="C112:E112"/>
    <mergeCell ref="B132:B133"/>
    <mergeCell ref="A43:F43"/>
    <mergeCell ref="A73:F73"/>
    <mergeCell ref="A92:F92"/>
  </mergeCells>
  <pageMargins left="0.7" right="0.7" top="0.75" bottom="0.75" header="0.3" footer="0.3"/>
  <pageSetup paperSize="9" scale="56" fitToHeight="0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5DB39-892F-4780-908B-A1CDE5164F32}">
  <sheetPr codeName="Лист17">
    <tabColor rgb="FFCCFF66"/>
  </sheetPr>
  <dimension ref="A1:EQ1284"/>
  <sheetViews>
    <sheetView zoomScale="80" zoomScaleNormal="80" workbookViewId="0">
      <selection activeCell="E14" sqref="E14:E15"/>
    </sheetView>
  </sheetViews>
  <sheetFormatPr defaultRowHeight="15"/>
  <cols>
    <col min="1" max="1" width="8.28515625" customWidth="1"/>
    <col min="2" max="2" width="53.42578125" customWidth="1"/>
    <col min="3" max="3" width="48.7109375" customWidth="1"/>
    <col min="4" max="4" width="21.28515625" customWidth="1"/>
    <col min="5" max="5" width="26" customWidth="1"/>
    <col min="6" max="6" width="28.7109375" customWidth="1"/>
    <col min="7" max="7" width="27.5703125" customWidth="1"/>
    <col min="8" max="8" width="23.140625" customWidth="1"/>
    <col min="9" max="9" width="21.85546875" customWidth="1"/>
    <col min="10" max="10" width="21.5703125" customWidth="1"/>
    <col min="11" max="11" width="19.7109375" customWidth="1"/>
    <col min="12" max="15" width="16.140625" customWidth="1"/>
    <col min="16" max="16" width="20.28515625" customWidth="1"/>
    <col min="17" max="17" width="20.85546875" customWidth="1"/>
    <col min="18" max="18" width="19.42578125" customWidth="1"/>
    <col min="19" max="19" width="26.140625" customWidth="1"/>
    <col min="20" max="20" width="20.42578125" customWidth="1"/>
    <col min="21" max="21" width="28.7109375" customWidth="1"/>
    <col min="22" max="22" width="23.42578125" bestFit="1" customWidth="1"/>
    <col min="23" max="30" width="16.140625" customWidth="1"/>
    <col min="31" max="36" width="17.7109375" style="192" customWidth="1"/>
    <col min="37" max="37" width="27.140625" style="192" customWidth="1"/>
    <col min="38" max="39" width="17.7109375" style="192" customWidth="1"/>
    <col min="40" max="40" width="15.5703125" customWidth="1"/>
    <col min="41" max="41" width="15.28515625" customWidth="1"/>
    <col min="42" max="42" width="22.140625" customWidth="1"/>
    <col min="43" max="43" width="23.7109375" customWidth="1"/>
    <col min="44" max="44" width="20" customWidth="1"/>
    <col min="45" max="45" width="19.140625" customWidth="1"/>
    <col min="46" max="46" width="15.28515625" customWidth="1"/>
    <col min="47" max="47" width="16" customWidth="1"/>
    <col min="48" max="48" width="13.85546875" customWidth="1"/>
    <col min="49" max="52" width="20.5703125" style="223" customWidth="1"/>
    <col min="53" max="53" width="17.28515625" bestFit="1" customWidth="1"/>
    <col min="54" max="54" width="15.7109375" customWidth="1"/>
    <col min="55" max="55" width="17.140625" customWidth="1"/>
    <col min="56" max="59" width="15.7109375" customWidth="1"/>
    <col min="60" max="60" width="30.28515625" customWidth="1"/>
    <col min="61" max="61" width="18" style="146" customWidth="1"/>
    <col min="62" max="64" width="16.5703125" style="146" customWidth="1"/>
    <col min="65" max="66" width="16.5703125" customWidth="1"/>
    <col min="67" max="67" width="15.28515625" customWidth="1"/>
    <col min="68" max="68" width="16.28515625" customWidth="1"/>
    <col min="69" max="69" width="20" customWidth="1"/>
    <col min="70" max="70" width="15.5703125" style="223" bestFit="1" customWidth="1"/>
    <col min="71" max="71" width="14.5703125" style="223" bestFit="1" customWidth="1"/>
    <col min="72" max="74" width="14.7109375" bestFit="1" customWidth="1"/>
    <col min="75" max="75" width="11.5703125" customWidth="1"/>
    <col min="76" max="79" width="14.7109375" customWidth="1"/>
    <col min="80" max="80" width="14.140625" customWidth="1"/>
    <col min="81" max="81" width="13.42578125" customWidth="1"/>
    <col min="82" max="82" width="13.140625" customWidth="1"/>
    <col min="83" max="83" width="11.42578125" customWidth="1"/>
    <col min="84" max="84" width="12.140625" customWidth="1"/>
    <col min="85" max="85" width="10.7109375" customWidth="1"/>
    <col min="86" max="86" width="14.140625" customWidth="1"/>
    <col min="87" max="89" width="13.5703125" customWidth="1"/>
    <col min="90" max="90" width="10.140625" customWidth="1"/>
    <col min="91" max="92" width="11.5703125" customWidth="1"/>
    <col min="93" max="93" width="13.5703125" customWidth="1"/>
    <col min="94" max="94" width="16.7109375" customWidth="1"/>
    <col min="95" max="95" width="15.42578125" customWidth="1"/>
    <col min="96" max="96" width="12.5703125" customWidth="1"/>
    <col min="97" max="97" width="11.7109375" customWidth="1"/>
    <col min="98" max="98" width="13.85546875" bestFit="1" customWidth="1"/>
    <col min="99" max="99" width="9.7109375" bestFit="1" customWidth="1"/>
    <col min="100" max="100" width="13.85546875" bestFit="1" customWidth="1"/>
    <col min="101" max="101" width="11.28515625" customWidth="1"/>
    <col min="102" max="102" width="9.7109375" customWidth="1"/>
    <col min="103" max="103" width="10" customWidth="1"/>
    <col min="104" max="104" width="16.5703125" customWidth="1"/>
    <col min="105" max="105" width="17.28515625" customWidth="1"/>
    <col min="106" max="106" width="17" customWidth="1"/>
    <col min="107" max="107" width="13.28515625" customWidth="1"/>
    <col min="108" max="108" width="14.85546875" customWidth="1"/>
    <col min="109" max="109" width="16.85546875" customWidth="1"/>
    <col min="110" max="110" width="17.42578125" customWidth="1"/>
    <col min="111" max="111" width="14.85546875" customWidth="1"/>
    <col min="112" max="112" width="14.7109375" customWidth="1"/>
    <col min="113" max="113" width="14.5703125" bestFit="1" customWidth="1"/>
    <col min="114" max="114" width="12.7109375" customWidth="1"/>
    <col min="115" max="115" width="18.85546875" customWidth="1"/>
    <col min="116" max="117" width="19.85546875" customWidth="1"/>
    <col min="118" max="118" width="20.140625" customWidth="1"/>
    <col min="119" max="119" width="16.85546875" customWidth="1"/>
    <col min="120" max="120" width="17.85546875" customWidth="1"/>
    <col min="121" max="121" width="16.140625" customWidth="1"/>
    <col min="122" max="122" width="23.28515625" bestFit="1" customWidth="1"/>
    <col min="123" max="123" width="18.42578125" customWidth="1"/>
    <col min="124" max="124" width="20.42578125" customWidth="1"/>
    <col min="125" max="125" width="17.140625" customWidth="1"/>
    <col min="126" max="126" width="22.85546875" bestFit="1" customWidth="1"/>
    <col min="127" max="127" width="22.28515625" bestFit="1" customWidth="1"/>
    <col min="128" max="128" width="23.28515625" bestFit="1" customWidth="1"/>
    <col min="129" max="130" width="22.85546875" bestFit="1" customWidth="1"/>
    <col min="131" max="131" width="22.28515625" bestFit="1" customWidth="1"/>
    <col min="132" max="132" width="23.28515625" bestFit="1" customWidth="1"/>
    <col min="133" max="133" width="22.85546875" bestFit="1" customWidth="1"/>
    <col min="134" max="134" width="22.28515625" bestFit="1" customWidth="1"/>
    <col min="135" max="135" width="23.28515625" bestFit="1" customWidth="1"/>
    <col min="136" max="136" width="22.85546875" bestFit="1" customWidth="1"/>
    <col min="137" max="137" width="16" customWidth="1"/>
    <col min="138" max="138" width="16.140625" customWidth="1"/>
    <col min="139" max="141" width="14.28515625" customWidth="1"/>
    <col min="142" max="142" width="17.5703125" customWidth="1"/>
    <col min="143" max="143" width="16" customWidth="1"/>
    <col min="144" max="144" width="17.28515625" customWidth="1"/>
    <col min="145" max="145" width="14.28515625" customWidth="1"/>
    <col min="146" max="146" width="23.28515625" bestFit="1" customWidth="1"/>
    <col min="147" max="147" width="22.85546875" bestFit="1" customWidth="1"/>
    <col min="148" max="148" width="14" customWidth="1"/>
    <col min="149" max="149" width="16" customWidth="1"/>
    <col min="150" max="150" width="18.140625" customWidth="1"/>
    <col min="151" max="151" width="12" customWidth="1"/>
    <col min="152" max="152" width="13.42578125" customWidth="1"/>
    <col min="153" max="153" width="14.5703125" customWidth="1"/>
    <col min="154" max="154" width="15" customWidth="1"/>
    <col min="155" max="155" width="18.7109375" customWidth="1"/>
    <col min="156" max="156" width="17.140625" customWidth="1"/>
    <col min="157" max="157" width="17.28515625" customWidth="1"/>
    <col min="158" max="158" width="18.140625" customWidth="1"/>
    <col min="159" max="159" width="14.140625" customWidth="1"/>
    <col min="160" max="160" width="12.85546875" customWidth="1"/>
    <col min="161" max="161" width="12.5703125" customWidth="1"/>
    <col min="162" max="162" width="14.85546875" customWidth="1"/>
    <col min="163" max="163" width="13.5703125" customWidth="1"/>
    <col min="164" max="164" width="14.28515625" customWidth="1"/>
    <col min="165" max="165" width="11.28515625" customWidth="1"/>
    <col min="166" max="166" width="14.140625" customWidth="1"/>
    <col min="167" max="167" width="11.42578125" customWidth="1"/>
    <col min="168" max="168" width="15.28515625" customWidth="1"/>
    <col min="169" max="169" width="16" customWidth="1"/>
    <col min="170" max="170" width="12.5703125" customWidth="1"/>
    <col min="171" max="171" width="21.28515625" customWidth="1"/>
    <col min="172" max="172" width="24.28515625" customWidth="1"/>
    <col min="173" max="173" width="22" customWidth="1"/>
    <col min="174" max="174" width="19.85546875" customWidth="1"/>
    <col min="175" max="175" width="17.7109375" customWidth="1"/>
    <col min="176" max="176" width="20.85546875" customWidth="1"/>
  </cols>
  <sheetData>
    <row r="1" spans="1:71">
      <c r="A1" s="193" t="s">
        <v>559</v>
      </c>
      <c r="B1" s="194"/>
      <c r="AE1"/>
      <c r="AF1"/>
      <c r="AG1"/>
      <c r="AH1"/>
      <c r="AI1"/>
      <c r="AJ1"/>
      <c r="AK1"/>
      <c r="AL1"/>
      <c r="AM1"/>
      <c r="AW1"/>
      <c r="AX1"/>
      <c r="AY1"/>
      <c r="AZ1"/>
      <c r="BI1"/>
      <c r="BJ1"/>
      <c r="BK1"/>
      <c r="BL1"/>
      <c r="BR1"/>
      <c r="BS1"/>
    </row>
    <row r="2" spans="1:71">
      <c r="A2" s="195"/>
      <c r="B2" s="196" t="s">
        <v>560</v>
      </c>
      <c r="AE2"/>
      <c r="AF2"/>
      <c r="AG2"/>
      <c r="AH2"/>
      <c r="AI2"/>
      <c r="AJ2"/>
      <c r="AK2"/>
      <c r="AL2"/>
      <c r="AM2"/>
      <c r="AW2"/>
      <c r="AX2"/>
      <c r="AY2"/>
      <c r="AZ2"/>
      <c r="BI2"/>
      <c r="BJ2"/>
      <c r="BK2"/>
      <c r="BL2"/>
      <c r="BR2"/>
      <c r="BS2"/>
    </row>
    <row r="3" spans="1:71">
      <c r="A3" s="197"/>
      <c r="B3" s="196" t="s">
        <v>561</v>
      </c>
      <c r="AE3"/>
      <c r="AF3"/>
      <c r="AG3"/>
      <c r="AH3"/>
      <c r="AI3"/>
      <c r="AJ3"/>
      <c r="AK3"/>
      <c r="AL3"/>
      <c r="AM3"/>
      <c r="AW3"/>
      <c r="AX3"/>
      <c r="AY3"/>
      <c r="AZ3"/>
      <c r="BI3"/>
      <c r="BJ3"/>
      <c r="BK3"/>
      <c r="BL3"/>
      <c r="BR3"/>
      <c r="BS3"/>
    </row>
    <row r="4" spans="1:71">
      <c r="A4" s="198"/>
      <c r="B4" s="196" t="s">
        <v>1102</v>
      </c>
      <c r="AE4"/>
      <c r="AF4"/>
      <c r="AG4"/>
      <c r="AH4"/>
      <c r="AI4"/>
      <c r="AJ4"/>
      <c r="AK4"/>
      <c r="AL4"/>
      <c r="AM4"/>
      <c r="AW4"/>
      <c r="AX4"/>
      <c r="AY4"/>
      <c r="AZ4"/>
      <c r="BI4"/>
      <c r="BJ4"/>
      <c r="BK4"/>
      <c r="BL4"/>
      <c r="BR4"/>
      <c r="BS4"/>
    </row>
    <row r="5" spans="1:71">
      <c r="A5" s="392"/>
      <c r="B5" s="196" t="s">
        <v>1097</v>
      </c>
      <c r="AE5"/>
      <c r="AF5"/>
      <c r="AG5"/>
      <c r="AH5"/>
      <c r="AI5"/>
      <c r="AJ5"/>
      <c r="AK5"/>
      <c r="AL5"/>
      <c r="AM5"/>
      <c r="AW5"/>
      <c r="AX5"/>
      <c r="AY5"/>
      <c r="AZ5"/>
      <c r="BI5"/>
      <c r="BJ5"/>
      <c r="BK5"/>
      <c r="BL5"/>
      <c r="BR5"/>
      <c r="BS5"/>
    </row>
    <row r="6" spans="1:71">
      <c r="AE6"/>
      <c r="AF6"/>
      <c r="AG6"/>
      <c r="AH6"/>
      <c r="AI6"/>
      <c r="AJ6"/>
      <c r="AK6"/>
      <c r="AL6"/>
      <c r="AM6"/>
      <c r="AW6"/>
      <c r="AX6"/>
      <c r="AY6"/>
      <c r="AZ6"/>
      <c r="BI6"/>
      <c r="BJ6"/>
      <c r="BK6"/>
      <c r="BL6"/>
      <c r="BR6"/>
      <c r="BS6"/>
    </row>
    <row r="7" spans="1:71">
      <c r="A7" s="419" t="s">
        <v>782</v>
      </c>
      <c r="B7" s="420" t="s">
        <v>1109</v>
      </c>
      <c r="C7" s="419" t="s">
        <v>1110</v>
      </c>
      <c r="AE7"/>
      <c r="AF7"/>
      <c r="AG7"/>
      <c r="AH7"/>
      <c r="AI7"/>
      <c r="AJ7"/>
      <c r="AK7"/>
      <c r="AL7"/>
      <c r="AM7"/>
      <c r="AW7"/>
      <c r="AX7"/>
      <c r="AY7"/>
      <c r="AZ7"/>
      <c r="BI7"/>
      <c r="BJ7"/>
      <c r="BK7"/>
      <c r="BL7"/>
      <c r="BR7"/>
      <c r="BS7"/>
    </row>
    <row r="8" spans="1:71" ht="45">
      <c r="A8" s="153">
        <v>1</v>
      </c>
      <c r="B8" s="411" t="s">
        <v>624</v>
      </c>
      <c r="C8" s="412" t="s">
        <v>771</v>
      </c>
      <c r="E8" s="417" t="s">
        <v>785</v>
      </c>
      <c r="AE8"/>
      <c r="AF8"/>
      <c r="AG8"/>
      <c r="AH8"/>
      <c r="AI8"/>
      <c r="AJ8"/>
      <c r="AK8"/>
      <c r="AL8"/>
      <c r="AM8"/>
      <c r="AW8"/>
      <c r="AX8"/>
      <c r="AY8"/>
      <c r="AZ8"/>
      <c r="BI8"/>
      <c r="BJ8"/>
      <c r="BK8"/>
      <c r="BL8"/>
      <c r="BR8"/>
      <c r="BS8"/>
    </row>
    <row r="9" spans="1:71" ht="60">
      <c r="A9" s="153">
        <v>2</v>
      </c>
      <c r="B9" s="411" t="s">
        <v>625</v>
      </c>
      <c r="C9" s="413" t="s">
        <v>772</v>
      </c>
      <c r="AE9"/>
      <c r="AF9"/>
      <c r="AG9"/>
      <c r="AH9"/>
      <c r="AI9"/>
      <c r="AJ9"/>
      <c r="AK9"/>
      <c r="AL9"/>
      <c r="AM9"/>
      <c r="AW9"/>
      <c r="AX9"/>
      <c r="AY9"/>
      <c r="AZ9"/>
      <c r="BI9"/>
      <c r="BJ9"/>
      <c r="BK9"/>
      <c r="BL9"/>
      <c r="BR9"/>
      <c r="BS9"/>
    </row>
    <row r="10" spans="1:71">
      <c r="A10" s="153">
        <v>3</v>
      </c>
      <c r="B10" s="411" t="s">
        <v>626</v>
      </c>
      <c r="C10" s="413" t="s">
        <v>773</v>
      </c>
      <c r="AE10"/>
      <c r="AF10"/>
      <c r="AG10"/>
      <c r="AH10"/>
      <c r="AI10"/>
      <c r="AJ10"/>
      <c r="AK10"/>
      <c r="AL10"/>
      <c r="AM10"/>
      <c r="AW10"/>
      <c r="AX10"/>
      <c r="AY10"/>
      <c r="AZ10"/>
      <c r="BI10"/>
      <c r="BJ10"/>
      <c r="BK10"/>
      <c r="BL10"/>
      <c r="BR10"/>
      <c r="BS10"/>
    </row>
    <row r="11" spans="1:71" ht="75">
      <c r="A11" s="153">
        <v>4</v>
      </c>
      <c r="B11" s="411" t="s">
        <v>627</v>
      </c>
      <c r="C11" s="413" t="s">
        <v>207</v>
      </c>
      <c r="AE11"/>
      <c r="AF11"/>
      <c r="AG11"/>
      <c r="AH11"/>
      <c r="AI11"/>
      <c r="AJ11"/>
      <c r="AK11"/>
      <c r="AL11"/>
      <c r="AM11"/>
      <c r="AW11"/>
      <c r="AX11"/>
      <c r="AY11"/>
      <c r="AZ11"/>
      <c r="BI11"/>
      <c r="BJ11"/>
      <c r="BK11"/>
      <c r="BL11"/>
      <c r="BR11"/>
      <c r="BS11"/>
    </row>
    <row r="12" spans="1:71">
      <c r="A12" s="153">
        <v>5</v>
      </c>
      <c r="B12" s="411" t="s">
        <v>628</v>
      </c>
      <c r="C12" s="413" t="s">
        <v>207</v>
      </c>
      <c r="AE12"/>
      <c r="AF12"/>
      <c r="AG12"/>
      <c r="AH12"/>
      <c r="AI12"/>
      <c r="AJ12"/>
      <c r="AK12"/>
      <c r="AL12"/>
      <c r="AM12"/>
      <c r="AW12"/>
      <c r="AX12"/>
      <c r="AY12"/>
      <c r="AZ12"/>
      <c r="BI12"/>
      <c r="BJ12"/>
      <c r="BK12"/>
      <c r="BL12"/>
      <c r="BR12"/>
      <c r="BS12"/>
    </row>
    <row r="13" spans="1:71">
      <c r="A13" s="153">
        <v>6</v>
      </c>
      <c r="B13" s="411" t="s">
        <v>628</v>
      </c>
      <c r="C13" s="413" t="s">
        <v>774</v>
      </c>
      <c r="AE13"/>
      <c r="AF13"/>
      <c r="AG13"/>
      <c r="AH13"/>
      <c r="AI13"/>
      <c r="AJ13"/>
      <c r="AK13"/>
      <c r="AL13"/>
      <c r="AM13"/>
      <c r="AW13"/>
      <c r="AX13"/>
      <c r="AY13"/>
      <c r="AZ13"/>
      <c r="BI13"/>
      <c r="BJ13"/>
      <c r="BK13"/>
      <c r="BL13"/>
      <c r="BR13"/>
      <c r="BS13"/>
    </row>
    <row r="14" spans="1:71" ht="30">
      <c r="A14" s="153">
        <v>7</v>
      </c>
      <c r="B14" s="411" t="s">
        <v>629</v>
      </c>
      <c r="C14" s="413">
        <v>62</v>
      </c>
      <c r="AE14"/>
      <c r="AF14"/>
      <c r="AG14"/>
      <c r="AH14"/>
      <c r="AI14"/>
      <c r="AJ14"/>
      <c r="AK14"/>
      <c r="AL14"/>
      <c r="AM14"/>
      <c r="AW14"/>
      <c r="AX14"/>
      <c r="AY14"/>
      <c r="AZ14"/>
      <c r="BI14"/>
      <c r="BJ14"/>
      <c r="BK14"/>
      <c r="BL14"/>
      <c r="BR14"/>
      <c r="BS14"/>
    </row>
    <row r="15" spans="1:71" ht="45">
      <c r="A15" s="153">
        <v>8</v>
      </c>
      <c r="B15" s="411" t="s">
        <v>630</v>
      </c>
      <c r="C15" s="412" t="s">
        <v>775</v>
      </c>
      <c r="AE15"/>
      <c r="AF15"/>
      <c r="AG15"/>
      <c r="AH15"/>
      <c r="AI15"/>
      <c r="AJ15"/>
      <c r="AK15"/>
      <c r="AL15"/>
      <c r="AM15"/>
      <c r="AW15"/>
      <c r="AX15"/>
      <c r="AY15"/>
      <c r="AZ15"/>
      <c r="BI15"/>
      <c r="BJ15"/>
      <c r="BK15"/>
      <c r="BL15"/>
      <c r="BR15"/>
      <c r="BS15"/>
    </row>
    <row r="16" spans="1:71" ht="45">
      <c r="A16" s="153">
        <v>9</v>
      </c>
      <c r="B16" s="411" t="s">
        <v>631</v>
      </c>
      <c r="C16" s="413" t="s">
        <v>253</v>
      </c>
      <c r="AE16"/>
      <c r="AF16"/>
      <c r="AG16"/>
      <c r="AH16"/>
      <c r="AI16"/>
      <c r="AJ16"/>
      <c r="AK16"/>
      <c r="AL16"/>
      <c r="AM16"/>
      <c r="AW16"/>
      <c r="AX16"/>
      <c r="AY16"/>
      <c r="AZ16"/>
      <c r="BI16"/>
      <c r="BJ16"/>
      <c r="BK16"/>
      <c r="BL16"/>
      <c r="BR16"/>
      <c r="BS16"/>
    </row>
    <row r="17" spans="1:71">
      <c r="A17" s="153">
        <v>10</v>
      </c>
      <c r="B17" s="411" t="s">
        <v>633</v>
      </c>
      <c r="C17" s="413" t="s">
        <v>207</v>
      </c>
      <c r="AE17"/>
      <c r="AF17"/>
      <c r="AG17"/>
      <c r="AH17"/>
      <c r="AI17"/>
      <c r="AJ17"/>
      <c r="AK17"/>
      <c r="AL17"/>
      <c r="AM17"/>
      <c r="AW17"/>
      <c r="AX17"/>
      <c r="AY17"/>
      <c r="AZ17"/>
      <c r="BI17"/>
      <c r="BJ17"/>
      <c r="BK17"/>
      <c r="BL17"/>
      <c r="BR17"/>
      <c r="BS17"/>
    </row>
    <row r="18" spans="1:71">
      <c r="A18" s="153">
        <v>11</v>
      </c>
      <c r="B18" s="411" t="s">
        <v>634</v>
      </c>
      <c r="C18" s="413" t="s">
        <v>253</v>
      </c>
      <c r="AE18"/>
      <c r="AF18"/>
      <c r="AG18"/>
      <c r="AH18"/>
      <c r="AI18"/>
      <c r="AJ18"/>
      <c r="AK18"/>
      <c r="AL18"/>
      <c r="AM18"/>
      <c r="AW18"/>
      <c r="AX18"/>
      <c r="AY18"/>
      <c r="AZ18"/>
      <c r="BI18"/>
      <c r="BJ18"/>
      <c r="BK18"/>
      <c r="BL18"/>
      <c r="BR18"/>
      <c r="BS18"/>
    </row>
    <row r="19" spans="1:71">
      <c r="A19" s="153">
        <v>12</v>
      </c>
      <c r="B19" s="411" t="s">
        <v>635</v>
      </c>
      <c r="C19" s="413" t="s">
        <v>207</v>
      </c>
      <c r="AE19"/>
      <c r="AF19"/>
      <c r="AG19"/>
      <c r="AH19"/>
      <c r="AI19"/>
      <c r="AJ19"/>
      <c r="AK19"/>
      <c r="AL19"/>
      <c r="AM19"/>
      <c r="AW19"/>
      <c r="AX19"/>
      <c r="AY19"/>
      <c r="AZ19"/>
      <c r="BI19"/>
      <c r="BJ19"/>
      <c r="BK19"/>
      <c r="BL19"/>
      <c r="BR19"/>
      <c r="BS19"/>
    </row>
    <row r="20" spans="1:71">
      <c r="A20" s="153">
        <v>13</v>
      </c>
      <c r="B20" s="411" t="s">
        <v>636</v>
      </c>
      <c r="C20" s="413" t="s">
        <v>207</v>
      </c>
      <c r="AE20"/>
      <c r="AF20"/>
      <c r="AG20"/>
      <c r="AH20"/>
      <c r="AI20"/>
      <c r="AJ20"/>
      <c r="AK20"/>
      <c r="AL20"/>
      <c r="AM20"/>
      <c r="AW20"/>
      <c r="AX20"/>
      <c r="AY20"/>
      <c r="AZ20"/>
      <c r="BI20"/>
      <c r="BJ20"/>
      <c r="BK20"/>
      <c r="BL20"/>
      <c r="BR20"/>
      <c r="BS20"/>
    </row>
    <row r="21" spans="1:71" ht="45">
      <c r="A21" s="153">
        <v>14</v>
      </c>
      <c r="B21" s="411" t="s">
        <v>637</v>
      </c>
      <c r="C21" s="413" t="s">
        <v>776</v>
      </c>
      <c r="AE21"/>
      <c r="AF21"/>
      <c r="AG21"/>
      <c r="AH21"/>
      <c r="AI21"/>
      <c r="AJ21"/>
      <c r="AK21"/>
      <c r="AL21"/>
      <c r="AM21"/>
      <c r="AW21"/>
      <c r="AX21"/>
      <c r="AY21"/>
      <c r="AZ21"/>
      <c r="BI21"/>
      <c r="BJ21"/>
      <c r="BK21"/>
      <c r="BL21"/>
      <c r="BR21"/>
      <c r="BS21"/>
    </row>
    <row r="22" spans="1:71" ht="75">
      <c r="A22" s="153">
        <v>15</v>
      </c>
      <c r="B22" s="411" t="s">
        <v>638</v>
      </c>
      <c r="C22" s="412" t="s">
        <v>777</v>
      </c>
      <c r="AE22"/>
      <c r="AF22"/>
      <c r="AG22"/>
      <c r="AH22"/>
      <c r="AI22"/>
      <c r="AJ22"/>
      <c r="AK22"/>
      <c r="AL22"/>
      <c r="AM22"/>
      <c r="AW22"/>
      <c r="AX22"/>
      <c r="AY22"/>
      <c r="AZ22"/>
      <c r="BI22"/>
      <c r="BJ22"/>
      <c r="BK22"/>
      <c r="BL22"/>
      <c r="BR22"/>
      <c r="BS22"/>
    </row>
    <row r="23" spans="1:71" ht="60">
      <c r="A23" s="153">
        <v>17</v>
      </c>
      <c r="B23" s="411" t="s">
        <v>639</v>
      </c>
      <c r="C23" s="413" t="s">
        <v>778</v>
      </c>
      <c r="AE23"/>
      <c r="AF23"/>
      <c r="AG23"/>
      <c r="AH23"/>
      <c r="AI23"/>
      <c r="AJ23"/>
      <c r="AK23"/>
      <c r="AL23"/>
      <c r="AM23"/>
      <c r="AW23"/>
      <c r="AX23"/>
      <c r="AY23"/>
      <c r="AZ23"/>
      <c r="BI23"/>
      <c r="BJ23"/>
      <c r="BK23"/>
      <c r="BL23"/>
      <c r="BR23"/>
      <c r="BS23"/>
    </row>
    <row r="24" spans="1:71" ht="45">
      <c r="A24" s="153">
        <v>18</v>
      </c>
      <c r="B24" s="411" t="s">
        <v>640</v>
      </c>
      <c r="C24" s="412" t="s">
        <v>779</v>
      </c>
      <c r="AE24"/>
      <c r="AF24"/>
      <c r="AG24"/>
      <c r="AH24"/>
      <c r="AI24"/>
      <c r="AJ24"/>
      <c r="AK24"/>
      <c r="AL24"/>
      <c r="AM24"/>
      <c r="AW24"/>
      <c r="AX24"/>
      <c r="AY24"/>
      <c r="AZ24"/>
      <c r="BI24"/>
      <c r="BJ24"/>
      <c r="BK24"/>
      <c r="BL24"/>
      <c r="BR24"/>
      <c r="BS24"/>
    </row>
    <row r="25" spans="1:71" ht="30">
      <c r="A25" s="153">
        <v>19</v>
      </c>
      <c r="B25" s="411" t="s">
        <v>641</v>
      </c>
      <c r="C25" s="413" t="s">
        <v>207</v>
      </c>
      <c r="AE25"/>
      <c r="AF25"/>
      <c r="AG25"/>
      <c r="AH25"/>
      <c r="AI25"/>
      <c r="AJ25"/>
      <c r="AK25"/>
      <c r="AL25"/>
      <c r="AM25"/>
      <c r="AW25"/>
      <c r="AX25"/>
      <c r="AY25"/>
      <c r="AZ25"/>
      <c r="BI25"/>
      <c r="BJ25"/>
      <c r="BK25"/>
      <c r="BL25"/>
      <c r="BR25"/>
      <c r="BS25"/>
    </row>
    <row r="26" spans="1:71">
      <c r="A26" s="146"/>
      <c r="B26" s="410"/>
      <c r="C26" s="410"/>
      <c r="AE26"/>
      <c r="AF26"/>
      <c r="AG26"/>
      <c r="AH26"/>
      <c r="AI26"/>
      <c r="AJ26"/>
      <c r="AK26"/>
      <c r="AL26"/>
      <c r="AM26"/>
      <c r="AW26"/>
      <c r="AX26"/>
      <c r="AY26"/>
      <c r="AZ26"/>
      <c r="BI26"/>
      <c r="BJ26"/>
      <c r="BK26"/>
      <c r="BL26"/>
      <c r="BR26"/>
      <c r="BS26"/>
    </row>
    <row r="27" spans="1:71">
      <c r="A27" s="146"/>
      <c r="B27" s="410"/>
      <c r="C27" s="410"/>
      <c r="AE27"/>
      <c r="AF27"/>
      <c r="AG27"/>
      <c r="AH27"/>
      <c r="AI27"/>
      <c r="AJ27"/>
      <c r="AK27"/>
      <c r="AL27"/>
      <c r="AM27"/>
      <c r="AW27"/>
      <c r="AX27"/>
      <c r="AY27"/>
      <c r="AZ27"/>
      <c r="BI27"/>
      <c r="BJ27"/>
      <c r="BK27"/>
      <c r="BL27"/>
      <c r="BR27"/>
      <c r="BS27"/>
    </row>
    <row r="28" spans="1:71">
      <c r="B28" s="410"/>
      <c r="C28" s="410"/>
      <c r="AE28"/>
      <c r="AF28"/>
      <c r="AG28"/>
      <c r="AH28"/>
      <c r="AI28"/>
      <c r="AJ28"/>
      <c r="AK28"/>
      <c r="AL28"/>
      <c r="AM28"/>
      <c r="AW28"/>
      <c r="AX28"/>
      <c r="AY28"/>
      <c r="AZ28"/>
      <c r="BI28"/>
      <c r="BJ28"/>
      <c r="BK28"/>
      <c r="BL28"/>
      <c r="BR28"/>
      <c r="BS28"/>
    </row>
    <row r="29" spans="1:71">
      <c r="B29" s="410"/>
      <c r="C29" s="410"/>
      <c r="AE29"/>
      <c r="AF29"/>
      <c r="AG29"/>
      <c r="AH29"/>
      <c r="AI29"/>
      <c r="AJ29"/>
      <c r="AK29"/>
      <c r="AL29"/>
      <c r="AM29"/>
      <c r="AW29"/>
      <c r="AX29"/>
      <c r="AY29"/>
      <c r="AZ29"/>
      <c r="BI29"/>
      <c r="BJ29"/>
      <c r="BK29"/>
      <c r="BL29"/>
      <c r="BR29"/>
      <c r="BS29"/>
    </row>
    <row r="30" spans="1:71">
      <c r="B30" s="410"/>
      <c r="C30" s="410"/>
      <c r="AE30"/>
      <c r="AF30"/>
      <c r="AG30"/>
      <c r="AH30"/>
      <c r="AI30"/>
      <c r="AJ30"/>
      <c r="AK30"/>
      <c r="AL30"/>
      <c r="AM30"/>
      <c r="AW30"/>
      <c r="AX30"/>
      <c r="AY30"/>
      <c r="AZ30"/>
      <c r="BI30"/>
      <c r="BJ30"/>
      <c r="BK30"/>
      <c r="BL30"/>
      <c r="BR30"/>
      <c r="BS30"/>
    </row>
    <row r="31" spans="1:71">
      <c r="AE31"/>
      <c r="AF31"/>
      <c r="AG31"/>
      <c r="AH31"/>
      <c r="AI31"/>
      <c r="AJ31"/>
      <c r="AK31"/>
      <c r="AL31"/>
      <c r="AM31"/>
      <c r="AW31"/>
      <c r="AX31"/>
      <c r="AY31"/>
      <c r="AZ31"/>
      <c r="BI31"/>
      <c r="BJ31"/>
      <c r="BK31"/>
      <c r="BL31"/>
      <c r="BR31"/>
      <c r="BS31"/>
    </row>
    <row r="32" spans="1:71">
      <c r="AE32"/>
      <c r="AF32"/>
      <c r="AG32"/>
      <c r="AH32"/>
      <c r="AI32"/>
      <c r="AJ32"/>
      <c r="AK32"/>
      <c r="AL32"/>
      <c r="AM32"/>
      <c r="AW32"/>
      <c r="AX32"/>
      <c r="AY32"/>
      <c r="AZ32"/>
      <c r="BI32"/>
      <c r="BJ32"/>
      <c r="BK32"/>
      <c r="BL32"/>
      <c r="BR32"/>
      <c r="BS32"/>
    </row>
    <row r="33" customFormat="1"/>
    <row r="34" customFormat="1"/>
    <row r="35" customFormat="1"/>
    <row r="36" customFormat="1"/>
    <row r="37" customFormat="1"/>
    <row r="38" customFormat="1"/>
    <row r="39" customFormat="1"/>
    <row r="40" customFormat="1"/>
    <row r="41" customFormat="1"/>
    <row r="42" customFormat="1"/>
    <row r="43" customFormat="1"/>
    <row r="44" customFormat="1"/>
    <row r="45" customFormat="1"/>
    <row r="46" customFormat="1"/>
    <row r="47" customFormat="1"/>
    <row r="48" customFormat="1"/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  <row r="365" customFormat="1"/>
    <row r="366" customFormat="1"/>
    <row r="367" customFormat="1"/>
    <row r="368" customFormat="1"/>
    <row r="369" customFormat="1"/>
    <row r="370" customFormat="1"/>
    <row r="371" customFormat="1"/>
    <row r="372" customFormat="1"/>
    <row r="373" customFormat="1"/>
    <row r="374" customFormat="1"/>
    <row r="375" customFormat="1"/>
    <row r="376" customFormat="1"/>
    <row r="377" customFormat="1"/>
    <row r="378" customFormat="1"/>
    <row r="379" customFormat="1"/>
    <row r="380" customFormat="1"/>
    <row r="381" customFormat="1"/>
    <row r="382" customFormat="1"/>
    <row r="383" customFormat="1"/>
    <row r="384" customFormat="1"/>
    <row r="385" customFormat="1"/>
    <row r="386" customFormat="1"/>
    <row r="387" customFormat="1"/>
    <row r="388" customFormat="1"/>
    <row r="389" customFormat="1"/>
    <row r="390" customFormat="1"/>
    <row r="391" customFormat="1"/>
    <row r="392" customFormat="1"/>
    <row r="393" customFormat="1"/>
    <row r="394" customFormat="1"/>
    <row r="395" customFormat="1"/>
    <row r="396" customFormat="1"/>
    <row r="397" customFormat="1"/>
    <row r="398" customFormat="1"/>
    <row r="399" customFormat="1"/>
    <row r="400" customFormat="1"/>
    <row r="401" customFormat="1"/>
    <row r="402" customFormat="1"/>
    <row r="403" customFormat="1"/>
    <row r="404" customFormat="1"/>
    <row r="405" customFormat="1"/>
    <row r="406" customFormat="1"/>
    <row r="407" customFormat="1"/>
    <row r="408" customFormat="1"/>
    <row r="409" customFormat="1"/>
    <row r="410" customFormat="1"/>
    <row r="411" customFormat="1"/>
    <row r="412" customFormat="1"/>
    <row r="413" customFormat="1"/>
    <row r="414" customFormat="1"/>
    <row r="415" customFormat="1"/>
    <row r="416" customFormat="1"/>
    <row r="417" customFormat="1"/>
    <row r="418" customFormat="1"/>
    <row r="419" customFormat="1"/>
    <row r="420" customFormat="1"/>
    <row r="421" customFormat="1"/>
    <row r="422" customFormat="1"/>
    <row r="423" customFormat="1"/>
    <row r="424" customFormat="1"/>
    <row r="425" customFormat="1"/>
    <row r="426" customFormat="1"/>
    <row r="427" customFormat="1"/>
    <row r="428" customFormat="1"/>
    <row r="429" customFormat="1"/>
    <row r="430" customFormat="1"/>
    <row r="431" customFormat="1"/>
    <row r="432" customFormat="1"/>
    <row r="433" customFormat="1"/>
    <row r="434" customFormat="1"/>
    <row r="435" customFormat="1"/>
    <row r="436" customFormat="1"/>
    <row r="437" customFormat="1"/>
    <row r="438" customFormat="1"/>
    <row r="439" customFormat="1"/>
    <row r="440" customFormat="1"/>
    <row r="441" customFormat="1"/>
    <row r="442" customFormat="1"/>
    <row r="443" customFormat="1"/>
    <row r="444" customFormat="1"/>
    <row r="445" customFormat="1"/>
    <row r="446" customFormat="1"/>
    <row r="447" customFormat="1"/>
    <row r="448" customFormat="1"/>
    <row r="449" customFormat="1"/>
    <row r="450" customFormat="1"/>
    <row r="451" customFormat="1"/>
    <row r="452" customFormat="1"/>
    <row r="453" customFormat="1"/>
    <row r="454" customFormat="1"/>
    <row r="455" customFormat="1"/>
    <row r="456" customFormat="1"/>
    <row r="457" customFormat="1"/>
    <row r="458" customFormat="1"/>
    <row r="459" customFormat="1"/>
    <row r="460" customFormat="1"/>
    <row r="461" customFormat="1"/>
    <row r="462" customFormat="1"/>
    <row r="463" customFormat="1"/>
    <row r="464" customFormat="1"/>
    <row r="465" customFormat="1"/>
    <row r="466" customFormat="1"/>
    <row r="467" customFormat="1"/>
    <row r="468" customFormat="1"/>
    <row r="469" customFormat="1"/>
    <row r="470" customFormat="1"/>
    <row r="471" customFormat="1"/>
    <row r="472" customFormat="1"/>
    <row r="473" customFormat="1"/>
    <row r="474" customFormat="1"/>
    <row r="475" customFormat="1"/>
    <row r="476" customFormat="1"/>
    <row r="477" customFormat="1"/>
    <row r="478" customFormat="1"/>
    <row r="479" customFormat="1"/>
    <row r="480" customFormat="1"/>
    <row r="481" customFormat="1"/>
    <row r="482" customFormat="1"/>
    <row r="483" customFormat="1"/>
    <row r="484" customFormat="1"/>
    <row r="485" customFormat="1"/>
    <row r="486" customFormat="1"/>
    <row r="487" customFormat="1"/>
    <row r="488" customFormat="1"/>
    <row r="489" customFormat="1"/>
    <row r="490" customFormat="1"/>
    <row r="491" customFormat="1"/>
    <row r="492" customFormat="1"/>
    <row r="493" customFormat="1"/>
    <row r="494" customFormat="1"/>
    <row r="495" customFormat="1"/>
    <row r="496" customFormat="1"/>
    <row r="497" customFormat="1"/>
    <row r="498" customFormat="1"/>
    <row r="499" customFormat="1"/>
    <row r="500" customFormat="1"/>
    <row r="501" customFormat="1"/>
    <row r="502" customFormat="1"/>
    <row r="503" customFormat="1"/>
    <row r="504" customFormat="1"/>
    <row r="505" customFormat="1"/>
    <row r="506" customFormat="1"/>
    <row r="507" customFormat="1"/>
    <row r="508" customFormat="1"/>
    <row r="509" customFormat="1"/>
    <row r="510" customFormat="1"/>
    <row r="511" customFormat="1"/>
    <row r="512" customFormat="1"/>
    <row r="513" customFormat="1"/>
    <row r="514" customFormat="1"/>
    <row r="515" customFormat="1"/>
    <row r="516" customFormat="1"/>
    <row r="517" customFormat="1"/>
    <row r="518" customFormat="1"/>
    <row r="519" customFormat="1"/>
    <row r="520" customFormat="1"/>
    <row r="521" customFormat="1"/>
    <row r="522" customFormat="1"/>
    <row r="523" customFormat="1"/>
    <row r="524" customFormat="1"/>
    <row r="525" customFormat="1"/>
    <row r="526" customFormat="1"/>
    <row r="527" customFormat="1"/>
    <row r="528" customFormat="1"/>
    <row r="529" customFormat="1"/>
    <row r="530" customFormat="1"/>
    <row r="531" customFormat="1"/>
    <row r="532" customFormat="1"/>
    <row r="533" customFormat="1"/>
    <row r="534" customFormat="1"/>
    <row r="535" customFormat="1"/>
    <row r="536" customFormat="1"/>
    <row r="537" customFormat="1"/>
    <row r="538" customFormat="1"/>
    <row r="539" customFormat="1"/>
    <row r="540" customFormat="1"/>
    <row r="541" customFormat="1"/>
    <row r="542" customFormat="1"/>
    <row r="543" customFormat="1"/>
    <row r="544" customFormat="1"/>
    <row r="545" customFormat="1"/>
    <row r="546" customFormat="1"/>
    <row r="547" customFormat="1"/>
    <row r="548" customFormat="1"/>
    <row r="549" customFormat="1"/>
    <row r="550" customFormat="1"/>
    <row r="551" customFormat="1"/>
    <row r="552" customFormat="1"/>
    <row r="553" customFormat="1"/>
    <row r="554" customFormat="1"/>
    <row r="555" customFormat="1"/>
    <row r="556" customFormat="1"/>
    <row r="557" customFormat="1"/>
    <row r="558" customFormat="1"/>
    <row r="559" customFormat="1"/>
    <row r="560" customFormat="1"/>
    <row r="561" customFormat="1"/>
    <row r="562" customFormat="1"/>
    <row r="563" customFormat="1"/>
    <row r="564" customFormat="1"/>
    <row r="565" customFormat="1"/>
    <row r="566" customFormat="1"/>
    <row r="567" customFormat="1"/>
    <row r="568" customFormat="1"/>
    <row r="569" customFormat="1"/>
    <row r="570" customFormat="1"/>
    <row r="571" customFormat="1"/>
    <row r="572" customFormat="1"/>
    <row r="573" customFormat="1"/>
    <row r="574" customFormat="1"/>
    <row r="575" customFormat="1"/>
    <row r="576" customFormat="1"/>
    <row r="577" customFormat="1"/>
    <row r="578" customFormat="1"/>
    <row r="579" customFormat="1"/>
    <row r="580" customFormat="1"/>
    <row r="581" customFormat="1"/>
    <row r="582" customFormat="1"/>
    <row r="583" customFormat="1"/>
    <row r="584" customFormat="1"/>
    <row r="585" customFormat="1"/>
    <row r="586" customFormat="1"/>
    <row r="587" customFormat="1"/>
    <row r="588" customFormat="1"/>
    <row r="589" customFormat="1"/>
    <row r="590" customFormat="1"/>
    <row r="591" customFormat="1"/>
    <row r="592" customFormat="1"/>
    <row r="593" customFormat="1"/>
    <row r="594" customFormat="1"/>
    <row r="595" customFormat="1"/>
    <row r="596" customFormat="1"/>
    <row r="597" customFormat="1"/>
    <row r="598" customFormat="1"/>
    <row r="599" customFormat="1"/>
    <row r="600" customFormat="1"/>
    <row r="601" customFormat="1"/>
    <row r="602" customFormat="1"/>
    <row r="603" customFormat="1"/>
    <row r="604" customFormat="1"/>
    <row r="605" customFormat="1"/>
    <row r="606" customFormat="1"/>
    <row r="607" customFormat="1"/>
    <row r="608" customFormat="1"/>
    <row r="609" customFormat="1"/>
    <row r="610" customFormat="1"/>
    <row r="611" customFormat="1"/>
    <row r="612" customFormat="1"/>
    <row r="613" customFormat="1"/>
    <row r="614" customFormat="1"/>
    <row r="615" customFormat="1"/>
    <row r="616" customFormat="1"/>
    <row r="617" customFormat="1"/>
    <row r="618" customFormat="1"/>
    <row r="619" customFormat="1"/>
    <row r="620" customFormat="1"/>
    <row r="621" customFormat="1"/>
    <row r="622" customFormat="1"/>
    <row r="623" customFormat="1"/>
    <row r="624" customFormat="1"/>
    <row r="625" customFormat="1"/>
    <row r="626" customFormat="1"/>
    <row r="627" customFormat="1"/>
    <row r="628" customFormat="1"/>
    <row r="629" customFormat="1"/>
    <row r="630" customFormat="1"/>
    <row r="631" customFormat="1"/>
    <row r="632" customFormat="1"/>
    <row r="633" customFormat="1"/>
    <row r="634" customFormat="1"/>
    <row r="635" customFormat="1"/>
    <row r="636" customFormat="1"/>
    <row r="637" customFormat="1"/>
    <row r="638" customFormat="1"/>
    <row r="639" customFormat="1"/>
    <row r="640" customFormat="1"/>
    <row r="641" customFormat="1"/>
    <row r="642" customFormat="1"/>
    <row r="643" customFormat="1"/>
    <row r="644" customFormat="1"/>
    <row r="645" customFormat="1"/>
    <row r="646" customFormat="1"/>
    <row r="647" customFormat="1"/>
    <row r="648" customFormat="1"/>
    <row r="649" customFormat="1"/>
    <row r="650" customFormat="1"/>
    <row r="651" customFormat="1"/>
    <row r="652" customFormat="1"/>
    <row r="653" customFormat="1"/>
    <row r="654" customFormat="1"/>
    <row r="655" customFormat="1"/>
    <row r="656" customFormat="1"/>
    <row r="657" customFormat="1"/>
    <row r="658" customFormat="1"/>
    <row r="659" customFormat="1"/>
    <row r="660" customFormat="1"/>
    <row r="661" customFormat="1"/>
    <row r="662" customFormat="1"/>
    <row r="663" customFormat="1"/>
    <row r="664" customFormat="1"/>
    <row r="665" customFormat="1"/>
    <row r="666" customFormat="1"/>
    <row r="667" customFormat="1"/>
    <row r="668" customFormat="1"/>
    <row r="669" customFormat="1"/>
    <row r="670" customFormat="1"/>
    <row r="671" customFormat="1"/>
    <row r="672" customFormat="1"/>
    <row r="673" customFormat="1"/>
    <row r="674" customFormat="1"/>
    <row r="675" customFormat="1"/>
    <row r="676" customFormat="1"/>
    <row r="677" customFormat="1"/>
    <row r="678" customFormat="1"/>
    <row r="679" customFormat="1"/>
    <row r="680" customFormat="1"/>
    <row r="681" customFormat="1"/>
    <row r="682" customFormat="1"/>
    <row r="683" customFormat="1"/>
    <row r="684" customFormat="1"/>
    <row r="685" customFormat="1"/>
    <row r="686" customFormat="1"/>
    <row r="687" customFormat="1"/>
    <row r="688" customFormat="1"/>
    <row r="689" customFormat="1"/>
    <row r="690" customFormat="1"/>
    <row r="691" customFormat="1"/>
    <row r="692" customFormat="1"/>
    <row r="693" customFormat="1"/>
    <row r="694" customFormat="1"/>
    <row r="695" customFormat="1"/>
    <row r="696" customFormat="1"/>
    <row r="697" customFormat="1"/>
    <row r="698" customFormat="1"/>
    <row r="699" customFormat="1"/>
    <row r="700" customFormat="1"/>
    <row r="701" customFormat="1"/>
    <row r="702" customFormat="1"/>
    <row r="703" customFormat="1"/>
    <row r="704" customFormat="1"/>
    <row r="705" customFormat="1"/>
    <row r="706" customFormat="1"/>
    <row r="707" customFormat="1"/>
    <row r="708" customFormat="1"/>
    <row r="709" customFormat="1"/>
    <row r="710" customFormat="1"/>
    <row r="711" customFormat="1"/>
    <row r="712" customFormat="1"/>
    <row r="713" customFormat="1"/>
    <row r="714" customFormat="1"/>
    <row r="715" customFormat="1"/>
    <row r="716" customFormat="1"/>
    <row r="717" customFormat="1"/>
    <row r="718" customFormat="1"/>
    <row r="719" customFormat="1"/>
    <row r="720" customFormat="1"/>
    <row r="721" customFormat="1"/>
    <row r="722" customFormat="1"/>
    <row r="723" customFormat="1"/>
    <row r="724" customFormat="1"/>
    <row r="725" customFormat="1"/>
    <row r="726" customFormat="1"/>
    <row r="727" customFormat="1"/>
    <row r="728" customFormat="1"/>
    <row r="729" customFormat="1"/>
    <row r="730" customFormat="1"/>
    <row r="731" customFormat="1"/>
    <row r="732" customFormat="1"/>
    <row r="733" customFormat="1"/>
    <row r="734" customFormat="1"/>
    <row r="735" customFormat="1"/>
    <row r="736" customFormat="1"/>
    <row r="737" customFormat="1"/>
    <row r="738" customFormat="1"/>
    <row r="739" customFormat="1"/>
    <row r="740" customFormat="1"/>
    <row r="741" customFormat="1"/>
    <row r="742" customFormat="1"/>
    <row r="743" customFormat="1"/>
    <row r="744" customFormat="1"/>
    <row r="745" customFormat="1"/>
    <row r="746" customFormat="1"/>
    <row r="747" customFormat="1"/>
    <row r="748" customFormat="1"/>
    <row r="749" customFormat="1"/>
    <row r="750" customFormat="1"/>
    <row r="751" customFormat="1"/>
    <row r="752" customFormat="1"/>
    <row r="753" customFormat="1"/>
    <row r="754" customFormat="1"/>
    <row r="755" customFormat="1"/>
    <row r="756" customFormat="1"/>
    <row r="757" customFormat="1"/>
    <row r="758" customFormat="1"/>
    <row r="759" customFormat="1"/>
    <row r="760" customFormat="1"/>
    <row r="761" customFormat="1"/>
    <row r="762" customFormat="1"/>
    <row r="763" customFormat="1"/>
    <row r="764" customFormat="1"/>
    <row r="765" customFormat="1"/>
    <row r="766" customFormat="1"/>
    <row r="767" customFormat="1"/>
    <row r="768" customFormat="1"/>
    <row r="769" customFormat="1"/>
    <row r="770" customFormat="1"/>
    <row r="771" customFormat="1"/>
    <row r="772" customFormat="1"/>
    <row r="773" customFormat="1"/>
    <row r="774" customFormat="1"/>
    <row r="775" customFormat="1"/>
    <row r="776" customFormat="1"/>
    <row r="777" customFormat="1"/>
    <row r="778" customFormat="1"/>
    <row r="779" customFormat="1"/>
    <row r="780" customFormat="1"/>
    <row r="781" customFormat="1"/>
    <row r="782" customFormat="1"/>
    <row r="783" customFormat="1"/>
    <row r="784" customFormat="1"/>
    <row r="785" customFormat="1"/>
    <row r="786" customFormat="1"/>
    <row r="787" customFormat="1"/>
    <row r="788" customFormat="1"/>
    <row r="789" customFormat="1"/>
    <row r="790" customFormat="1"/>
    <row r="791" customFormat="1"/>
    <row r="792" customFormat="1"/>
    <row r="793" customFormat="1"/>
    <row r="794" customFormat="1"/>
    <row r="795" customFormat="1"/>
    <row r="796" customFormat="1"/>
    <row r="797" customFormat="1"/>
    <row r="798" customFormat="1"/>
    <row r="799" customFormat="1"/>
    <row r="800" customFormat="1"/>
    <row r="801" customFormat="1"/>
    <row r="802" customFormat="1"/>
    <row r="803" customFormat="1"/>
    <row r="804" customFormat="1"/>
    <row r="805" customFormat="1"/>
    <row r="806" customFormat="1"/>
    <row r="807" customFormat="1"/>
    <row r="808" customFormat="1"/>
    <row r="809" customFormat="1"/>
    <row r="810" customFormat="1"/>
    <row r="811" customFormat="1"/>
    <row r="812" customFormat="1"/>
    <row r="813" customFormat="1"/>
    <row r="814" customFormat="1"/>
    <row r="815" customFormat="1"/>
    <row r="816" customFormat="1"/>
    <row r="817" customFormat="1"/>
    <row r="818" customFormat="1"/>
    <row r="819" customFormat="1"/>
    <row r="820" customFormat="1"/>
    <row r="821" customFormat="1"/>
    <row r="822" customFormat="1"/>
    <row r="823" customFormat="1"/>
    <row r="824" customFormat="1"/>
    <row r="825" customFormat="1"/>
    <row r="826" customFormat="1"/>
    <row r="827" customFormat="1"/>
    <row r="828" customFormat="1"/>
    <row r="829" customFormat="1"/>
    <row r="830" customFormat="1"/>
    <row r="831" customFormat="1"/>
    <row r="832" customFormat="1"/>
    <row r="833" customFormat="1"/>
    <row r="834" customFormat="1"/>
    <row r="835" customFormat="1"/>
    <row r="836" customFormat="1"/>
    <row r="837" customFormat="1"/>
    <row r="838" customFormat="1"/>
    <row r="839" customFormat="1"/>
    <row r="840" customFormat="1"/>
    <row r="841" customFormat="1"/>
    <row r="842" customFormat="1"/>
    <row r="843" customFormat="1"/>
    <row r="844" customFormat="1"/>
    <row r="845" customFormat="1"/>
    <row r="846" customFormat="1"/>
    <row r="847" customFormat="1"/>
    <row r="848" customFormat="1"/>
    <row r="849" customFormat="1"/>
    <row r="850" customFormat="1"/>
    <row r="851" customFormat="1"/>
    <row r="852" customFormat="1"/>
    <row r="853" customFormat="1"/>
    <row r="854" customFormat="1"/>
    <row r="855" customFormat="1"/>
    <row r="856" customFormat="1"/>
    <row r="857" customFormat="1"/>
    <row r="858" customFormat="1"/>
    <row r="859" customFormat="1"/>
    <row r="860" customFormat="1"/>
    <row r="861" customFormat="1"/>
    <row r="862" customFormat="1"/>
    <row r="863" customFormat="1"/>
    <row r="864" customFormat="1"/>
    <row r="865" customFormat="1"/>
    <row r="866" customFormat="1"/>
    <row r="867" customFormat="1"/>
    <row r="868" customFormat="1"/>
    <row r="869" customFormat="1"/>
    <row r="870" customFormat="1"/>
    <row r="871" customFormat="1"/>
    <row r="872" customFormat="1"/>
    <row r="873" customFormat="1"/>
    <row r="874" customFormat="1"/>
    <row r="875" customFormat="1"/>
    <row r="876" customFormat="1"/>
    <row r="877" customFormat="1"/>
    <row r="878" customFormat="1"/>
    <row r="879" customFormat="1"/>
    <row r="880" customFormat="1"/>
    <row r="881" customFormat="1"/>
    <row r="882" customFormat="1"/>
    <row r="883" customFormat="1"/>
    <row r="884" customFormat="1"/>
    <row r="885" customFormat="1"/>
    <row r="886" customFormat="1"/>
    <row r="887" customFormat="1"/>
    <row r="888" customFormat="1"/>
    <row r="889" customFormat="1"/>
    <row r="890" customFormat="1"/>
    <row r="891" customFormat="1"/>
    <row r="892" customFormat="1"/>
    <row r="893" customFormat="1"/>
    <row r="894" customFormat="1"/>
    <row r="895" customFormat="1"/>
    <row r="896" customFormat="1"/>
    <row r="897" customFormat="1"/>
    <row r="898" customFormat="1"/>
    <row r="899" customFormat="1"/>
    <row r="900" customFormat="1"/>
    <row r="901" customFormat="1"/>
    <row r="902" customFormat="1"/>
    <row r="903" customFormat="1"/>
    <row r="904" customFormat="1"/>
    <row r="905" customFormat="1"/>
    <row r="906" customFormat="1"/>
    <row r="907" customFormat="1"/>
    <row r="908" customFormat="1"/>
    <row r="909" customFormat="1"/>
    <row r="910" customFormat="1"/>
    <row r="911" customFormat="1"/>
    <row r="912" customFormat="1"/>
    <row r="913" customFormat="1"/>
    <row r="914" customFormat="1"/>
    <row r="915" customFormat="1"/>
    <row r="916" customFormat="1"/>
    <row r="917" customFormat="1"/>
    <row r="918" customFormat="1"/>
    <row r="919" customFormat="1"/>
    <row r="920" customFormat="1"/>
    <row r="921" customFormat="1"/>
    <row r="922" customFormat="1"/>
    <row r="923" customFormat="1"/>
    <row r="924" customFormat="1"/>
    <row r="925" customFormat="1"/>
    <row r="926" customFormat="1"/>
    <row r="927" customFormat="1"/>
    <row r="928" customFormat="1"/>
    <row r="929" customFormat="1"/>
    <row r="930" customFormat="1"/>
    <row r="931" customFormat="1"/>
    <row r="932" customFormat="1"/>
    <row r="933" customFormat="1"/>
    <row r="934" customFormat="1"/>
    <row r="935" customFormat="1"/>
    <row r="936" customFormat="1"/>
    <row r="937" customFormat="1"/>
    <row r="938" customFormat="1"/>
    <row r="939" customFormat="1"/>
    <row r="940" customFormat="1"/>
    <row r="941" customFormat="1"/>
    <row r="942" customFormat="1"/>
    <row r="943" customFormat="1"/>
    <row r="944" customFormat="1"/>
    <row r="945" customFormat="1"/>
    <row r="946" customFormat="1"/>
    <row r="947" customFormat="1"/>
    <row r="948" customFormat="1"/>
    <row r="949" customFormat="1"/>
    <row r="950" customFormat="1"/>
    <row r="951" customFormat="1"/>
    <row r="952" customFormat="1"/>
    <row r="953" customFormat="1"/>
    <row r="954" customFormat="1"/>
    <row r="955" customFormat="1"/>
    <row r="956" customFormat="1"/>
    <row r="957" customFormat="1"/>
    <row r="958" customFormat="1"/>
    <row r="959" customFormat="1"/>
    <row r="960" customFormat="1"/>
    <row r="961" customFormat="1"/>
    <row r="962" customFormat="1"/>
    <row r="963" customFormat="1"/>
    <row r="964" customFormat="1"/>
    <row r="965" customFormat="1"/>
    <row r="966" customFormat="1"/>
    <row r="967" customFormat="1"/>
    <row r="968" customFormat="1"/>
    <row r="969" customFormat="1"/>
    <row r="970" customFormat="1"/>
    <row r="971" customFormat="1"/>
    <row r="972" customFormat="1"/>
    <row r="973" customFormat="1"/>
    <row r="974" customFormat="1"/>
    <row r="975" customFormat="1"/>
    <row r="976" customFormat="1"/>
    <row r="977" customFormat="1"/>
    <row r="978" customFormat="1"/>
    <row r="979" customFormat="1"/>
    <row r="980" customFormat="1"/>
    <row r="981" customFormat="1"/>
    <row r="982" customFormat="1"/>
    <row r="983" customFormat="1"/>
    <row r="984" customFormat="1"/>
    <row r="985" customFormat="1"/>
    <row r="986" customFormat="1"/>
    <row r="987" customFormat="1"/>
    <row r="988" customFormat="1"/>
    <row r="989" customFormat="1"/>
    <row r="990" customFormat="1"/>
    <row r="991" customFormat="1"/>
    <row r="992" customFormat="1"/>
    <row r="993" customFormat="1"/>
    <row r="994" customFormat="1"/>
    <row r="995" customFormat="1"/>
    <row r="996" customFormat="1"/>
    <row r="997" customFormat="1"/>
    <row r="998" customFormat="1"/>
    <row r="999" customFormat="1"/>
    <row r="1000" customFormat="1"/>
    <row r="1001" customFormat="1"/>
    <row r="1002" customFormat="1"/>
    <row r="1003" customFormat="1"/>
    <row r="1004" customFormat="1"/>
    <row r="1005" customFormat="1"/>
    <row r="1006" customFormat="1"/>
    <row r="1007" customFormat="1"/>
    <row r="1008" customFormat="1"/>
    <row r="1009" customFormat="1"/>
    <row r="1010" customFormat="1"/>
    <row r="1011" customFormat="1"/>
    <row r="1012" customFormat="1"/>
    <row r="1013" customFormat="1"/>
    <row r="1014" customFormat="1"/>
    <row r="1015" customFormat="1"/>
    <row r="1016" customFormat="1"/>
    <row r="1017" customFormat="1"/>
    <row r="1018" customFormat="1"/>
    <row r="1019" customFormat="1"/>
    <row r="1020" customFormat="1"/>
    <row r="1021" customFormat="1"/>
    <row r="1022" customFormat="1"/>
    <row r="1023" customFormat="1"/>
    <row r="1024" customFormat="1"/>
    <row r="1025" customFormat="1"/>
    <row r="1026" customFormat="1"/>
    <row r="1027" customFormat="1"/>
    <row r="1028" customFormat="1"/>
    <row r="1029" customFormat="1"/>
    <row r="1030" customFormat="1"/>
    <row r="1031" customFormat="1"/>
    <row r="1032" customFormat="1"/>
    <row r="1033" customFormat="1"/>
    <row r="1034" customFormat="1"/>
    <row r="1035" customFormat="1"/>
    <row r="1036" customFormat="1"/>
    <row r="1037" customFormat="1"/>
    <row r="1038" customFormat="1"/>
    <row r="1039" customFormat="1"/>
    <row r="1040" customFormat="1"/>
    <row r="1041" customFormat="1"/>
    <row r="1042" customFormat="1"/>
    <row r="1043" customFormat="1"/>
    <row r="1044" customFormat="1"/>
    <row r="1045" customFormat="1"/>
    <row r="1046" customFormat="1"/>
    <row r="1047" customFormat="1"/>
    <row r="1048" customFormat="1"/>
    <row r="1049" customFormat="1"/>
    <row r="1050" customFormat="1"/>
    <row r="1051" customFormat="1"/>
    <row r="1052" customFormat="1"/>
    <row r="1053" customFormat="1"/>
    <row r="1054" customFormat="1"/>
    <row r="1055" customFormat="1"/>
    <row r="1056" customFormat="1"/>
    <row r="1057" customFormat="1"/>
    <row r="1058" customFormat="1"/>
    <row r="1059" customFormat="1"/>
    <row r="1060" customFormat="1"/>
    <row r="1061" customFormat="1"/>
    <row r="1062" customFormat="1"/>
    <row r="1063" customFormat="1"/>
    <row r="1064" customFormat="1"/>
    <row r="1065" customFormat="1"/>
    <row r="1066" customFormat="1"/>
    <row r="1067" customFormat="1"/>
    <row r="1068" customFormat="1"/>
    <row r="1069" customFormat="1"/>
    <row r="1070" customFormat="1"/>
    <row r="1071" customFormat="1"/>
    <row r="1072" customFormat="1"/>
    <row r="1073" customFormat="1"/>
    <row r="1074" customFormat="1"/>
    <row r="1075" customFormat="1"/>
    <row r="1076" customFormat="1"/>
    <row r="1077" customFormat="1"/>
    <row r="1078" customFormat="1"/>
    <row r="1079" customFormat="1"/>
    <row r="1080" customFormat="1"/>
    <row r="1081" customFormat="1"/>
    <row r="1082" customFormat="1"/>
    <row r="1083" customFormat="1"/>
    <row r="1084" customFormat="1"/>
    <row r="1085" customFormat="1"/>
    <row r="1086" customFormat="1"/>
    <row r="1087" customFormat="1"/>
    <row r="1088" customFormat="1"/>
    <row r="1089" customFormat="1"/>
    <row r="1090" customFormat="1"/>
    <row r="1091" customFormat="1"/>
    <row r="1092" customFormat="1"/>
    <row r="1093" customFormat="1"/>
    <row r="1094" customFormat="1"/>
    <row r="1095" customFormat="1"/>
    <row r="1096" customFormat="1"/>
    <row r="1097" customFormat="1"/>
    <row r="1098" customFormat="1"/>
    <row r="1099" customFormat="1"/>
    <row r="1100" customFormat="1"/>
    <row r="1101" customFormat="1"/>
    <row r="1102" customFormat="1"/>
    <row r="1103" customFormat="1"/>
    <row r="1104" customFormat="1"/>
    <row r="1105" customFormat="1"/>
    <row r="1106" customFormat="1"/>
    <row r="1107" customFormat="1"/>
    <row r="1108" customFormat="1"/>
    <row r="1109" customFormat="1"/>
    <row r="1110" customFormat="1"/>
    <row r="1111" customFormat="1"/>
    <row r="1112" customFormat="1"/>
    <row r="1113" customFormat="1"/>
    <row r="1114" customFormat="1"/>
    <row r="1115" customFormat="1"/>
    <row r="1116" customFormat="1"/>
    <row r="1117" customFormat="1"/>
    <row r="1118" customFormat="1"/>
    <row r="1119" customFormat="1"/>
    <row r="1120" customFormat="1"/>
    <row r="1121" customFormat="1"/>
    <row r="1122" customFormat="1"/>
    <row r="1123" customFormat="1"/>
    <row r="1124" customFormat="1"/>
    <row r="1125" customFormat="1"/>
    <row r="1126" customFormat="1"/>
    <row r="1127" customFormat="1"/>
    <row r="1128" customFormat="1"/>
    <row r="1129" customFormat="1"/>
    <row r="1130" customFormat="1"/>
    <row r="1131" customFormat="1"/>
    <row r="1132" customFormat="1"/>
    <row r="1133" customFormat="1"/>
    <row r="1134" customFormat="1"/>
    <row r="1135" customFormat="1"/>
    <row r="1136" customFormat="1"/>
    <row r="1137" customFormat="1"/>
    <row r="1138" customFormat="1"/>
    <row r="1139" customFormat="1"/>
    <row r="1140" customFormat="1"/>
    <row r="1141" customFormat="1"/>
    <row r="1142" customFormat="1"/>
    <row r="1143" customFormat="1"/>
    <row r="1144" customFormat="1"/>
    <row r="1145" customFormat="1"/>
    <row r="1146" customFormat="1"/>
    <row r="1147" customFormat="1"/>
    <row r="1148" customFormat="1"/>
    <row r="1149" customFormat="1"/>
    <row r="1150" customFormat="1"/>
    <row r="1151" customFormat="1"/>
    <row r="1152" customFormat="1"/>
    <row r="1153" customFormat="1"/>
    <row r="1154" customFormat="1"/>
    <row r="1155" customFormat="1"/>
    <row r="1156" customFormat="1"/>
    <row r="1157" customFormat="1"/>
    <row r="1158" customFormat="1"/>
    <row r="1159" customFormat="1"/>
    <row r="1160" customFormat="1"/>
    <row r="1161" customFormat="1"/>
    <row r="1162" customFormat="1"/>
    <row r="1163" customFormat="1"/>
    <row r="1164" customFormat="1"/>
    <row r="1165" customFormat="1"/>
    <row r="1166" customFormat="1"/>
    <row r="1167" customFormat="1"/>
    <row r="1168" customFormat="1"/>
    <row r="1169" customFormat="1"/>
    <row r="1170" customFormat="1"/>
    <row r="1171" customFormat="1"/>
    <row r="1172" customFormat="1"/>
    <row r="1173" customFormat="1"/>
    <row r="1174" customFormat="1"/>
    <row r="1175" customFormat="1"/>
    <row r="1176" customFormat="1"/>
    <row r="1177" customFormat="1"/>
    <row r="1178" customFormat="1"/>
    <row r="1179" customFormat="1"/>
    <row r="1180" customFormat="1"/>
    <row r="1181" customFormat="1"/>
    <row r="1182" customFormat="1"/>
    <row r="1183" customFormat="1"/>
    <row r="1184" customFormat="1"/>
    <row r="1185" customFormat="1"/>
    <row r="1186" customFormat="1"/>
    <row r="1187" customFormat="1"/>
    <row r="1188" customFormat="1"/>
    <row r="1189" customFormat="1"/>
    <row r="1190" customFormat="1"/>
    <row r="1191" customFormat="1"/>
    <row r="1192" customFormat="1"/>
    <row r="1193" customFormat="1"/>
    <row r="1194" customFormat="1"/>
    <row r="1195" customFormat="1"/>
    <row r="1196" customFormat="1"/>
    <row r="1197" customFormat="1"/>
    <row r="1198" customFormat="1"/>
    <row r="1199" customFormat="1"/>
    <row r="1200" customFormat="1"/>
    <row r="1201" customFormat="1"/>
    <row r="1202" customFormat="1"/>
    <row r="1203" customFormat="1"/>
    <row r="1204" customFormat="1"/>
    <row r="1205" customFormat="1"/>
    <row r="1206" customFormat="1"/>
    <row r="1207" customFormat="1"/>
    <row r="1208" customFormat="1"/>
    <row r="1209" customFormat="1"/>
    <row r="1210" customFormat="1"/>
    <row r="1211" customFormat="1"/>
    <row r="1212" customFormat="1"/>
    <row r="1213" customFormat="1"/>
    <row r="1214" customFormat="1"/>
    <row r="1215" customFormat="1"/>
    <row r="1216" customFormat="1"/>
    <row r="1217" customFormat="1"/>
    <row r="1218" customFormat="1"/>
    <row r="1219" customFormat="1"/>
    <row r="1220" customFormat="1"/>
    <row r="1221" customFormat="1"/>
    <row r="1222" customFormat="1"/>
    <row r="1223" customFormat="1"/>
    <row r="1224" customFormat="1"/>
    <row r="1225" customFormat="1"/>
    <row r="1226" customFormat="1"/>
    <row r="1227" customFormat="1"/>
    <row r="1228" customFormat="1"/>
    <row r="1229" customFormat="1"/>
    <row r="1230" customFormat="1"/>
    <row r="1231" customFormat="1"/>
    <row r="1232" customFormat="1"/>
    <row r="1233" customFormat="1"/>
    <row r="1234" customFormat="1"/>
    <row r="1235" customFormat="1"/>
    <row r="1236" customFormat="1"/>
    <row r="1237" customFormat="1" ht="114.75" customHeight="1"/>
    <row r="1238" customFormat="1"/>
    <row r="1239" customFormat="1"/>
    <row r="1240" customFormat="1"/>
    <row r="1241" customFormat="1"/>
    <row r="1242" customFormat="1"/>
    <row r="1243" customFormat="1"/>
    <row r="1244" customFormat="1"/>
    <row r="1245" customFormat="1"/>
    <row r="1246" customFormat="1"/>
    <row r="1247" customFormat="1"/>
    <row r="1248" customFormat="1"/>
    <row r="1249" customFormat="1"/>
    <row r="1250" customFormat="1"/>
    <row r="1251" customFormat="1"/>
    <row r="1252" customFormat="1"/>
    <row r="1253" customFormat="1"/>
    <row r="1254" customFormat="1"/>
    <row r="1255" customFormat="1"/>
    <row r="1256" customFormat="1"/>
    <row r="1257" customFormat="1"/>
    <row r="1258" customFormat="1"/>
    <row r="1259" customFormat="1"/>
    <row r="1260" customFormat="1"/>
    <row r="1261" customFormat="1"/>
    <row r="1262" customFormat="1"/>
    <row r="1263" customFormat="1"/>
    <row r="1264" customFormat="1"/>
    <row r="1265" spans="1:147">
      <c r="AE1265"/>
      <c r="AF1265"/>
      <c r="AG1265"/>
      <c r="AH1265"/>
      <c r="AI1265"/>
      <c r="AJ1265"/>
      <c r="AK1265"/>
      <c r="AL1265"/>
      <c r="AM1265"/>
      <c r="AW1265"/>
      <c r="AX1265"/>
      <c r="AY1265"/>
      <c r="AZ1265"/>
      <c r="BI1265"/>
      <c r="BJ1265"/>
      <c r="BK1265"/>
      <c r="BL1265"/>
      <c r="BR1265"/>
      <c r="BS1265"/>
    </row>
    <row r="1266" spans="1:147">
      <c r="AE1266"/>
      <c r="AF1266"/>
      <c r="AG1266"/>
      <c r="AH1266"/>
      <c r="AI1266"/>
      <c r="AJ1266"/>
      <c r="AK1266"/>
      <c r="AL1266"/>
      <c r="AM1266"/>
      <c r="AW1266"/>
      <c r="AX1266"/>
      <c r="AY1266"/>
      <c r="AZ1266"/>
      <c r="BI1266"/>
      <c r="BJ1266"/>
      <c r="BK1266"/>
      <c r="BL1266"/>
      <c r="BR1266"/>
      <c r="BS1266"/>
    </row>
    <row r="1267" spans="1:147">
      <c r="AE1267"/>
      <c r="AF1267"/>
      <c r="AG1267"/>
      <c r="AH1267"/>
      <c r="AI1267"/>
      <c r="AJ1267"/>
      <c r="AK1267"/>
      <c r="AL1267"/>
      <c r="AM1267"/>
      <c r="AW1267"/>
      <c r="AX1267"/>
      <c r="AY1267"/>
      <c r="AZ1267"/>
      <c r="BI1267"/>
      <c r="BJ1267"/>
      <c r="BK1267"/>
      <c r="BL1267"/>
      <c r="BR1267"/>
      <c r="BS1267"/>
    </row>
    <row r="1268" spans="1:147" ht="16.5" thickBot="1">
      <c r="A1268" s="199"/>
      <c r="B1268" s="199"/>
      <c r="C1268" s="199"/>
      <c r="D1268" s="199"/>
      <c r="E1268" s="199"/>
      <c r="F1268" s="199"/>
      <c r="G1268" s="199"/>
      <c r="H1268" s="199"/>
      <c r="I1268" s="199"/>
      <c r="J1268" s="199"/>
      <c r="K1268" s="200"/>
      <c r="L1268" s="200"/>
      <c r="M1268" s="200"/>
      <c r="N1268" s="200"/>
      <c r="O1268" s="200"/>
      <c r="P1268" s="200"/>
      <c r="Q1268" s="200"/>
      <c r="R1268" s="200"/>
      <c r="S1268" s="200"/>
      <c r="T1268" s="200"/>
      <c r="U1268" s="200"/>
      <c r="V1268" s="201"/>
      <c r="W1268" s="201"/>
      <c r="X1268" s="201"/>
      <c r="Y1268" s="201"/>
      <c r="Z1268" s="201"/>
      <c r="AA1268" s="201"/>
      <c r="AB1268" s="201"/>
      <c r="AC1268" s="201"/>
      <c r="AD1268" s="201"/>
      <c r="AE1268" s="202"/>
      <c r="AF1268" s="202"/>
      <c r="AG1268" s="202"/>
      <c r="AH1268" s="202"/>
      <c r="AI1268" s="202"/>
      <c r="AJ1268" s="202"/>
      <c r="AK1268" s="202"/>
      <c r="AL1268" s="202"/>
      <c r="AM1268" s="202"/>
      <c r="AN1268" s="202"/>
      <c r="AO1268" s="202"/>
      <c r="AP1268" s="203"/>
      <c r="AQ1268" s="199"/>
      <c r="AR1268" s="199"/>
      <c r="AS1268" s="199"/>
      <c r="AT1268" s="199"/>
      <c r="AU1268" s="199"/>
      <c r="AV1268" s="199"/>
      <c r="AW1268" s="204"/>
      <c r="AX1268" s="204"/>
      <c r="AY1268" s="204"/>
      <c r="AZ1268" s="204"/>
      <c r="BA1268" s="205"/>
      <c r="BB1268" s="205"/>
      <c r="BC1268" s="205"/>
      <c r="BD1268" s="205"/>
      <c r="BE1268" s="205"/>
      <c r="BF1268" s="205"/>
      <c r="BG1268" s="205"/>
      <c r="BH1268" s="205"/>
      <c r="BI1268" s="160"/>
      <c r="BJ1268" s="160"/>
      <c r="BK1268" s="160"/>
      <c r="BL1268" s="161"/>
      <c r="BM1268" s="206"/>
      <c r="BN1268" s="206"/>
      <c r="BO1268" s="207"/>
      <c r="BP1268" s="208"/>
      <c r="BQ1268" s="209"/>
      <c r="BR1268" s="210"/>
      <c r="BS1268" s="211"/>
      <c r="BT1268" s="211"/>
      <c r="BU1268" s="211"/>
      <c r="BV1268" s="211"/>
      <c r="BW1268" s="211"/>
      <c r="BX1268" s="211"/>
      <c r="BY1268" s="211"/>
      <c r="BZ1268" s="211"/>
      <c r="CA1268" s="211"/>
      <c r="CB1268" s="211"/>
      <c r="CC1268" s="211"/>
      <c r="CD1268" s="211"/>
      <c r="CE1268" s="211"/>
      <c r="CF1268" s="211"/>
      <c r="CG1268" s="211"/>
      <c r="CH1268" s="211"/>
      <c r="CI1268" s="211"/>
      <c r="CJ1268" s="212"/>
      <c r="CK1268" s="213"/>
      <c r="CL1268" s="212"/>
      <c r="CM1268" s="212"/>
      <c r="CN1268" s="212"/>
      <c r="CO1268" s="212"/>
      <c r="CP1268" s="214"/>
      <c r="CQ1268" s="214"/>
      <c r="CR1268" s="209"/>
      <c r="CS1268" s="214"/>
      <c r="CT1268" s="214"/>
      <c r="CU1268" s="214"/>
      <c r="CV1268" s="214"/>
      <c r="CW1268" s="214"/>
      <c r="CX1268" s="214"/>
      <c r="CY1268" s="214"/>
      <c r="CZ1268" s="214"/>
      <c r="DA1268" s="214"/>
      <c r="DB1268" s="214"/>
      <c r="DC1268" s="214"/>
      <c r="DD1268" s="214"/>
      <c r="DE1268" s="214"/>
      <c r="DF1268" s="214"/>
      <c r="DG1268" s="214"/>
      <c r="DH1268" s="214"/>
      <c r="DI1268" s="214"/>
      <c r="DJ1268" s="214"/>
      <c r="DK1268" s="214"/>
      <c r="DL1268" s="214"/>
      <c r="DM1268" s="214"/>
      <c r="DN1268" s="214"/>
      <c r="DO1268" s="199"/>
      <c r="DP1268" s="199"/>
      <c r="DQ1268" s="199"/>
      <c r="DR1268" s="205" t="s">
        <v>613</v>
      </c>
      <c r="DS1268" s="199"/>
      <c r="DT1268" s="199"/>
      <c r="DU1268" s="199"/>
      <c r="DV1268" s="199"/>
      <c r="DW1268" s="199"/>
      <c r="DX1268" s="199"/>
      <c r="DY1268" s="199"/>
      <c r="DZ1268" s="199"/>
      <c r="EA1268" s="199"/>
      <c r="EB1268" s="199"/>
      <c r="EC1268" s="199"/>
      <c r="ED1268" s="199"/>
      <c r="EE1268" s="199"/>
      <c r="EF1268" s="199"/>
      <c r="EG1268" s="199"/>
      <c r="EH1268" s="199"/>
      <c r="EI1268" s="199"/>
      <c r="EJ1268" s="199"/>
      <c r="EK1268" s="199"/>
      <c r="EL1268" s="199"/>
      <c r="EM1268" s="199"/>
      <c r="EN1268" s="199"/>
      <c r="EO1268" s="199"/>
      <c r="EP1268" s="199"/>
      <c r="EQ1268" s="199"/>
    </row>
    <row r="1269" spans="1:147" ht="24" thickBot="1">
      <c r="A1269" s="199"/>
      <c r="B1269" s="199"/>
      <c r="C1269" s="199"/>
      <c r="D1269" s="199"/>
      <c r="E1269" s="199"/>
      <c r="F1269" s="199"/>
      <c r="G1269" s="199"/>
      <c r="H1269" s="199"/>
      <c r="I1269" s="199"/>
      <c r="J1269" s="199"/>
      <c r="AE1269" s="170"/>
      <c r="AF1269" s="170"/>
      <c r="AG1269" s="170"/>
      <c r="AH1269" s="170"/>
      <c r="AI1269" s="170"/>
      <c r="AJ1269" s="170"/>
      <c r="AK1269" s="170"/>
      <c r="AL1269" s="170"/>
      <c r="AM1269" s="170"/>
      <c r="AN1269" s="170"/>
      <c r="AO1269" s="170"/>
      <c r="AP1269" s="170"/>
      <c r="AQ1269" s="755" t="s">
        <v>614</v>
      </c>
      <c r="AR1269" s="756"/>
      <c r="AS1269" s="756"/>
      <c r="AT1269" s="756"/>
      <c r="AU1269" s="756"/>
      <c r="AV1269" s="756"/>
      <c r="AW1269" s="756"/>
      <c r="AX1269" s="756"/>
      <c r="AY1269" s="756"/>
      <c r="AZ1269" s="756"/>
      <c r="BA1269" s="756"/>
      <c r="BB1269" s="756"/>
      <c r="BC1269" s="756"/>
      <c r="BD1269" s="756"/>
      <c r="BE1269" s="756"/>
      <c r="BF1269" s="756"/>
      <c r="BG1269" s="756"/>
      <c r="BH1269" s="756"/>
      <c r="BI1269" s="757"/>
      <c r="BJ1269" s="758" t="s">
        <v>615</v>
      </c>
      <c r="BK1269" s="760" t="s">
        <v>616</v>
      </c>
      <c r="BL1269" s="760" t="s">
        <v>617</v>
      </c>
      <c r="BM1269" s="760" t="s">
        <v>618</v>
      </c>
      <c r="BN1269" s="767" t="s">
        <v>619</v>
      </c>
      <c r="BO1269" s="762" t="s">
        <v>620</v>
      </c>
      <c r="BP1269" s="215"/>
      <c r="BQ1269" s="216"/>
      <c r="BR1269" s="217"/>
      <c r="BS1269" s="218"/>
      <c r="BT1269" s="218"/>
      <c r="BU1269" s="218"/>
      <c r="BV1269" s="218"/>
      <c r="BW1269" s="218"/>
      <c r="BX1269" s="218"/>
      <c r="BY1269" s="218"/>
      <c r="BZ1269" s="218"/>
      <c r="CA1269" s="218"/>
      <c r="CB1269" s="218"/>
      <c r="CC1269" s="218"/>
      <c r="CD1269" s="218"/>
      <c r="CE1269" s="218"/>
      <c r="CF1269" s="218"/>
      <c r="CG1269" s="218"/>
      <c r="CH1269" s="218"/>
      <c r="CI1269" s="218"/>
      <c r="CJ1269" s="218"/>
      <c r="CK1269" s="219"/>
      <c r="CL1269" s="218"/>
      <c r="CM1269" s="218"/>
      <c r="CN1269" s="218"/>
      <c r="CO1269" s="218"/>
      <c r="CP1269" s="220"/>
      <c r="CQ1269" s="220"/>
      <c r="CR1269" s="216"/>
      <c r="CS1269" s="220"/>
      <c r="CT1269" s="220"/>
      <c r="CU1269" s="220"/>
      <c r="CV1269" s="220"/>
      <c r="CW1269" s="220"/>
      <c r="CX1269" s="220"/>
      <c r="CY1269" s="220"/>
      <c r="CZ1269" s="220"/>
      <c r="DA1269" s="220"/>
      <c r="DB1269" s="220"/>
      <c r="DC1269" s="220"/>
      <c r="DD1269" s="220"/>
      <c r="DE1269" s="220"/>
      <c r="DF1269" s="220"/>
      <c r="DG1269" s="220"/>
      <c r="DH1269" s="220"/>
      <c r="DI1269" s="220"/>
      <c r="DJ1269" s="220"/>
      <c r="DK1269" s="220"/>
      <c r="DL1269" s="220"/>
      <c r="DM1269" s="220"/>
      <c r="DN1269" s="220"/>
      <c r="DO1269" s="199"/>
      <c r="DP1269" s="199"/>
      <c r="DQ1269" s="199"/>
      <c r="DR1269" s="205" t="s">
        <v>613</v>
      </c>
      <c r="DS1269" s="199"/>
      <c r="DT1269" s="199"/>
      <c r="DU1269" s="199"/>
      <c r="DV1269" s="199"/>
      <c r="DW1269" s="199"/>
      <c r="DX1269" s="199"/>
      <c r="DY1269" s="199"/>
      <c r="DZ1269" s="199"/>
      <c r="EA1269" s="199"/>
      <c r="EB1269" s="199"/>
      <c r="EC1269" s="199"/>
      <c r="ED1269" s="199"/>
      <c r="EE1269" s="199"/>
      <c r="EF1269" s="199"/>
      <c r="EG1269" s="199"/>
      <c r="EH1269" s="199"/>
      <c r="EI1269" s="199"/>
      <c r="EJ1269" s="199"/>
      <c r="EK1269" s="199"/>
      <c r="EL1269" s="199"/>
      <c r="EM1269" s="199"/>
      <c r="EN1269" s="199"/>
      <c r="EO1269" s="199"/>
      <c r="EP1269" s="199"/>
      <c r="EQ1269" s="199"/>
    </row>
    <row r="1270" spans="1:147" ht="24" thickBot="1">
      <c r="A1270" s="221"/>
      <c r="B1270" s="221"/>
      <c r="C1270" s="221"/>
      <c r="D1270" s="221"/>
      <c r="E1270" s="221"/>
      <c r="F1270" s="221"/>
      <c r="G1270" s="221"/>
      <c r="H1270" s="221"/>
      <c r="I1270" s="221"/>
      <c r="J1270" s="221"/>
      <c r="AE1270" s="177"/>
      <c r="AF1270" s="177"/>
      <c r="AG1270" s="177"/>
      <c r="AH1270" s="177"/>
      <c r="AI1270" s="177"/>
      <c r="AJ1270" s="177"/>
      <c r="AK1270" s="177"/>
      <c r="AL1270" s="177"/>
      <c r="AM1270" s="177"/>
      <c r="AN1270" s="177" t="s">
        <v>177</v>
      </c>
      <c r="AO1270" s="177" t="s">
        <v>178</v>
      </c>
      <c r="AP1270" s="177" t="s">
        <v>621</v>
      </c>
      <c r="AQ1270" s="178" t="s">
        <v>179</v>
      </c>
      <c r="AR1270" s="178" t="s">
        <v>180</v>
      </c>
      <c r="AS1270" s="178"/>
      <c r="AT1270" s="178"/>
      <c r="AU1270" s="178"/>
      <c r="AV1270" s="178"/>
      <c r="AW1270" s="178" t="s">
        <v>179</v>
      </c>
      <c r="AX1270" s="178"/>
      <c r="AY1270" s="178"/>
      <c r="AZ1270" s="178"/>
      <c r="BA1270" s="178" t="s">
        <v>180</v>
      </c>
      <c r="BB1270" s="178" t="s">
        <v>181</v>
      </c>
      <c r="BC1270" s="178"/>
      <c r="BD1270" s="178"/>
      <c r="BE1270" s="178"/>
      <c r="BF1270" s="178"/>
      <c r="BG1270" s="178"/>
      <c r="BH1270" s="178" t="s">
        <v>182</v>
      </c>
      <c r="BI1270" s="178" t="s">
        <v>183</v>
      </c>
      <c r="BJ1270" s="759"/>
      <c r="BK1270" s="761"/>
      <c r="BL1270" s="761"/>
      <c r="BM1270" s="761"/>
      <c r="BN1270" s="768"/>
      <c r="BO1270" s="762"/>
      <c r="BP1270" s="215"/>
      <c r="BQ1270" s="216"/>
      <c r="BR1270" s="217"/>
      <c r="BS1270" s="218"/>
      <c r="BT1270" s="218"/>
      <c r="BU1270" s="218"/>
      <c r="BV1270" s="218"/>
      <c r="BW1270" s="218"/>
      <c r="BX1270" s="218"/>
      <c r="BY1270" s="218"/>
      <c r="BZ1270" s="218"/>
      <c r="CA1270" s="218"/>
      <c r="CB1270" s="218"/>
      <c r="CC1270" s="218"/>
      <c r="CD1270" s="218"/>
      <c r="CE1270" s="218"/>
      <c r="CF1270" s="218"/>
      <c r="CG1270" s="218"/>
      <c r="CH1270" s="218"/>
      <c r="CI1270" s="218"/>
      <c r="CJ1270" s="218"/>
      <c r="CK1270" s="219"/>
      <c r="CL1270" s="218"/>
      <c r="CM1270" s="218"/>
      <c r="CN1270" s="218"/>
      <c r="CO1270" s="218"/>
      <c r="CP1270" s="220"/>
      <c r="CQ1270" s="220"/>
      <c r="CR1270" s="216"/>
      <c r="CS1270" s="220"/>
      <c r="CT1270" s="220"/>
      <c r="CU1270" s="220"/>
      <c r="CV1270" s="220"/>
      <c r="CW1270" s="220"/>
      <c r="CX1270" s="220"/>
      <c r="CY1270" s="220"/>
      <c r="CZ1270" s="220"/>
      <c r="DA1270" s="220"/>
      <c r="DB1270" s="220"/>
      <c r="DC1270" s="220"/>
      <c r="DD1270" s="220"/>
      <c r="DE1270" s="220"/>
      <c r="DF1270" s="220"/>
      <c r="DG1270" s="220"/>
      <c r="DH1270" s="220"/>
      <c r="DI1270" s="220"/>
      <c r="DJ1270" s="220"/>
      <c r="DK1270" s="220"/>
      <c r="DL1270" s="220"/>
      <c r="DM1270" s="220"/>
      <c r="DN1270" s="220"/>
      <c r="DO1270" s="199"/>
      <c r="DP1270" s="199"/>
      <c r="DQ1270" s="199"/>
      <c r="DR1270" s="205" t="s">
        <v>613</v>
      </c>
      <c r="DS1270" s="199"/>
      <c r="DT1270" s="199"/>
      <c r="DU1270" s="199"/>
      <c r="DV1270" s="199"/>
      <c r="DW1270" s="199"/>
      <c r="DX1270" s="199"/>
      <c r="DY1270" s="199"/>
      <c r="DZ1270" s="199"/>
      <c r="EA1270" s="199"/>
      <c r="EB1270" s="199"/>
      <c r="EC1270" s="199"/>
      <c r="ED1270" s="199"/>
      <c r="EE1270" s="199"/>
      <c r="EF1270" s="199"/>
      <c r="EG1270" s="199"/>
      <c r="EH1270" s="199"/>
      <c r="EI1270" s="199"/>
      <c r="EJ1270" s="199"/>
      <c r="EK1270" s="199"/>
      <c r="EL1270" s="199"/>
      <c r="EM1270" s="199"/>
      <c r="EN1270" s="199"/>
      <c r="EO1270" s="199"/>
      <c r="EP1270" s="199"/>
      <c r="EQ1270" s="199"/>
    </row>
    <row r="1271" spans="1:147" ht="31.5" customHeight="1" thickBot="1">
      <c r="K1271" s="179"/>
      <c r="L1271" s="179"/>
      <c r="M1271" s="179"/>
      <c r="N1271" s="179"/>
      <c r="O1271" s="179"/>
      <c r="P1271" s="179"/>
      <c r="Q1271" s="179"/>
      <c r="R1271" s="179"/>
      <c r="S1271" s="179"/>
      <c r="T1271" s="179"/>
      <c r="U1271" s="179"/>
      <c r="V1271" s="179"/>
      <c r="W1271" s="179"/>
      <c r="X1271" s="179"/>
      <c r="Y1271" s="179"/>
      <c r="Z1271" s="179"/>
      <c r="AA1271" s="179"/>
      <c r="AB1271" s="179"/>
      <c r="AC1271" s="179"/>
      <c r="AD1271" s="179"/>
      <c r="AE1271" s="180"/>
      <c r="AF1271" s="180"/>
      <c r="AG1271" s="180"/>
      <c r="AH1271" s="180"/>
      <c r="AI1271" s="180"/>
      <c r="AJ1271" s="180"/>
      <c r="AK1271" s="180"/>
      <c r="AL1271" s="180"/>
      <c r="AM1271" s="180"/>
      <c r="AN1271" s="180">
        <f>SUMIF(J7:J1236,"1.4",BM7:BM1236)</f>
        <v>0</v>
      </c>
      <c r="AO1271" s="180">
        <f>SUMIF(J7:J1236,"1.5",BM7:BM1236)</f>
        <v>0</v>
      </c>
      <c r="AP1271" s="180">
        <f>SUMIF(J7:J1236,"1.6",BM7:BM1236)</f>
        <v>0</v>
      </c>
      <c r="AQ1271" s="180"/>
      <c r="AR1271" s="180"/>
      <c r="AS1271" s="180"/>
      <c r="AT1271" s="180"/>
      <c r="AU1271" s="180"/>
      <c r="AV1271" s="180"/>
      <c r="AW1271" s="180">
        <f>SUMIF(J7:J1236,"2.1",BM7:BM1236)</f>
        <v>0</v>
      </c>
      <c r="AX1271" s="180"/>
      <c r="AY1271" s="180"/>
      <c r="AZ1271" s="180"/>
      <c r="BA1271" s="180">
        <f>SUMIF(J7:J1236,"2.2",BM7:BM1236)</f>
        <v>0</v>
      </c>
      <c r="BB1271" s="180">
        <f>SUMIF(J7:J1236,"2.3",BM7:BM1236)</f>
        <v>0</v>
      </c>
      <c r="BC1271" s="180"/>
      <c r="BD1271" s="180"/>
      <c r="BE1271" s="180"/>
      <c r="BF1271" s="180"/>
      <c r="BG1271" s="180"/>
      <c r="BH1271" s="180">
        <f>SUMIF(J7:J1236,"2.4",BM7:BM1236)</f>
        <v>0</v>
      </c>
      <c r="BI1271" s="180">
        <f>SUMIF(J7:J1236,"2.5",BM7:BM1236)</f>
        <v>0</v>
      </c>
      <c r="BJ1271" s="763">
        <f>SUMIF(J7:J1236,"3",BM7:BM1236)</f>
        <v>0</v>
      </c>
      <c r="BK1271" s="763">
        <f>SUMIF(J7:J1236,"4",BM7:BM1236)</f>
        <v>0</v>
      </c>
      <c r="BL1271" s="763">
        <f>SUMIF(J7:J1236,"5",BM7:BM1236)</f>
        <v>0</v>
      </c>
      <c r="BM1271" s="763">
        <f>SUMIF(J7:J1236,"6",BM7:BM1236)</f>
        <v>0</v>
      </c>
      <c r="BN1271" s="764">
        <f>SUMIF(J7:J1236,"7",BM7:BM1236)</f>
        <v>0</v>
      </c>
      <c r="BO1271" s="765">
        <f>P1272+AW1272+BJ1271+BK1271+BL1271+BM1271+BN1271</f>
        <v>0</v>
      </c>
      <c r="BP1271" s="215"/>
      <c r="BQ1271" s="216"/>
      <c r="BR1271" s="217"/>
      <c r="BS1271" s="218"/>
      <c r="BT1271" s="218"/>
      <c r="BU1271" s="218"/>
      <c r="BV1271" s="218"/>
      <c r="BW1271" s="218"/>
      <c r="BX1271" s="218"/>
      <c r="BY1271" s="218"/>
      <c r="BZ1271" s="218"/>
      <c r="CA1271" s="218"/>
      <c r="CB1271" s="218"/>
      <c r="CC1271" s="218"/>
      <c r="CD1271" s="218"/>
      <c r="CE1271" s="218"/>
      <c r="CF1271" s="218"/>
      <c r="CG1271" s="218"/>
      <c r="CH1271" s="218"/>
      <c r="CI1271" s="218"/>
      <c r="CJ1271" s="218"/>
      <c r="CK1271" s="219"/>
      <c r="CL1271" s="218"/>
      <c r="CM1271" s="218"/>
      <c r="CN1271" s="218"/>
      <c r="CO1271" s="218"/>
      <c r="CP1271" s="220"/>
      <c r="CQ1271" s="220"/>
      <c r="CR1271" s="216"/>
      <c r="CS1271" s="220"/>
      <c r="CT1271" s="220"/>
      <c r="CU1271" s="220"/>
      <c r="CV1271" s="220"/>
      <c r="CW1271" s="220"/>
      <c r="CX1271" s="220"/>
      <c r="CY1271" s="220"/>
      <c r="CZ1271" s="220"/>
      <c r="DA1271" s="220"/>
      <c r="DB1271" s="220"/>
      <c r="DC1271" s="220"/>
      <c r="DD1271" s="220"/>
      <c r="DE1271" s="220"/>
      <c r="DF1271" s="220"/>
      <c r="DG1271" s="220"/>
      <c r="DH1271" s="220"/>
      <c r="DI1271" s="220"/>
      <c r="DJ1271" s="220"/>
      <c r="DK1271" s="220"/>
      <c r="DL1271" s="220"/>
      <c r="DM1271" s="220"/>
      <c r="DN1271" s="220"/>
      <c r="DO1271" s="199"/>
      <c r="DP1271" s="199"/>
      <c r="DQ1271" s="199"/>
      <c r="DR1271" s="205" t="s">
        <v>613</v>
      </c>
      <c r="DS1271" s="199"/>
      <c r="DT1271" s="199"/>
      <c r="DU1271" s="199"/>
      <c r="DV1271" s="199"/>
      <c r="DW1271" s="199"/>
      <c r="DX1271" s="199"/>
      <c r="DY1271" s="199"/>
      <c r="DZ1271" s="199"/>
      <c r="EA1271" s="199"/>
      <c r="EB1271" s="199"/>
      <c r="EC1271" s="199"/>
      <c r="ED1271" s="199"/>
      <c r="EE1271" s="199"/>
      <c r="EF1271" s="199"/>
      <c r="EG1271" s="199"/>
      <c r="EH1271" s="199"/>
      <c r="EI1271" s="199"/>
      <c r="EJ1271" s="199"/>
      <c r="EK1271" s="199"/>
      <c r="EL1271" s="199"/>
      <c r="EM1271" s="199"/>
      <c r="EN1271" s="199"/>
      <c r="EO1271" s="199"/>
      <c r="EP1271" s="199"/>
      <c r="EQ1271" s="199"/>
    </row>
    <row r="1272" spans="1:147" ht="19.5" thickBot="1">
      <c r="K1272" s="179"/>
      <c r="L1272" s="179"/>
      <c r="M1272" s="179"/>
      <c r="N1272" s="179"/>
      <c r="O1272" s="179"/>
      <c r="P1272" s="179"/>
      <c r="Q1272" s="179"/>
      <c r="R1272" s="179"/>
      <c r="S1272" s="179"/>
      <c r="T1272" s="179"/>
      <c r="U1272" s="179"/>
      <c r="V1272" s="179"/>
      <c r="W1272" s="179"/>
      <c r="X1272" s="179"/>
      <c r="Y1272" s="179"/>
      <c r="Z1272" s="179"/>
      <c r="AA1272" s="179"/>
      <c r="AB1272" s="179"/>
      <c r="AC1272" s="179"/>
      <c r="AD1272" s="179"/>
      <c r="AE1272" s="180"/>
      <c r="AF1272" s="180"/>
      <c r="AG1272" s="180"/>
      <c r="AH1272" s="180"/>
      <c r="AI1272" s="180"/>
      <c r="AJ1272" s="180"/>
      <c r="AK1272" s="180"/>
      <c r="AL1272" s="180"/>
      <c r="AM1272" s="180"/>
      <c r="AN1272" s="180"/>
      <c r="AO1272" s="180"/>
      <c r="AP1272" s="180"/>
      <c r="AQ1272" s="222"/>
      <c r="AR1272" s="222"/>
      <c r="AS1272" s="222"/>
      <c r="AT1272" s="222"/>
      <c r="AU1272" s="222"/>
      <c r="AV1272" s="222"/>
      <c r="AW1272" s="763">
        <f>AW1271+BA1271+BB1271+BH1271+BI1271</f>
        <v>0</v>
      </c>
      <c r="AX1272" s="763"/>
      <c r="AY1272" s="763"/>
      <c r="AZ1272" s="763"/>
      <c r="BA1272" s="763"/>
      <c r="BB1272" s="763"/>
      <c r="BC1272" s="763"/>
      <c r="BD1272" s="763"/>
      <c r="BE1272" s="763"/>
      <c r="BF1272" s="763"/>
      <c r="BG1272" s="763"/>
      <c r="BH1272" s="763"/>
      <c r="BI1272" s="763"/>
      <c r="BJ1272" s="763"/>
      <c r="BK1272" s="763"/>
      <c r="BL1272" s="763"/>
      <c r="BM1272" s="763"/>
      <c r="BN1272" s="764"/>
      <c r="BO1272" s="766"/>
      <c r="BP1272" s="215"/>
      <c r="BQ1272" s="216"/>
      <c r="BR1272" s="217"/>
      <c r="BS1272" s="218"/>
      <c r="BT1272" s="218"/>
      <c r="BU1272" s="218"/>
      <c r="BV1272" s="218"/>
      <c r="BW1272" s="218"/>
      <c r="BX1272" s="218"/>
      <c r="BY1272" s="218"/>
      <c r="BZ1272" s="218"/>
      <c r="CA1272" s="218"/>
      <c r="CB1272" s="218"/>
      <c r="CC1272" s="218"/>
      <c r="CD1272" s="218"/>
      <c r="CE1272" s="218"/>
      <c r="CF1272" s="218"/>
      <c r="CG1272" s="218"/>
      <c r="CH1272" s="218"/>
      <c r="CI1272" s="218"/>
      <c r="CJ1272" s="218"/>
      <c r="CK1272" s="219"/>
      <c r="CL1272" s="218"/>
      <c r="CM1272" s="218"/>
      <c r="CN1272" s="218"/>
      <c r="CO1272" s="218"/>
      <c r="CP1272" s="220"/>
      <c r="CQ1272" s="220"/>
      <c r="CR1272" s="216"/>
      <c r="CS1272" s="220"/>
      <c r="CT1272" s="220"/>
      <c r="CU1272" s="220"/>
      <c r="CV1272" s="220"/>
      <c r="CW1272" s="220"/>
      <c r="CX1272" s="220"/>
      <c r="CY1272" s="220"/>
      <c r="CZ1272" s="220"/>
      <c r="DA1272" s="220"/>
      <c r="DB1272" s="220"/>
      <c r="DC1272" s="220"/>
      <c r="DD1272" s="220"/>
      <c r="DE1272" s="220"/>
      <c r="DF1272" s="220"/>
      <c r="DG1272" s="220"/>
      <c r="DH1272" s="220"/>
      <c r="DI1272" s="220"/>
      <c r="DJ1272" s="220"/>
      <c r="DK1272" s="220"/>
      <c r="DL1272" s="220"/>
      <c r="DM1272" s="220"/>
      <c r="DN1272" s="220"/>
      <c r="DO1272" s="199"/>
      <c r="DP1272" s="199"/>
      <c r="DQ1272" s="199"/>
      <c r="DR1272" s="205" t="s">
        <v>613</v>
      </c>
      <c r="DS1272" s="199"/>
      <c r="DT1272" s="199"/>
      <c r="DU1272" s="199"/>
      <c r="DV1272" s="199"/>
      <c r="DW1272" s="199"/>
      <c r="DX1272" s="199"/>
      <c r="DY1272" s="199"/>
      <c r="DZ1272" s="199"/>
      <c r="EA1272" s="199"/>
      <c r="EB1272" s="199"/>
      <c r="EC1272" s="199"/>
      <c r="ED1272" s="199"/>
      <c r="EE1272" s="199"/>
      <c r="EF1272" s="199"/>
      <c r="EG1272" s="199"/>
      <c r="EH1272" s="199"/>
      <c r="EI1272" s="199"/>
      <c r="EJ1272" s="199"/>
      <c r="EK1272" s="199"/>
      <c r="EL1272" s="199"/>
      <c r="EM1272" s="199"/>
      <c r="EN1272" s="199"/>
      <c r="EO1272" s="199"/>
      <c r="EP1272" s="199"/>
      <c r="EQ1272" s="199"/>
    </row>
    <row r="1273" spans="1:147" ht="53.25" customHeight="1" thickBot="1">
      <c r="K1273" s="179"/>
      <c r="L1273" s="179"/>
      <c r="M1273" s="179"/>
      <c r="N1273" s="179"/>
      <c r="O1273" s="179"/>
      <c r="P1273" s="179"/>
      <c r="Q1273" s="179"/>
      <c r="R1273" s="179"/>
      <c r="S1273" s="179"/>
      <c r="T1273" s="179"/>
      <c r="U1273" s="179"/>
      <c r="V1273" s="179"/>
      <c r="W1273" s="179"/>
      <c r="X1273" s="179"/>
      <c r="Y1273" s="179"/>
      <c r="Z1273" s="179"/>
      <c r="AA1273" s="179"/>
      <c r="AB1273" s="179"/>
      <c r="AC1273" s="179"/>
      <c r="AD1273" s="179"/>
      <c r="AE1273" s="180"/>
      <c r="AF1273" s="180"/>
      <c r="AG1273" s="180"/>
      <c r="AH1273" s="180"/>
      <c r="AI1273" s="180"/>
      <c r="AJ1273" s="180"/>
      <c r="AK1273" s="180"/>
      <c r="AL1273" s="180"/>
      <c r="AM1273" s="180"/>
      <c r="AN1273" s="180">
        <f>SUMIF(J7:J1236,"1.4",BI7:BI1236)</f>
        <v>0</v>
      </c>
      <c r="AO1273" s="180">
        <f>SUMIF(J7:J1236,"1.5",BI7:BI1236)</f>
        <v>0</v>
      </c>
      <c r="AP1273" s="180">
        <f>SUMIF(J7:J1236,"1.6",BI7:BI1236)</f>
        <v>0</v>
      </c>
      <c r="AQ1273" s="180"/>
      <c r="AR1273" s="180"/>
      <c r="AS1273" s="180"/>
      <c r="AT1273" s="180"/>
      <c r="AU1273" s="180"/>
      <c r="AV1273" s="180"/>
      <c r="AW1273" s="180">
        <f>SUMIF(J7:J1236,"2.1",BI7:BI1236)</f>
        <v>0</v>
      </c>
      <c r="AX1273" s="180"/>
      <c r="AY1273" s="180"/>
      <c r="AZ1273" s="180"/>
      <c r="BA1273" s="180">
        <f>SUMIF(J7:J1236,"2.2",BI7:BI1236)</f>
        <v>0</v>
      </c>
      <c r="BB1273" s="180">
        <f>SUMIF(J7:J1236,"2.3",BI7:BI1236)</f>
        <v>0</v>
      </c>
      <c r="BC1273" s="180"/>
      <c r="BD1273" s="180"/>
      <c r="BE1273" s="180"/>
      <c r="BF1273" s="180"/>
      <c r="BG1273" s="180"/>
      <c r="BH1273" s="180">
        <f>SUMIF(J7:J1236,"2.4",BI7:BI1236)</f>
        <v>0</v>
      </c>
      <c r="BI1273" s="180">
        <f>SUMIF(J7:J1236,"2.5",BI7:BI1236)</f>
        <v>0</v>
      </c>
      <c r="BJ1273" s="763">
        <f>SUMIF(J7:J1236,"3",BI7:BI1236)</f>
        <v>0</v>
      </c>
      <c r="BK1273" s="763">
        <f>SUMIF(J7:J1236,"4",BI7:BI1236)</f>
        <v>0</v>
      </c>
      <c r="BL1273" s="763">
        <f>SUMIF(J7:J1236,"5",BI7:BI1236)</f>
        <v>0</v>
      </c>
      <c r="BM1273" s="763">
        <f>SUMIF(J7:J1236,"6",BI7:BI1236)</f>
        <v>0</v>
      </c>
      <c r="BN1273" s="764">
        <f>SUMIF(J7:J1236,"7",BI7:BI1236)</f>
        <v>0</v>
      </c>
      <c r="BO1273" s="769">
        <f>P1274+AW1274+BJ1273+BK1273+BL1273+BM1273+BN1273</f>
        <v>0</v>
      </c>
      <c r="BP1273" s="215"/>
      <c r="BQ1273" s="216"/>
      <c r="BR1273" s="217"/>
      <c r="BS1273" s="218"/>
      <c r="BT1273" s="218"/>
      <c r="BU1273" s="218"/>
      <c r="BV1273" s="218"/>
      <c r="BW1273" s="218"/>
      <c r="BX1273" s="218"/>
      <c r="BY1273" s="218"/>
      <c r="BZ1273" s="218"/>
      <c r="CA1273" s="218"/>
      <c r="CB1273" s="218"/>
      <c r="CC1273" s="218"/>
      <c r="CD1273" s="218"/>
      <c r="CE1273" s="218"/>
      <c r="CF1273" s="218"/>
      <c r="CG1273" s="218"/>
      <c r="CH1273" s="218"/>
      <c r="CI1273" s="218"/>
      <c r="CJ1273" s="218"/>
      <c r="CK1273" s="219"/>
      <c r="CL1273" s="218"/>
      <c r="CM1273" s="218"/>
      <c r="CN1273" s="218"/>
      <c r="CO1273" s="218"/>
      <c r="CP1273" s="220"/>
      <c r="CQ1273" s="220"/>
      <c r="CR1273" s="216"/>
      <c r="CS1273" s="220"/>
      <c r="CT1273" s="220"/>
      <c r="CU1273" s="220"/>
      <c r="CV1273" s="220"/>
      <c r="CW1273" s="220"/>
      <c r="CX1273" s="220"/>
      <c r="CY1273" s="220"/>
      <c r="CZ1273" s="220"/>
      <c r="DA1273" s="220"/>
      <c r="DB1273" s="220"/>
      <c r="DC1273" s="220"/>
      <c r="DD1273" s="220"/>
      <c r="DE1273" s="220"/>
      <c r="DF1273" s="220"/>
      <c r="DG1273" s="220"/>
      <c r="DH1273" s="220"/>
      <c r="DI1273" s="220"/>
      <c r="DJ1273" s="220"/>
      <c r="DK1273" s="220"/>
      <c r="DL1273" s="220"/>
      <c r="DM1273" s="220"/>
      <c r="DN1273" s="220"/>
      <c r="DO1273" s="199"/>
      <c r="DP1273" s="199"/>
      <c r="DQ1273" s="199"/>
      <c r="DR1273" s="205" t="s">
        <v>613</v>
      </c>
      <c r="DS1273" s="199"/>
      <c r="DT1273" s="199"/>
      <c r="DU1273" s="199"/>
      <c r="DV1273" s="199"/>
      <c r="DW1273" s="199"/>
      <c r="DX1273" s="199"/>
      <c r="DY1273" s="199"/>
      <c r="DZ1273" s="199"/>
      <c r="EA1273" s="199"/>
      <c r="EB1273" s="199"/>
      <c r="EC1273" s="199"/>
      <c r="ED1273" s="199"/>
      <c r="EE1273" s="199"/>
      <c r="EF1273" s="199"/>
      <c r="EG1273" s="199"/>
      <c r="EH1273" s="199"/>
      <c r="EI1273" s="199"/>
      <c r="EJ1273" s="199"/>
      <c r="EK1273" s="199"/>
      <c r="EL1273" s="199"/>
      <c r="EM1273" s="199"/>
      <c r="EN1273" s="199"/>
      <c r="EO1273" s="199"/>
      <c r="EP1273" s="199"/>
      <c r="EQ1273" s="199"/>
    </row>
    <row r="1274" spans="1:147" ht="53.25" customHeight="1" thickBot="1">
      <c r="K1274" s="179"/>
      <c r="L1274" s="179"/>
      <c r="M1274" s="179"/>
      <c r="N1274" s="179"/>
      <c r="O1274" s="179"/>
      <c r="P1274" s="179"/>
      <c r="Q1274" s="179"/>
      <c r="R1274" s="179"/>
      <c r="S1274" s="179"/>
      <c r="T1274" s="179"/>
      <c r="U1274" s="179"/>
      <c r="V1274" s="179"/>
      <c r="W1274" s="179"/>
      <c r="X1274" s="179"/>
      <c r="Y1274" s="179"/>
      <c r="Z1274" s="179"/>
      <c r="AA1274" s="179"/>
      <c r="AB1274" s="179"/>
      <c r="AC1274" s="179"/>
      <c r="AD1274" s="179"/>
      <c r="AE1274" s="180"/>
      <c r="AF1274" s="180"/>
      <c r="AG1274" s="180"/>
      <c r="AH1274" s="180"/>
      <c r="AI1274" s="180"/>
      <c r="AJ1274" s="180"/>
      <c r="AK1274" s="180"/>
      <c r="AL1274" s="180"/>
      <c r="AM1274" s="180"/>
      <c r="AN1274" s="180"/>
      <c r="AO1274" s="180"/>
      <c r="AP1274" s="180"/>
      <c r="AQ1274" s="180"/>
      <c r="AR1274" s="180"/>
      <c r="AS1274" s="180"/>
      <c r="AT1274" s="180"/>
      <c r="AU1274" s="180"/>
      <c r="AV1274" s="180"/>
      <c r="AW1274" s="763">
        <f>AW1273+BA1273+BB1273+BH1273+BI1273</f>
        <v>0</v>
      </c>
      <c r="AX1274" s="763"/>
      <c r="AY1274" s="763"/>
      <c r="AZ1274" s="763"/>
      <c r="BA1274" s="763"/>
      <c r="BB1274" s="763"/>
      <c r="BC1274" s="763"/>
      <c r="BD1274" s="763"/>
      <c r="BE1274" s="763"/>
      <c r="BF1274" s="763"/>
      <c r="BG1274" s="763"/>
      <c r="BH1274" s="763"/>
      <c r="BI1274" s="763"/>
      <c r="BJ1274" s="763"/>
      <c r="BK1274" s="763"/>
      <c r="BL1274" s="763"/>
      <c r="BM1274" s="763"/>
      <c r="BN1274" s="764"/>
      <c r="BO1274" s="770"/>
      <c r="BP1274" s="215"/>
      <c r="BQ1274" s="216"/>
      <c r="BR1274" s="217"/>
      <c r="BS1274" s="218"/>
      <c r="BT1274" s="218"/>
      <c r="BU1274" s="218"/>
      <c r="BV1274" s="218"/>
      <c r="BW1274" s="218"/>
      <c r="BX1274" s="218"/>
      <c r="BY1274" s="218"/>
      <c r="BZ1274" s="218"/>
      <c r="CA1274" s="218"/>
      <c r="CB1274" s="218"/>
      <c r="CC1274" s="218"/>
      <c r="CD1274" s="218"/>
      <c r="CE1274" s="218"/>
      <c r="CF1274" s="218"/>
      <c r="CG1274" s="218"/>
      <c r="CH1274" s="218"/>
      <c r="CI1274" s="218"/>
      <c r="CJ1274" s="218"/>
      <c r="CK1274" s="219"/>
      <c r="CL1274" s="218"/>
      <c r="CM1274" s="218"/>
      <c r="CN1274" s="218"/>
      <c r="CO1274" s="218"/>
      <c r="CP1274" s="220"/>
      <c r="CQ1274" s="220"/>
      <c r="CR1274" s="216"/>
      <c r="CS1274" s="220"/>
      <c r="CT1274" s="220"/>
      <c r="CU1274" s="220"/>
      <c r="CV1274" s="220"/>
      <c r="CW1274" s="220"/>
      <c r="CX1274" s="220"/>
      <c r="CY1274" s="220"/>
      <c r="CZ1274" s="220"/>
      <c r="DA1274" s="220"/>
      <c r="DB1274" s="220"/>
      <c r="DC1274" s="220"/>
      <c r="DD1274" s="220"/>
      <c r="DE1274" s="220"/>
      <c r="DF1274" s="220"/>
      <c r="DG1274" s="220"/>
      <c r="DH1274" s="220"/>
      <c r="DI1274" s="220"/>
      <c r="DJ1274" s="220"/>
      <c r="DK1274" s="220"/>
      <c r="DL1274" s="220"/>
      <c r="DM1274" s="220"/>
      <c r="DN1274" s="220"/>
      <c r="DO1274" s="199"/>
      <c r="DP1274" s="199"/>
      <c r="DQ1274" s="199"/>
      <c r="DR1274" s="205" t="s">
        <v>613</v>
      </c>
      <c r="DS1274" s="199"/>
      <c r="DT1274" s="199"/>
      <c r="DU1274" s="199"/>
      <c r="DV1274" s="199"/>
      <c r="DW1274" s="199"/>
      <c r="DX1274" s="199"/>
      <c r="DY1274" s="199"/>
      <c r="DZ1274" s="199"/>
      <c r="EA1274" s="199"/>
      <c r="EB1274" s="199"/>
      <c r="EC1274" s="199"/>
      <c r="ED1274" s="199"/>
      <c r="EE1274" s="199"/>
      <c r="EF1274" s="199"/>
      <c r="EG1274" s="199"/>
      <c r="EH1274" s="199"/>
      <c r="EI1274" s="199"/>
      <c r="EJ1274" s="199"/>
      <c r="EK1274" s="199"/>
      <c r="EL1274" s="199"/>
      <c r="EM1274" s="199"/>
      <c r="EN1274" s="199"/>
      <c r="EO1274" s="199"/>
      <c r="EP1274" s="199"/>
      <c r="EQ1274" s="199"/>
    </row>
    <row r="1275" spans="1:147" ht="19.5" thickBot="1">
      <c r="K1275" s="179"/>
      <c r="L1275" s="179"/>
      <c r="M1275" s="179"/>
      <c r="N1275" s="179"/>
      <c r="O1275" s="179"/>
      <c r="P1275" s="179"/>
      <c r="Q1275" s="179"/>
      <c r="R1275" s="179"/>
      <c r="S1275" s="179"/>
      <c r="T1275" s="179"/>
      <c r="U1275" s="179"/>
      <c r="V1275" s="179"/>
      <c r="W1275" s="179"/>
      <c r="X1275" s="179"/>
      <c r="Y1275" s="179"/>
      <c r="Z1275" s="179"/>
      <c r="AA1275" s="179"/>
      <c r="AB1275" s="179"/>
      <c r="AC1275" s="179"/>
      <c r="AD1275" s="179"/>
      <c r="AE1275" s="180"/>
      <c r="AF1275" s="180"/>
      <c r="AG1275" s="180"/>
      <c r="AH1275" s="180"/>
      <c r="AI1275" s="180"/>
      <c r="AJ1275" s="180"/>
      <c r="AK1275" s="180"/>
      <c r="AL1275" s="180"/>
      <c r="AM1275" s="180"/>
      <c r="AN1275" s="180">
        <f>SUMIF(J7:J1238,"1.4",BJ7:BJ1238)</f>
        <v>0</v>
      </c>
      <c r="AO1275" s="180">
        <f>SUMIF(J7:J1238,"1.5",BJ7:BJ1238)</f>
        <v>0</v>
      </c>
      <c r="AP1275" s="180">
        <f>SUMIF(J7:J1238,"1.6",BJ7:BJ1238)</f>
        <v>0</v>
      </c>
      <c r="AQ1275" s="180"/>
      <c r="AR1275" s="180"/>
      <c r="AS1275" s="180"/>
      <c r="AT1275" s="180"/>
      <c r="AU1275" s="180"/>
      <c r="AV1275" s="180"/>
      <c r="AW1275" s="180">
        <f>SUMIF(J7:J1238,"2.1",BJ7:BJ1238)</f>
        <v>0</v>
      </c>
      <c r="AX1275" s="180"/>
      <c r="AY1275" s="180"/>
      <c r="AZ1275" s="180"/>
      <c r="BA1275" s="180">
        <f>SUMIF(J7:J1238,"2.2",BJ7:BJ1238)</f>
        <v>0</v>
      </c>
      <c r="BB1275" s="180">
        <f>SUMIF(J7:J1238,"2.3",BJ7:BJ1238)</f>
        <v>0</v>
      </c>
      <c r="BC1275" s="180"/>
      <c r="BD1275" s="180"/>
      <c r="BE1275" s="180"/>
      <c r="BF1275" s="180"/>
      <c r="BG1275" s="180"/>
      <c r="BH1275" s="180">
        <f>SUMIF(J7:J1238,"2.4",BJ7:BJ1238)</f>
        <v>0</v>
      </c>
      <c r="BI1275" s="180">
        <f>SUMIF(J7:J1238,"2.5",BJ7:BJ1238)</f>
        <v>0</v>
      </c>
      <c r="BJ1275" s="763">
        <f>SUMIF(J7:J1238,"3",BJ7:BJ1238)</f>
        <v>0</v>
      </c>
      <c r="BK1275" s="763">
        <f>SUMIF(J7:J1238,"4",BJ7:BJ1238)</f>
        <v>0</v>
      </c>
      <c r="BL1275" s="763">
        <f>SUMIF(J7:J1238,"5",BJ7:BJ1238)</f>
        <v>0</v>
      </c>
      <c r="BM1275" s="763">
        <f>SUMIF(J7:J1238,"6",BJ7:BJ1238)</f>
        <v>0</v>
      </c>
      <c r="BN1275" s="764">
        <f>SUMIF(J7:J1238,"7",BJ7:BJ1238)</f>
        <v>0</v>
      </c>
      <c r="BO1275" s="769">
        <f>P1276+AW1276+BJ1275+BK1275+BL1275+BM1275+BN1275</f>
        <v>0</v>
      </c>
      <c r="BP1275" s="215"/>
      <c r="BQ1275" s="216"/>
      <c r="BR1275" s="217"/>
      <c r="BS1275" s="218"/>
      <c r="BT1275" s="218"/>
      <c r="BU1275" s="218"/>
      <c r="BV1275" s="218"/>
      <c r="BW1275" s="218"/>
      <c r="BX1275" s="218"/>
      <c r="BY1275" s="218"/>
      <c r="BZ1275" s="218"/>
      <c r="CA1275" s="218"/>
      <c r="CB1275" s="218"/>
      <c r="CC1275" s="218"/>
      <c r="CD1275" s="218"/>
      <c r="CE1275" s="218"/>
      <c r="CF1275" s="218"/>
      <c r="CG1275" s="218"/>
      <c r="CH1275" s="218"/>
      <c r="CI1275" s="218"/>
      <c r="CJ1275" s="218"/>
      <c r="CK1275" s="219"/>
      <c r="CL1275" s="218"/>
      <c r="CM1275" s="218"/>
      <c r="CN1275" s="218"/>
      <c r="CO1275" s="218"/>
      <c r="CP1275" s="220"/>
      <c r="CQ1275" s="220"/>
      <c r="CR1275" s="216"/>
      <c r="CS1275" s="220"/>
      <c r="CT1275" s="220"/>
      <c r="CU1275" s="220"/>
      <c r="CV1275" s="220"/>
      <c r="CW1275" s="220"/>
      <c r="CX1275" s="220"/>
      <c r="CY1275" s="220"/>
      <c r="CZ1275" s="220"/>
      <c r="DA1275" s="220"/>
      <c r="DB1275" s="220"/>
      <c r="DC1275" s="220"/>
      <c r="DD1275" s="220"/>
      <c r="DE1275" s="220"/>
      <c r="DF1275" s="220"/>
      <c r="DG1275" s="220"/>
      <c r="DH1275" s="220"/>
      <c r="DI1275" s="220"/>
      <c r="DJ1275" s="220"/>
      <c r="DK1275" s="220"/>
      <c r="DL1275" s="220"/>
      <c r="DM1275" s="220"/>
      <c r="DN1275" s="220"/>
      <c r="DO1275" s="199"/>
      <c r="DP1275" s="199"/>
      <c r="DQ1275" s="199"/>
      <c r="DR1275" s="205" t="s">
        <v>613</v>
      </c>
      <c r="DS1275" s="199"/>
      <c r="DT1275" s="199"/>
      <c r="DU1275" s="199"/>
      <c r="DV1275" s="199"/>
      <c r="DW1275" s="199"/>
      <c r="DX1275" s="199"/>
      <c r="DY1275" s="199"/>
      <c r="DZ1275" s="199"/>
      <c r="EA1275" s="199"/>
      <c r="EB1275" s="199"/>
      <c r="EC1275" s="199"/>
      <c r="ED1275" s="199"/>
      <c r="EE1275" s="199"/>
      <c r="EF1275" s="199"/>
      <c r="EG1275" s="199"/>
      <c r="EH1275" s="199"/>
      <c r="EI1275" s="199"/>
      <c r="EJ1275" s="199"/>
      <c r="EK1275" s="199"/>
      <c r="EL1275" s="199"/>
      <c r="EM1275" s="199"/>
      <c r="EN1275" s="199"/>
      <c r="EO1275" s="199"/>
      <c r="EP1275" s="199"/>
      <c r="EQ1275" s="199"/>
    </row>
    <row r="1276" spans="1:147" ht="19.5" thickBot="1">
      <c r="K1276" s="179"/>
      <c r="L1276" s="179"/>
      <c r="M1276" s="179"/>
      <c r="N1276" s="179"/>
      <c r="O1276" s="179"/>
      <c r="P1276" s="179"/>
      <c r="Q1276" s="179"/>
      <c r="R1276" s="179"/>
      <c r="S1276" s="179"/>
      <c r="T1276" s="179"/>
      <c r="U1276" s="179"/>
      <c r="V1276" s="179"/>
      <c r="W1276" s="179"/>
      <c r="X1276" s="179"/>
      <c r="Y1276" s="179"/>
      <c r="Z1276" s="179"/>
      <c r="AA1276" s="179"/>
      <c r="AB1276" s="179"/>
      <c r="AC1276" s="179"/>
      <c r="AD1276" s="179"/>
      <c r="AE1276" s="180"/>
      <c r="AF1276" s="180"/>
      <c r="AG1276" s="180"/>
      <c r="AH1276" s="180"/>
      <c r="AI1276" s="180"/>
      <c r="AJ1276" s="180"/>
      <c r="AK1276" s="180"/>
      <c r="AL1276" s="180"/>
      <c r="AM1276" s="180"/>
      <c r="AN1276" s="180"/>
      <c r="AO1276" s="180"/>
      <c r="AP1276" s="180"/>
      <c r="AQ1276" s="180"/>
      <c r="AR1276" s="180"/>
      <c r="AS1276" s="180"/>
      <c r="AT1276" s="180"/>
      <c r="AU1276" s="180"/>
      <c r="AV1276" s="180"/>
      <c r="AW1276" s="763">
        <f>AW1275+BA1275+BB1275+BH1275+BI1275</f>
        <v>0</v>
      </c>
      <c r="AX1276" s="763"/>
      <c r="AY1276" s="763"/>
      <c r="AZ1276" s="763"/>
      <c r="BA1276" s="763"/>
      <c r="BB1276" s="763"/>
      <c r="BC1276" s="763"/>
      <c r="BD1276" s="763"/>
      <c r="BE1276" s="763"/>
      <c r="BF1276" s="763"/>
      <c r="BG1276" s="763"/>
      <c r="BH1276" s="763"/>
      <c r="BI1276" s="763"/>
      <c r="BJ1276" s="763"/>
      <c r="BK1276" s="763"/>
      <c r="BL1276" s="763"/>
      <c r="BM1276" s="763"/>
      <c r="BN1276" s="764"/>
      <c r="BO1276" s="770"/>
      <c r="BP1276" s="215"/>
      <c r="BQ1276" s="216"/>
      <c r="BR1276" s="217"/>
      <c r="BS1276" s="218"/>
      <c r="BT1276" s="218"/>
      <c r="BU1276" s="218"/>
      <c r="BV1276" s="218"/>
      <c r="BW1276" s="218"/>
      <c r="BX1276" s="218"/>
      <c r="BY1276" s="218"/>
      <c r="BZ1276" s="218"/>
      <c r="CA1276" s="218"/>
      <c r="CB1276" s="218"/>
      <c r="CC1276" s="218"/>
      <c r="CD1276" s="218"/>
      <c r="CE1276" s="218"/>
      <c r="CF1276" s="218"/>
      <c r="CG1276" s="218"/>
      <c r="CH1276" s="218"/>
      <c r="CI1276" s="218"/>
      <c r="CJ1276" s="218"/>
      <c r="CK1276" s="219"/>
      <c r="CL1276" s="218"/>
      <c r="CM1276" s="218"/>
      <c r="CN1276" s="218"/>
      <c r="CO1276" s="218"/>
      <c r="CP1276" s="220"/>
      <c r="CQ1276" s="220"/>
      <c r="CR1276" s="216"/>
      <c r="CS1276" s="220"/>
      <c r="CT1276" s="220"/>
      <c r="CU1276" s="220"/>
      <c r="CV1276" s="220"/>
      <c r="CW1276" s="220"/>
      <c r="CX1276" s="220"/>
      <c r="CY1276" s="220"/>
      <c r="CZ1276" s="220"/>
      <c r="DA1276" s="220"/>
      <c r="DB1276" s="220"/>
      <c r="DC1276" s="220"/>
      <c r="DD1276" s="220"/>
      <c r="DE1276" s="220"/>
      <c r="DF1276" s="220"/>
      <c r="DG1276" s="220"/>
      <c r="DH1276" s="220"/>
      <c r="DI1276" s="220"/>
      <c r="DJ1276" s="220"/>
      <c r="DK1276" s="220"/>
      <c r="DL1276" s="220"/>
      <c r="DM1276" s="220"/>
      <c r="DN1276" s="220"/>
      <c r="DO1276" s="199"/>
      <c r="DP1276" s="199"/>
      <c r="DQ1276" s="199"/>
      <c r="DR1276" s="205" t="s">
        <v>613</v>
      </c>
      <c r="DS1276" s="199"/>
      <c r="DT1276" s="199"/>
      <c r="DU1276" s="199"/>
      <c r="DV1276" s="199"/>
      <c r="DW1276" s="199"/>
      <c r="DX1276" s="199"/>
      <c r="DY1276" s="199"/>
      <c r="DZ1276" s="199"/>
      <c r="EA1276" s="199"/>
      <c r="EB1276" s="199"/>
      <c r="EC1276" s="199"/>
      <c r="ED1276" s="199"/>
      <c r="EE1276" s="199"/>
      <c r="EF1276" s="199"/>
      <c r="EG1276" s="199"/>
      <c r="EH1276" s="199"/>
      <c r="EI1276" s="199"/>
      <c r="EJ1276" s="199"/>
      <c r="EK1276" s="199"/>
      <c r="EL1276" s="199"/>
      <c r="EM1276" s="199"/>
      <c r="EN1276" s="199"/>
      <c r="EO1276" s="199"/>
      <c r="EP1276" s="199"/>
      <c r="EQ1276" s="199"/>
    </row>
    <row r="1277" spans="1:147" ht="27" customHeight="1" thickBot="1">
      <c r="K1277" s="179"/>
      <c r="L1277" s="179"/>
      <c r="M1277" s="179"/>
      <c r="N1277" s="179"/>
      <c r="O1277" s="179"/>
      <c r="P1277" s="179"/>
      <c r="Q1277" s="179"/>
      <c r="R1277" s="179"/>
      <c r="S1277" s="179"/>
      <c r="T1277" s="179"/>
      <c r="U1277" s="179"/>
      <c r="V1277" s="179"/>
      <c r="W1277" s="179"/>
      <c r="X1277" s="179"/>
      <c r="Y1277" s="179"/>
      <c r="Z1277" s="179"/>
      <c r="AA1277" s="179"/>
      <c r="AB1277" s="179"/>
      <c r="AC1277" s="179"/>
      <c r="AD1277" s="179"/>
      <c r="AE1277" s="180"/>
      <c r="AF1277" s="180"/>
      <c r="AG1277" s="180"/>
      <c r="AH1277" s="180"/>
      <c r="AI1277" s="180"/>
      <c r="AJ1277" s="180"/>
      <c r="AK1277" s="180"/>
      <c r="AL1277" s="180"/>
      <c r="AM1277" s="180"/>
      <c r="AN1277" s="180">
        <f>SUMIF(J7:J1240,"1.4",BK7:BK1240)</f>
        <v>0</v>
      </c>
      <c r="AO1277" s="180">
        <f>SUMIF(J7:J1240,"1.5",BK7:BK1240)</f>
        <v>0</v>
      </c>
      <c r="AP1277" s="180">
        <f>SUMIF(J7:J1240,"1.6",BK7:BK1240)</f>
        <v>0</v>
      </c>
      <c r="AQ1277" s="180"/>
      <c r="AR1277" s="180"/>
      <c r="AS1277" s="180"/>
      <c r="AT1277" s="180"/>
      <c r="AU1277" s="180"/>
      <c r="AV1277" s="180"/>
      <c r="AW1277" s="180">
        <f>SUMIF(J7:J1240,"2.1",BK7:BK1240)</f>
        <v>0</v>
      </c>
      <c r="AX1277" s="180"/>
      <c r="AY1277" s="180"/>
      <c r="AZ1277" s="180"/>
      <c r="BA1277" s="180">
        <f>SUMIF(J7:J1240,"2.2",BK7:BK1240)</f>
        <v>0</v>
      </c>
      <c r="BB1277" s="180">
        <f>SUMIF(J7:J1240,"2.3",BK7:BK1240)</f>
        <v>0</v>
      </c>
      <c r="BC1277" s="180"/>
      <c r="BD1277" s="180"/>
      <c r="BE1277" s="180"/>
      <c r="BF1277" s="180"/>
      <c r="BG1277" s="180"/>
      <c r="BH1277" s="180">
        <f>SUMIF(J7:J1240,"2.4",BK7:BK1240)</f>
        <v>0</v>
      </c>
      <c r="BI1277" s="180">
        <f>SUMIF(J7:J1240,"2.5",BK7:BK1240)</f>
        <v>0</v>
      </c>
      <c r="BJ1277" s="763">
        <f>SUMIF(J7:J1240,"3",BK7:BK1240)</f>
        <v>0</v>
      </c>
      <c r="BK1277" s="763">
        <f>SUMIF(J7:J1240,"4",BK7:BK1240)</f>
        <v>0</v>
      </c>
      <c r="BL1277" s="763">
        <f>SUMIF(J7:J1240,"5",BK7:BK1240)</f>
        <v>0</v>
      </c>
      <c r="BM1277" s="763">
        <f>SUMIF(J7:J1240,"6",BK7:BK1240)</f>
        <v>0</v>
      </c>
      <c r="BN1277" s="764">
        <f>SUMIF(J7:J1240,"7",BK7:BK1240)</f>
        <v>0</v>
      </c>
      <c r="BO1277" s="769">
        <f>P1278+AW1278+BJ1277+BK1277+BL1277+BM1277+BN1277</f>
        <v>0</v>
      </c>
      <c r="BP1277" s="215"/>
      <c r="BQ1277" s="216"/>
      <c r="BR1277" s="217"/>
      <c r="BS1277" s="218"/>
      <c r="BT1277" s="218"/>
      <c r="BU1277" s="218"/>
      <c r="BV1277" s="218"/>
      <c r="BW1277" s="218"/>
      <c r="BX1277" s="218"/>
      <c r="BY1277" s="218"/>
      <c r="BZ1277" s="218"/>
      <c r="CA1277" s="218"/>
      <c r="CB1277" s="218"/>
      <c r="CC1277" s="218"/>
      <c r="CD1277" s="218"/>
      <c r="CE1277" s="218"/>
      <c r="CF1277" s="218"/>
      <c r="CG1277" s="218"/>
      <c r="CH1277" s="218"/>
      <c r="CI1277" s="218"/>
      <c r="CJ1277" s="218"/>
      <c r="CK1277" s="219"/>
      <c r="CL1277" s="218"/>
      <c r="CM1277" s="218"/>
      <c r="CN1277" s="218"/>
      <c r="CO1277" s="218"/>
      <c r="CP1277" s="220"/>
      <c r="CQ1277" s="220"/>
      <c r="CR1277" s="216"/>
      <c r="CS1277" s="220"/>
      <c r="CT1277" s="220"/>
      <c r="CU1277" s="220"/>
      <c r="CV1277" s="220"/>
      <c r="CW1277" s="220"/>
      <c r="CX1277" s="220"/>
      <c r="CY1277" s="220"/>
      <c r="CZ1277" s="220"/>
      <c r="DA1277" s="220"/>
      <c r="DB1277" s="220"/>
      <c r="DC1277" s="220"/>
      <c r="DD1277" s="220"/>
      <c r="DE1277" s="220"/>
      <c r="DF1277" s="220"/>
      <c r="DG1277" s="220"/>
      <c r="DH1277" s="220"/>
      <c r="DI1277" s="220"/>
      <c r="DJ1277" s="220"/>
      <c r="DK1277" s="220"/>
      <c r="DL1277" s="220"/>
      <c r="DM1277" s="220"/>
      <c r="DN1277" s="220"/>
      <c r="DO1277" s="199"/>
      <c r="DP1277" s="199"/>
      <c r="DQ1277" s="199"/>
      <c r="DR1277" s="205" t="s">
        <v>613</v>
      </c>
      <c r="DS1277" s="199"/>
      <c r="DT1277" s="199"/>
      <c r="DU1277" s="199"/>
      <c r="DV1277" s="199"/>
      <c r="DW1277" s="199"/>
      <c r="DX1277" s="199"/>
      <c r="DY1277" s="199"/>
      <c r="DZ1277" s="199"/>
      <c r="EA1277" s="199"/>
      <c r="EB1277" s="199"/>
      <c r="EC1277" s="199"/>
      <c r="ED1277" s="199"/>
      <c r="EE1277" s="199"/>
      <c r="EF1277" s="199"/>
      <c r="EG1277" s="199"/>
      <c r="EH1277" s="199"/>
      <c r="EI1277" s="199"/>
      <c r="EJ1277" s="199"/>
      <c r="EK1277" s="199"/>
      <c r="EL1277" s="199"/>
      <c r="EM1277" s="199"/>
      <c r="EN1277" s="199"/>
      <c r="EO1277" s="199"/>
      <c r="EP1277" s="199"/>
      <c r="EQ1277" s="199"/>
    </row>
    <row r="1278" spans="1:147" ht="25.5" customHeight="1" thickBot="1">
      <c r="K1278" s="179"/>
      <c r="L1278" s="179"/>
      <c r="M1278" s="179"/>
      <c r="N1278" s="179"/>
      <c r="O1278" s="179"/>
      <c r="P1278" s="179"/>
      <c r="Q1278" s="179"/>
      <c r="R1278" s="179"/>
      <c r="S1278" s="179"/>
      <c r="T1278" s="179"/>
      <c r="U1278" s="179"/>
      <c r="V1278" s="179"/>
      <c r="W1278" s="179"/>
      <c r="X1278" s="179"/>
      <c r="Y1278" s="179"/>
      <c r="Z1278" s="179"/>
      <c r="AA1278" s="179"/>
      <c r="AB1278" s="179"/>
      <c r="AC1278" s="179"/>
      <c r="AD1278" s="179"/>
      <c r="AE1278" s="180"/>
      <c r="AF1278" s="180"/>
      <c r="AG1278" s="180"/>
      <c r="AH1278" s="180"/>
      <c r="AI1278" s="180"/>
      <c r="AJ1278" s="180"/>
      <c r="AK1278" s="180"/>
      <c r="AL1278" s="180"/>
      <c r="AM1278" s="180"/>
      <c r="AN1278" s="180"/>
      <c r="AO1278" s="180"/>
      <c r="AP1278" s="180"/>
      <c r="AQ1278" s="180"/>
      <c r="AR1278" s="180"/>
      <c r="AS1278" s="180"/>
      <c r="AT1278" s="180"/>
      <c r="AU1278" s="180"/>
      <c r="AV1278" s="180"/>
      <c r="AW1278" s="763">
        <f>AW1277+BA1277+BB1277+BH1277+BI1277</f>
        <v>0</v>
      </c>
      <c r="AX1278" s="763"/>
      <c r="AY1278" s="763"/>
      <c r="AZ1278" s="763"/>
      <c r="BA1278" s="763"/>
      <c r="BB1278" s="763"/>
      <c r="BC1278" s="763"/>
      <c r="BD1278" s="763"/>
      <c r="BE1278" s="763"/>
      <c r="BF1278" s="763"/>
      <c r="BG1278" s="763"/>
      <c r="BH1278" s="763"/>
      <c r="BI1278" s="763"/>
      <c r="BJ1278" s="763"/>
      <c r="BK1278" s="763"/>
      <c r="BL1278" s="763"/>
      <c r="BM1278" s="763"/>
      <c r="BN1278" s="764"/>
      <c r="BO1278" s="770"/>
      <c r="BP1278" s="215"/>
      <c r="BQ1278" s="216"/>
      <c r="BR1278" s="217"/>
      <c r="BS1278" s="218"/>
      <c r="BT1278" s="218"/>
      <c r="BU1278" s="218"/>
      <c r="BV1278" s="218"/>
      <c r="BW1278" s="218"/>
      <c r="BX1278" s="218"/>
      <c r="BY1278" s="218"/>
      <c r="BZ1278" s="218"/>
      <c r="CA1278" s="218"/>
      <c r="CB1278" s="218"/>
      <c r="CC1278" s="218"/>
      <c r="CD1278" s="218"/>
      <c r="CE1278" s="218"/>
      <c r="CF1278" s="218"/>
      <c r="CG1278" s="218"/>
      <c r="CH1278" s="218"/>
      <c r="CI1278" s="218"/>
      <c r="CJ1278" s="218"/>
      <c r="CK1278" s="219"/>
      <c r="CL1278" s="218"/>
      <c r="CM1278" s="218"/>
      <c r="CN1278" s="218"/>
      <c r="CO1278" s="218"/>
      <c r="CP1278" s="220"/>
      <c r="CQ1278" s="220"/>
      <c r="CR1278" s="216"/>
      <c r="CS1278" s="220"/>
      <c r="CT1278" s="220"/>
      <c r="CU1278" s="220"/>
      <c r="CV1278" s="220"/>
      <c r="CW1278" s="220"/>
      <c r="CX1278" s="220"/>
      <c r="CY1278" s="220"/>
      <c r="CZ1278" s="220"/>
      <c r="DA1278" s="220"/>
      <c r="DB1278" s="220"/>
      <c r="DC1278" s="220"/>
      <c r="DD1278" s="220"/>
      <c r="DE1278" s="220"/>
      <c r="DF1278" s="220"/>
      <c r="DG1278" s="220"/>
      <c r="DH1278" s="220"/>
      <c r="DI1278" s="220"/>
      <c r="DJ1278" s="220"/>
      <c r="DK1278" s="220"/>
      <c r="DL1278" s="220"/>
      <c r="DM1278" s="220"/>
      <c r="DN1278" s="220"/>
      <c r="DO1278" s="199"/>
      <c r="DP1278" s="199"/>
      <c r="DQ1278" s="199"/>
      <c r="DR1278" s="205" t="s">
        <v>613</v>
      </c>
      <c r="DS1278" s="199"/>
      <c r="DT1278" s="199"/>
      <c r="DU1278" s="199"/>
      <c r="DV1278" s="199"/>
      <c r="DW1278" s="199"/>
      <c r="DX1278" s="199"/>
      <c r="DY1278" s="199"/>
      <c r="DZ1278" s="199"/>
      <c r="EA1278" s="199"/>
      <c r="EB1278" s="199"/>
      <c r="EC1278" s="199"/>
      <c r="ED1278" s="199"/>
      <c r="EE1278" s="199"/>
      <c r="EF1278" s="199"/>
      <c r="EG1278" s="199"/>
      <c r="EH1278" s="199"/>
      <c r="EI1278" s="199"/>
      <c r="EJ1278" s="199"/>
      <c r="EK1278" s="199"/>
      <c r="EL1278" s="199"/>
      <c r="EM1278" s="199"/>
      <c r="EN1278" s="199"/>
      <c r="EO1278" s="199"/>
      <c r="EP1278" s="199"/>
      <c r="EQ1278" s="199"/>
    </row>
    <row r="1279" spans="1:147" ht="19.5" thickBot="1">
      <c r="K1279" s="179"/>
      <c r="L1279" s="179"/>
      <c r="M1279" s="179"/>
      <c r="N1279" s="179"/>
      <c r="O1279" s="179"/>
      <c r="P1279" s="179"/>
      <c r="Q1279" s="179"/>
      <c r="R1279" s="179"/>
      <c r="S1279" s="179"/>
      <c r="T1279" s="179"/>
      <c r="U1279" s="179"/>
      <c r="V1279" s="179"/>
      <c r="W1279" s="179"/>
      <c r="X1279" s="179"/>
      <c r="Y1279" s="179"/>
      <c r="Z1279" s="179"/>
      <c r="AA1279" s="179"/>
      <c r="AB1279" s="179"/>
      <c r="AC1279" s="179"/>
      <c r="AD1279" s="179"/>
      <c r="AE1279" s="180"/>
      <c r="AF1279" s="180"/>
      <c r="AG1279" s="180"/>
      <c r="AH1279" s="180"/>
      <c r="AI1279" s="180"/>
      <c r="AJ1279" s="180"/>
      <c r="AK1279" s="180"/>
      <c r="AL1279" s="180"/>
      <c r="AM1279" s="180"/>
      <c r="AN1279" s="180">
        <f>SUMIF(J1238:J1266,"1.4",BI1238:BI1266)</f>
        <v>0</v>
      </c>
      <c r="AO1279" s="180">
        <f>SUMIF(J1238:J1266,"1.5",BI1238:BI1266)</f>
        <v>0</v>
      </c>
      <c r="AP1279" s="180">
        <f>SUMIF(J1238:J1266,"1.6",BI1238:BI1266)</f>
        <v>0</v>
      </c>
      <c r="AQ1279" s="180"/>
      <c r="AR1279" s="180"/>
      <c r="AS1279" s="180"/>
      <c r="AT1279" s="180"/>
      <c r="AU1279" s="180"/>
      <c r="AV1279" s="180"/>
      <c r="AW1279" s="180">
        <f>SUMIF(J1238:J1259,"2.1",BI1238:BI1259)</f>
        <v>0</v>
      </c>
      <c r="AX1279" s="180"/>
      <c r="AY1279" s="180"/>
      <c r="AZ1279" s="180"/>
      <c r="BA1279" s="180">
        <f>SUMIF(J1238:J1266,"2.2",BI1238:BI1266)</f>
        <v>0</v>
      </c>
      <c r="BB1279" s="180">
        <f>SUMIF(J1238:J1266,"2.3",BI1238:BI1266)</f>
        <v>0</v>
      </c>
      <c r="BC1279" s="180"/>
      <c r="BD1279" s="180"/>
      <c r="BE1279" s="180"/>
      <c r="BF1279" s="180"/>
      <c r="BG1279" s="180"/>
      <c r="BH1279" s="180">
        <f>SUMIF(J1238:J1266,"2.4",BI1238:BI1266)</f>
        <v>0</v>
      </c>
      <c r="BI1279" s="180">
        <f>SUMIF(J1238:J1266,"2.5",BI1238:BI1266)</f>
        <v>0</v>
      </c>
      <c r="BJ1279" s="763">
        <f>SUMIF(J1238:J1266,"3",BI1238:BI1266)</f>
        <v>0</v>
      </c>
      <c r="BK1279" s="763">
        <f>SUMIF(J1238:J1266,"4",BI1238:BI1266)</f>
        <v>0</v>
      </c>
      <c r="BL1279" s="763">
        <f>SUMIF(J1238:J1266,"5",BI1238:BI1266)</f>
        <v>0</v>
      </c>
      <c r="BM1279" s="763">
        <f>SUMIF(J1238:J1266,"6",BI1238:BI1266)</f>
        <v>0</v>
      </c>
      <c r="BN1279" s="764">
        <f>SUMIF(J1238:J1266,"7",BI1238:BI1266)</f>
        <v>0</v>
      </c>
      <c r="BO1279" s="769">
        <f>P1280+AW1280+BJ1279+BK1279+BL1279+BM1279+BN1279</f>
        <v>0</v>
      </c>
      <c r="BP1279" s="215"/>
      <c r="BQ1279" s="216"/>
      <c r="BR1279" s="217"/>
      <c r="BS1279" s="218"/>
      <c r="BT1279" s="218"/>
      <c r="BU1279" s="218"/>
      <c r="BV1279" s="218"/>
      <c r="BW1279" s="218"/>
      <c r="BX1279" s="218"/>
      <c r="BY1279" s="218"/>
      <c r="BZ1279" s="218"/>
      <c r="CA1279" s="218"/>
      <c r="CB1279" s="218"/>
      <c r="CC1279" s="218"/>
      <c r="CD1279" s="218"/>
      <c r="CE1279" s="218"/>
      <c r="CF1279" s="218"/>
      <c r="CG1279" s="218"/>
      <c r="CH1279" s="218"/>
      <c r="CI1279" s="218"/>
      <c r="CJ1279" s="218"/>
      <c r="CK1279" s="219"/>
      <c r="CL1279" s="218"/>
      <c r="CM1279" s="218"/>
      <c r="CN1279" s="218"/>
      <c r="CO1279" s="218"/>
      <c r="CP1279" s="220"/>
      <c r="CQ1279" s="220"/>
      <c r="CR1279" s="216"/>
      <c r="CS1279" s="220"/>
      <c r="CT1279" s="220"/>
      <c r="CU1279" s="220"/>
      <c r="CV1279" s="220"/>
      <c r="CW1279" s="220"/>
      <c r="CX1279" s="220"/>
      <c r="CY1279" s="220"/>
      <c r="CZ1279" s="220"/>
      <c r="DA1279" s="220"/>
      <c r="DB1279" s="220"/>
      <c r="DC1279" s="220"/>
      <c r="DD1279" s="220"/>
      <c r="DE1279" s="220"/>
      <c r="DF1279" s="220"/>
      <c r="DG1279" s="220"/>
      <c r="DH1279" s="220"/>
      <c r="DI1279" s="220"/>
      <c r="DJ1279" s="220"/>
      <c r="DK1279" s="220"/>
      <c r="DL1279" s="220"/>
      <c r="DM1279" s="220"/>
      <c r="DN1279" s="220"/>
      <c r="DO1279" s="199"/>
      <c r="DP1279" s="199"/>
      <c r="DQ1279" s="199"/>
      <c r="DR1279" s="205" t="s">
        <v>613</v>
      </c>
      <c r="DS1279" s="199"/>
      <c r="DT1279" s="199"/>
      <c r="DU1279" s="199"/>
      <c r="DV1279" s="199"/>
      <c r="DW1279" s="199"/>
      <c r="DX1279" s="199"/>
      <c r="DY1279" s="199"/>
      <c r="DZ1279" s="199"/>
      <c r="EA1279" s="199"/>
      <c r="EB1279" s="199"/>
      <c r="EC1279" s="199"/>
      <c r="ED1279" s="199"/>
      <c r="EE1279" s="199"/>
      <c r="EF1279" s="199"/>
      <c r="EG1279" s="199"/>
      <c r="EH1279" s="199"/>
      <c r="EI1279" s="199"/>
      <c r="EJ1279" s="199"/>
      <c r="EK1279" s="199"/>
      <c r="EL1279" s="199"/>
      <c r="EM1279" s="199"/>
      <c r="EN1279" s="199"/>
      <c r="EO1279" s="199"/>
      <c r="EP1279" s="199"/>
      <c r="EQ1279" s="199"/>
    </row>
    <row r="1280" spans="1:147" ht="19.5" thickBot="1">
      <c r="K1280" s="184"/>
      <c r="L1280" s="184"/>
      <c r="M1280" s="184"/>
      <c r="N1280" s="184"/>
      <c r="O1280" s="184"/>
      <c r="P1280" s="184"/>
      <c r="Q1280" s="184"/>
      <c r="R1280" s="184"/>
      <c r="S1280" s="184"/>
      <c r="T1280" s="184"/>
      <c r="U1280" s="184"/>
      <c r="V1280" s="184"/>
      <c r="W1280" s="184"/>
      <c r="X1280" s="184"/>
      <c r="Y1280" s="184"/>
      <c r="Z1280" s="184"/>
      <c r="AA1280" s="184"/>
      <c r="AB1280" s="184"/>
      <c r="AC1280" s="184"/>
      <c r="AD1280" s="184"/>
      <c r="AE1280" s="180"/>
      <c r="AF1280" s="180"/>
      <c r="AG1280" s="180"/>
      <c r="AH1280" s="180"/>
      <c r="AI1280" s="180"/>
      <c r="AJ1280" s="180"/>
      <c r="AK1280" s="180"/>
      <c r="AL1280" s="180"/>
      <c r="AM1280" s="180"/>
      <c r="AN1280" s="180"/>
      <c r="AO1280" s="180"/>
      <c r="AP1280" s="180"/>
      <c r="AQ1280" s="180"/>
      <c r="AR1280" s="180"/>
      <c r="AS1280" s="180"/>
      <c r="AT1280" s="180"/>
      <c r="AU1280" s="180"/>
      <c r="AV1280" s="180"/>
      <c r="AW1280" s="763">
        <f>AW1279+BA1279+BB1279+BH1279+BI1279</f>
        <v>0</v>
      </c>
      <c r="AX1280" s="763"/>
      <c r="AY1280" s="763"/>
      <c r="AZ1280" s="763"/>
      <c r="BA1280" s="763"/>
      <c r="BB1280" s="763"/>
      <c r="BC1280" s="763"/>
      <c r="BD1280" s="763"/>
      <c r="BE1280" s="763"/>
      <c r="BF1280" s="763"/>
      <c r="BG1280" s="763"/>
      <c r="BH1280" s="763"/>
      <c r="BI1280" s="763"/>
      <c r="BJ1280" s="763"/>
      <c r="BK1280" s="763"/>
      <c r="BL1280" s="763"/>
      <c r="BM1280" s="763"/>
      <c r="BN1280" s="764"/>
      <c r="BO1280" s="770"/>
    </row>
    <row r="1281" spans="11:67" ht="19.5" customHeight="1" thickBot="1">
      <c r="K1281" s="184"/>
      <c r="L1281" s="184"/>
      <c r="M1281" s="184"/>
      <c r="N1281" s="184"/>
      <c r="O1281" s="184"/>
      <c r="P1281" s="184"/>
      <c r="Q1281" s="184"/>
      <c r="R1281" s="184"/>
      <c r="S1281" s="184"/>
      <c r="T1281" s="184"/>
      <c r="U1281" s="184"/>
      <c r="V1281" s="184"/>
      <c r="W1281" s="184"/>
      <c r="X1281" s="184"/>
      <c r="Y1281" s="184"/>
      <c r="Z1281" s="184"/>
      <c r="AA1281" s="184"/>
      <c r="AB1281" s="184"/>
      <c r="AC1281" s="184"/>
      <c r="AD1281" s="184"/>
      <c r="AE1281" s="180"/>
      <c r="AF1281" s="180"/>
      <c r="AG1281" s="180"/>
      <c r="AH1281" s="180"/>
      <c r="AI1281" s="180"/>
      <c r="AJ1281" s="180"/>
      <c r="AK1281" s="180"/>
      <c r="AL1281" s="180"/>
      <c r="AM1281" s="180"/>
      <c r="AN1281" s="180">
        <f>SUMIF(J7:J1236,"1.4.",BI7:BI1236)</f>
        <v>0</v>
      </c>
      <c r="AO1281" s="180">
        <f>SUMIF(J7:J1236,"1.5.",BI7:BI1236)</f>
        <v>0</v>
      </c>
      <c r="AP1281" s="180">
        <f>SUMIF(J7:J1236,"1.6.",BI7:BI1236)</f>
        <v>0</v>
      </c>
      <c r="AQ1281" s="222"/>
      <c r="AR1281" s="222"/>
      <c r="AS1281" s="222"/>
      <c r="AT1281" s="222"/>
      <c r="AU1281" s="222"/>
      <c r="AV1281" s="222"/>
      <c r="AW1281" s="180">
        <f>SUMIF(J7:J1236,"2.1.",BI7:BI1236)</f>
        <v>0</v>
      </c>
      <c r="AX1281" s="180"/>
      <c r="AY1281" s="180"/>
      <c r="AZ1281" s="180"/>
      <c r="BA1281" s="180">
        <f>SUMIF(J7:J1236,"2.2.",BI7:BI1236)</f>
        <v>0</v>
      </c>
      <c r="BB1281" s="180">
        <f>SUMIF(J7:J1236,"2.3.",BI7:BI1236)</f>
        <v>0</v>
      </c>
      <c r="BC1281" s="180"/>
      <c r="BD1281" s="180"/>
      <c r="BE1281" s="180"/>
      <c r="BF1281" s="180"/>
      <c r="BG1281" s="180"/>
      <c r="BH1281" s="180">
        <f>SUMIF(J7:J1236,"2.4.",BI7:BI1236)</f>
        <v>0</v>
      </c>
      <c r="BI1281" s="180">
        <f>SUMIF(J7:J1236,"2.5.",BI7:BI1236)</f>
        <v>0</v>
      </c>
      <c r="BJ1281" s="763">
        <f>SUMIF(J7:J1236,"3.",BI7:BI1236)</f>
        <v>0</v>
      </c>
      <c r="BK1281" s="763">
        <f>SUMIF(J7:J1236,"4.",BI7:BI1236)</f>
        <v>0</v>
      </c>
      <c r="BL1281" s="763">
        <f>SUMIF(J7:J1236,"5.",BI7:BI1236)</f>
        <v>0</v>
      </c>
      <c r="BM1281" s="763">
        <f>SUMIF(J7:J1236,"6.",BI7:BI1236)</f>
        <v>0</v>
      </c>
      <c r="BN1281" s="764">
        <f>SUMIF(J7:J1236,"7.",BI7:BI1236)</f>
        <v>0</v>
      </c>
      <c r="BO1281" s="769">
        <f>P1282+AW1282+BJ1281+BK1281+BL1281+BM1281</f>
        <v>0</v>
      </c>
    </row>
    <row r="1282" spans="11:67" ht="15.75" customHeight="1" thickBot="1">
      <c r="K1282" s="186"/>
      <c r="L1282" s="186"/>
      <c r="M1282" s="186"/>
      <c r="N1282" s="186"/>
      <c r="O1282" s="186"/>
      <c r="P1282" s="186"/>
      <c r="Q1282" s="186"/>
      <c r="R1282" s="186"/>
      <c r="S1282" s="186"/>
      <c r="T1282" s="186"/>
      <c r="U1282" s="186"/>
      <c r="V1282" s="187"/>
      <c r="W1282" s="187"/>
      <c r="X1282" s="187"/>
      <c r="Y1282" s="187"/>
      <c r="Z1282" s="187"/>
      <c r="AA1282" s="187"/>
      <c r="AB1282" s="187"/>
      <c r="AC1282" s="187"/>
      <c r="AD1282" s="187"/>
      <c r="AE1282" s="188"/>
      <c r="AF1282" s="188"/>
      <c r="AG1282" s="188"/>
      <c r="AH1282" s="188"/>
      <c r="AI1282" s="188"/>
      <c r="AJ1282" s="188"/>
      <c r="AK1282" s="188"/>
      <c r="AL1282" s="188"/>
      <c r="AM1282" s="188"/>
      <c r="AN1282" s="188"/>
      <c r="AO1282" s="188"/>
      <c r="AP1282" s="189"/>
      <c r="AQ1282" s="222"/>
      <c r="AR1282" s="222"/>
      <c r="AS1282" s="222"/>
      <c r="AT1282" s="224"/>
      <c r="AU1282" s="224"/>
      <c r="AV1282" s="224"/>
      <c r="AW1282" s="764">
        <f>AW1281+BA1281+BB1281+BH1281+BI1281</f>
        <v>0</v>
      </c>
      <c r="AX1282" s="771"/>
      <c r="AY1282" s="771"/>
      <c r="AZ1282" s="771"/>
      <c r="BA1282" s="771"/>
      <c r="BB1282" s="771"/>
      <c r="BC1282" s="771"/>
      <c r="BD1282" s="771"/>
      <c r="BE1282" s="771"/>
      <c r="BF1282" s="771"/>
      <c r="BG1282" s="771"/>
      <c r="BH1282" s="771"/>
      <c r="BI1282" s="771"/>
      <c r="BJ1282" s="763"/>
      <c r="BK1282" s="763"/>
      <c r="BL1282" s="763"/>
      <c r="BM1282" s="763"/>
      <c r="BN1282" s="764"/>
      <c r="BO1282" s="770"/>
    </row>
    <row r="1283" spans="11:67" ht="50.25" customHeight="1" thickBot="1">
      <c r="K1283" s="184"/>
      <c r="L1283" s="184"/>
      <c r="M1283" s="184"/>
      <c r="N1283" s="184"/>
      <c r="O1283" s="184"/>
      <c r="P1283" s="184"/>
      <c r="Q1283" s="184"/>
      <c r="R1283" s="184"/>
      <c r="S1283" s="184"/>
      <c r="T1283" s="184"/>
      <c r="U1283" s="184"/>
      <c r="V1283" s="184"/>
      <c r="W1283" s="184"/>
      <c r="X1283" s="184"/>
      <c r="Y1283" s="184"/>
      <c r="Z1283" s="184"/>
      <c r="AA1283" s="184"/>
      <c r="AB1283" s="184"/>
      <c r="AC1283" s="184"/>
      <c r="AD1283" s="184"/>
      <c r="AE1283" s="225"/>
      <c r="AF1283" s="225"/>
      <c r="AG1283" s="225"/>
      <c r="AH1283" s="225"/>
      <c r="AI1283" s="225"/>
      <c r="AJ1283" s="225"/>
      <c r="AK1283" s="225"/>
      <c r="AL1283" s="225"/>
      <c r="AM1283" s="225"/>
      <c r="AN1283" s="222"/>
      <c r="AO1283" s="222"/>
      <c r="AP1283" s="222"/>
      <c r="AW1283" s="180"/>
      <c r="AX1283" s="180"/>
      <c r="AY1283" s="180"/>
      <c r="AZ1283" s="180"/>
      <c r="BA1283" s="222"/>
      <c r="BB1283" s="222"/>
      <c r="BC1283" s="222"/>
      <c r="BD1283" s="222"/>
      <c r="BE1283" s="222"/>
      <c r="BF1283" s="222"/>
      <c r="BG1283" s="222"/>
      <c r="BH1283" s="222"/>
      <c r="BI1283" s="183"/>
      <c r="BJ1283" s="180">
        <f>SUMIF(J7:J1236,"3+",BI7:BI1236)</f>
        <v>0</v>
      </c>
      <c r="BK1283" s="180">
        <f>SUMIF(J7:J1236,"4+",BI7:BI1236)</f>
        <v>0</v>
      </c>
      <c r="BL1283" s="180">
        <f>SUMIF(J7:J1236,"5+",BI7:BI1236)</f>
        <v>0</v>
      </c>
      <c r="BM1283" s="180">
        <f>SUMIF(J7:J1236,"6+",BI7:BI1236)</f>
        <v>0</v>
      </c>
      <c r="BN1283" s="181">
        <f>SUMIF(J7:J1236,"7+",BI7:BI1236)</f>
        <v>0</v>
      </c>
      <c r="BO1283" s="182">
        <f>BN1283+BM1283+BL1283+BK1283+BJ1283</f>
        <v>0</v>
      </c>
    </row>
    <row r="1284" spans="11:67" ht="32.25" customHeight="1" thickBot="1">
      <c r="K1284" s="226"/>
      <c r="L1284" s="226"/>
      <c r="M1284" s="226"/>
      <c r="N1284" s="226"/>
      <c r="O1284" s="226"/>
      <c r="P1284" s="226"/>
      <c r="Q1284" s="226"/>
      <c r="R1284" s="226"/>
      <c r="S1284" s="226"/>
      <c r="T1284" s="226"/>
      <c r="U1284" s="226"/>
      <c r="V1284" s="226"/>
      <c r="W1284" s="226"/>
      <c r="X1284" s="226"/>
      <c r="Y1284" s="226"/>
      <c r="Z1284" s="226"/>
      <c r="AA1284" s="226"/>
      <c r="AB1284" s="226"/>
      <c r="AC1284" s="226"/>
      <c r="AD1284" s="226"/>
      <c r="AE1284" s="180"/>
      <c r="AF1284" s="180"/>
      <c r="AG1284" s="180"/>
      <c r="AH1284" s="180"/>
      <c r="AI1284" s="180"/>
      <c r="AJ1284" s="180"/>
      <c r="AK1284" s="180"/>
      <c r="AL1284" s="180"/>
      <c r="AM1284" s="180"/>
      <c r="AN1284" s="180">
        <f>SUMIF(J7:J1236,"1.4",CR7:CS1236)</f>
        <v>0</v>
      </c>
      <c r="AO1284" s="180">
        <f>SUMIF(J7:J1236,"1.5",CR7:CS1236)</f>
        <v>0</v>
      </c>
      <c r="AP1284" s="180">
        <f>SUMIF(J7:J1236,"1.6",CR7:CS1236)</f>
        <v>0</v>
      </c>
      <c r="AW1284" s="180">
        <f>SUMIF(J7:J1236,"2.1",CR7:CS1236)</f>
        <v>0</v>
      </c>
      <c r="AX1284" s="180"/>
      <c r="AY1284" s="180"/>
      <c r="AZ1284" s="180"/>
      <c r="BA1284" s="180">
        <f>SUMIF(J7:J1236,"2.2",CR7:CS1236)</f>
        <v>0</v>
      </c>
      <c r="BB1284" s="180">
        <f>SUMIF(J7:J1236,"2.3",CR7:CS1236)</f>
        <v>0</v>
      </c>
      <c r="BC1284" s="180"/>
      <c r="BD1284" s="180"/>
      <c r="BE1284" s="180"/>
      <c r="BF1284" s="180"/>
      <c r="BG1284" s="180"/>
      <c r="BH1284" s="180">
        <f>SUMIF(J7:J1236,"2.4",CR7:CS1236)</f>
        <v>0</v>
      </c>
      <c r="BI1284" s="180">
        <f>SUMIF(J7:J1236,"2.5",CR7:CS1236)</f>
        <v>0</v>
      </c>
      <c r="BJ1284" s="180">
        <f>SUMIF(J7:J1236,"3",CR7:CS1236)</f>
        <v>0</v>
      </c>
      <c r="BK1284" s="180">
        <f>SUMIF(J7:J1236,"4",CR7:CS1236)</f>
        <v>0</v>
      </c>
      <c r="BL1284" s="180">
        <f>SUMIF(J7:J1236,"5",CR7:CS1236)</f>
        <v>0</v>
      </c>
      <c r="BM1284" s="180">
        <f>SUMIF(J7:J1236,"6",CR7:CS1236)</f>
        <v>0</v>
      </c>
      <c r="BN1284" s="180">
        <f>SUMIF(J7:J1236,"7",CR7:CS1236)</f>
        <v>0</v>
      </c>
      <c r="BO1284" s="182" t="e">
        <f>P1284+#REF!+#REF!+AN1284+AO1284+AP1284+AW1284+BA1284+BB1284+BH1284+BI1284+BJ1284+BK1284+BL1284+BM1284+BN1284</f>
        <v>#REF!</v>
      </c>
    </row>
  </sheetData>
  <mergeCells count="49">
    <mergeCell ref="BN1277:BN1278"/>
    <mergeCell ref="BO1279:BO1280"/>
    <mergeCell ref="AW1280:BI1280"/>
    <mergeCell ref="BJ1281:BJ1282"/>
    <mergeCell ref="BK1281:BK1282"/>
    <mergeCell ref="BL1281:BL1282"/>
    <mergeCell ref="BM1281:BM1282"/>
    <mergeCell ref="BN1281:BN1282"/>
    <mergeCell ref="BO1281:BO1282"/>
    <mergeCell ref="AW1282:BI1282"/>
    <mergeCell ref="BN1279:BN1280"/>
    <mergeCell ref="BJ1279:BJ1280"/>
    <mergeCell ref="BK1279:BK1280"/>
    <mergeCell ref="BL1279:BL1280"/>
    <mergeCell ref="BM1279:BM1280"/>
    <mergeCell ref="BO1277:BO1278"/>
    <mergeCell ref="BO1273:BO1274"/>
    <mergeCell ref="AW1274:BI1274"/>
    <mergeCell ref="BJ1275:BJ1276"/>
    <mergeCell ref="BK1275:BK1276"/>
    <mergeCell ref="BL1275:BL1276"/>
    <mergeCell ref="BM1275:BM1276"/>
    <mergeCell ref="BN1275:BN1276"/>
    <mergeCell ref="BO1275:BO1276"/>
    <mergeCell ref="AW1276:BI1276"/>
    <mergeCell ref="BN1273:BN1274"/>
    <mergeCell ref="AW1278:BI1278"/>
    <mergeCell ref="BJ1277:BJ1278"/>
    <mergeCell ref="BK1277:BK1278"/>
    <mergeCell ref="BL1277:BL1278"/>
    <mergeCell ref="BM1277:BM1278"/>
    <mergeCell ref="AW1272:BI1272"/>
    <mergeCell ref="BJ1273:BJ1274"/>
    <mergeCell ref="BK1273:BK1274"/>
    <mergeCell ref="BL1273:BL1274"/>
    <mergeCell ref="BM1273:BM1274"/>
    <mergeCell ref="BO1269:BO1270"/>
    <mergeCell ref="BJ1271:BJ1272"/>
    <mergeCell ref="BK1271:BK1272"/>
    <mergeCell ref="BL1271:BL1272"/>
    <mergeCell ref="BM1271:BM1272"/>
    <mergeCell ref="BN1271:BN1272"/>
    <mergeCell ref="BO1271:BO1272"/>
    <mergeCell ref="BN1269:BN1270"/>
    <mergeCell ref="AQ1269:BI1269"/>
    <mergeCell ref="BJ1269:BJ1270"/>
    <mergeCell ref="BK1269:BK1270"/>
    <mergeCell ref="BL1269:BL1270"/>
    <mergeCell ref="BM1269:BM1270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C8F152-AAB7-4C10-B370-0428FECA8225}">
  <sheetPr codeName="Лист18">
    <tabColor rgb="FFFF9966"/>
  </sheetPr>
  <dimension ref="A1:J212"/>
  <sheetViews>
    <sheetView topLeftCell="A137" zoomScale="80" zoomScaleNormal="80" workbookViewId="0">
      <selection sqref="A1:B5"/>
    </sheetView>
  </sheetViews>
  <sheetFormatPr defaultRowHeight="15"/>
  <cols>
    <col min="1" max="1" width="7" bestFit="1" customWidth="1"/>
    <col min="2" max="2" width="22.7109375" customWidth="1"/>
    <col min="3" max="3" width="32" customWidth="1"/>
    <col min="4" max="4" width="21.28515625" customWidth="1"/>
    <col min="5" max="5" width="30.85546875" customWidth="1"/>
    <col min="7" max="7" width="22.7109375" bestFit="1" customWidth="1"/>
    <col min="10" max="10" width="16.5703125" bestFit="1" customWidth="1"/>
  </cols>
  <sheetData>
    <row r="1" spans="1:10">
      <c r="A1" s="193" t="s">
        <v>559</v>
      </c>
      <c r="B1" s="194"/>
    </row>
    <row r="2" spans="1:10" ht="30">
      <c r="A2" s="195"/>
      <c r="B2" s="196" t="s">
        <v>560</v>
      </c>
      <c r="G2" t="s">
        <v>963</v>
      </c>
      <c r="H2" s="323">
        <f>COUNTA(A9:A1048576,1,0)</f>
        <v>206</v>
      </c>
      <c r="J2" s="323" t="s">
        <v>930</v>
      </c>
    </row>
    <row r="3" spans="1:10">
      <c r="A3" s="197"/>
      <c r="B3" s="196" t="s">
        <v>561</v>
      </c>
      <c r="G3" t="s">
        <v>962</v>
      </c>
      <c r="H3" s="324">
        <f>SUM(E9:E1048576)</f>
        <v>4345.3</v>
      </c>
    </row>
    <row r="4" spans="1:10" ht="30">
      <c r="A4" s="198"/>
      <c r="B4" s="196" t="s">
        <v>1102</v>
      </c>
    </row>
    <row r="5" spans="1:10" ht="30">
      <c r="A5" s="392"/>
      <c r="B5" s="196" t="s">
        <v>1097</v>
      </c>
    </row>
    <row r="6" spans="1:10" ht="15.75" thickBot="1"/>
    <row r="7" spans="1:10" ht="21.75" thickBot="1">
      <c r="A7" s="772" t="s">
        <v>173</v>
      </c>
      <c r="B7" s="773"/>
      <c r="C7" s="773"/>
      <c r="D7" s="773"/>
      <c r="E7" s="774"/>
      <c r="G7" s="317" t="s">
        <v>785</v>
      </c>
    </row>
    <row r="8" spans="1:10" s="231" customFormat="1" ht="31.5">
      <c r="A8" s="227" t="s">
        <v>642</v>
      </c>
      <c r="B8" s="228" t="s">
        <v>645</v>
      </c>
      <c r="C8" s="228" t="s">
        <v>646</v>
      </c>
      <c r="D8" s="228" t="s">
        <v>647</v>
      </c>
      <c r="E8" s="229" t="s">
        <v>643</v>
      </c>
    </row>
    <row r="9" spans="1:10">
      <c r="A9" s="140">
        <v>1</v>
      </c>
      <c r="B9" s="152" t="s">
        <v>16</v>
      </c>
      <c r="C9" s="152" t="s">
        <v>648</v>
      </c>
      <c r="D9" s="152" t="s">
        <v>649</v>
      </c>
      <c r="E9" s="232">
        <v>7</v>
      </c>
      <c r="G9" s="317" t="s">
        <v>785</v>
      </c>
    </row>
    <row r="10" spans="1:10">
      <c r="A10" s="140">
        <v>2</v>
      </c>
      <c r="B10" s="152" t="s">
        <v>650</v>
      </c>
      <c r="C10" s="152" t="s">
        <v>648</v>
      </c>
      <c r="D10" s="152" t="s">
        <v>649</v>
      </c>
      <c r="E10" s="232">
        <v>13.3</v>
      </c>
    </row>
    <row r="11" spans="1:10" ht="60">
      <c r="A11" s="140">
        <v>3</v>
      </c>
      <c r="B11" s="151" t="s">
        <v>651</v>
      </c>
      <c r="C11" s="152" t="s">
        <v>648</v>
      </c>
      <c r="D11" s="152" t="s">
        <v>649</v>
      </c>
      <c r="E11" s="232">
        <v>16.100000000000001</v>
      </c>
    </row>
    <row r="12" spans="1:10" ht="60">
      <c r="A12" s="140">
        <v>4</v>
      </c>
      <c r="B12" s="151" t="s">
        <v>651</v>
      </c>
      <c r="C12" s="152" t="s">
        <v>648</v>
      </c>
      <c r="D12" s="152" t="s">
        <v>649</v>
      </c>
      <c r="E12" s="232">
        <v>4.0999999999999996</v>
      </c>
    </row>
    <row r="13" spans="1:10">
      <c r="A13" s="140">
        <v>5</v>
      </c>
      <c r="B13" s="152" t="s">
        <v>652</v>
      </c>
      <c r="C13" s="152" t="s">
        <v>648</v>
      </c>
      <c r="D13" s="152" t="s">
        <v>649</v>
      </c>
      <c r="E13" s="232">
        <v>18.899999999999999</v>
      </c>
    </row>
    <row r="14" spans="1:10" ht="60">
      <c r="A14" s="140">
        <v>6</v>
      </c>
      <c r="B14" s="151" t="s">
        <v>651</v>
      </c>
      <c r="C14" s="152" t="s">
        <v>648</v>
      </c>
      <c r="D14" s="152" t="s">
        <v>649</v>
      </c>
      <c r="E14" s="232">
        <v>219.4</v>
      </c>
    </row>
    <row r="15" spans="1:10">
      <c r="A15" s="140">
        <v>7</v>
      </c>
      <c r="B15" s="152" t="s">
        <v>653</v>
      </c>
      <c r="C15" s="152" t="s">
        <v>648</v>
      </c>
      <c r="D15" s="152" t="s">
        <v>649</v>
      </c>
      <c r="E15" s="232">
        <v>14.4</v>
      </c>
    </row>
    <row r="16" spans="1:10">
      <c r="A16" s="140">
        <v>8</v>
      </c>
      <c r="B16" s="152" t="s">
        <v>654</v>
      </c>
      <c r="C16" s="152" t="s">
        <v>648</v>
      </c>
      <c r="D16" s="152" t="s">
        <v>649</v>
      </c>
      <c r="E16" s="232">
        <v>18.5</v>
      </c>
    </row>
    <row r="17" spans="1:5">
      <c r="A17" s="140">
        <v>9</v>
      </c>
      <c r="B17" s="152" t="s">
        <v>655</v>
      </c>
      <c r="C17" s="152" t="s">
        <v>656</v>
      </c>
      <c r="D17" s="152" t="s">
        <v>657</v>
      </c>
      <c r="E17" s="232">
        <v>45.3</v>
      </c>
    </row>
    <row r="18" spans="1:5">
      <c r="A18" s="140">
        <v>10</v>
      </c>
      <c r="B18" s="152" t="s">
        <v>658</v>
      </c>
      <c r="C18" s="152" t="s">
        <v>656</v>
      </c>
      <c r="D18" s="152" t="s">
        <v>657</v>
      </c>
      <c r="E18" s="232">
        <v>4.0999999999999996</v>
      </c>
    </row>
    <row r="19" spans="1:5">
      <c r="A19" s="140">
        <v>11</v>
      </c>
      <c r="B19" s="152" t="s">
        <v>659</v>
      </c>
      <c r="C19" s="152" t="s">
        <v>656</v>
      </c>
      <c r="D19" s="152" t="s">
        <v>657</v>
      </c>
      <c r="E19" s="232">
        <v>15.4</v>
      </c>
    </row>
    <row r="20" spans="1:5">
      <c r="A20" s="140">
        <v>12</v>
      </c>
      <c r="B20" s="152" t="s">
        <v>16</v>
      </c>
      <c r="C20" s="152" t="s">
        <v>656</v>
      </c>
      <c r="D20" s="152" t="s">
        <v>657</v>
      </c>
      <c r="E20" s="232">
        <v>6.7</v>
      </c>
    </row>
    <row r="21" spans="1:5">
      <c r="A21" s="140">
        <v>13</v>
      </c>
      <c r="B21" s="152" t="s">
        <v>660</v>
      </c>
      <c r="C21" s="152" t="s">
        <v>656</v>
      </c>
      <c r="D21" s="152" t="s">
        <v>649</v>
      </c>
      <c r="E21" s="232">
        <v>3</v>
      </c>
    </row>
    <row r="22" spans="1:5">
      <c r="A22" s="140">
        <v>14</v>
      </c>
      <c r="B22" s="152" t="s">
        <v>661</v>
      </c>
      <c r="C22" s="152" t="s">
        <v>656</v>
      </c>
      <c r="D22" s="152" t="s">
        <v>657</v>
      </c>
      <c r="E22" s="232">
        <v>13.3</v>
      </c>
    </row>
    <row r="23" spans="1:5">
      <c r="A23" s="140">
        <v>15</v>
      </c>
      <c r="B23" s="152" t="s">
        <v>16</v>
      </c>
      <c r="C23" s="152" t="s">
        <v>656</v>
      </c>
      <c r="D23" s="152" t="s">
        <v>657</v>
      </c>
      <c r="E23" s="232">
        <v>8</v>
      </c>
    </row>
    <row r="24" spans="1:5">
      <c r="A24" s="140">
        <v>16</v>
      </c>
      <c r="B24" s="152" t="s">
        <v>655</v>
      </c>
      <c r="C24" s="152" t="s">
        <v>662</v>
      </c>
      <c r="D24" s="152" t="s">
        <v>657</v>
      </c>
      <c r="E24" s="232">
        <v>19.2</v>
      </c>
    </row>
    <row r="25" spans="1:5">
      <c r="A25" s="140">
        <v>17</v>
      </c>
      <c r="B25" s="152" t="s">
        <v>658</v>
      </c>
      <c r="C25" s="152" t="s">
        <v>662</v>
      </c>
      <c r="D25" s="152" t="s">
        <v>657</v>
      </c>
      <c r="E25" s="232">
        <v>4</v>
      </c>
    </row>
    <row r="26" spans="1:5">
      <c r="A26" s="140">
        <v>18</v>
      </c>
      <c r="B26" s="152" t="s">
        <v>659</v>
      </c>
      <c r="C26" s="152" t="s">
        <v>662</v>
      </c>
      <c r="D26" s="152" t="s">
        <v>657</v>
      </c>
      <c r="E26" s="232">
        <v>16.100000000000001</v>
      </c>
    </row>
    <row r="27" spans="1:5">
      <c r="A27" s="140">
        <v>19</v>
      </c>
      <c r="B27" s="152" t="s">
        <v>655</v>
      </c>
      <c r="C27" s="152" t="s">
        <v>663</v>
      </c>
      <c r="D27" s="152" t="s">
        <v>657</v>
      </c>
      <c r="E27" s="232">
        <v>19.2</v>
      </c>
    </row>
    <row r="28" spans="1:5">
      <c r="A28" s="140">
        <v>20</v>
      </c>
      <c r="B28" s="152" t="s">
        <v>658</v>
      </c>
      <c r="C28" s="152" t="s">
        <v>663</v>
      </c>
      <c r="D28" s="152" t="s">
        <v>657</v>
      </c>
      <c r="E28" s="232">
        <v>4</v>
      </c>
    </row>
    <row r="29" spans="1:5">
      <c r="A29" s="140">
        <v>21</v>
      </c>
      <c r="B29" s="152" t="s">
        <v>659</v>
      </c>
      <c r="C29" s="152" t="s">
        <v>663</v>
      </c>
      <c r="D29" s="152" t="s">
        <v>657</v>
      </c>
      <c r="E29" s="232">
        <v>16.100000000000001</v>
      </c>
    </row>
    <row r="30" spans="1:5">
      <c r="A30" s="140">
        <v>22</v>
      </c>
      <c r="B30" s="152" t="s">
        <v>655</v>
      </c>
      <c r="C30" s="152" t="s">
        <v>664</v>
      </c>
      <c r="D30" s="152" t="s">
        <v>657</v>
      </c>
      <c r="E30" s="232">
        <v>19.100000000000001</v>
      </c>
    </row>
    <row r="31" spans="1:5">
      <c r="A31" s="140">
        <v>23</v>
      </c>
      <c r="B31" s="152" t="s">
        <v>658</v>
      </c>
      <c r="C31" s="152" t="s">
        <v>664</v>
      </c>
      <c r="D31" s="152" t="s">
        <v>657</v>
      </c>
      <c r="E31" s="232">
        <v>4.0999999999999996</v>
      </c>
    </row>
    <row r="32" spans="1:5">
      <c r="A32" s="140">
        <v>24</v>
      </c>
      <c r="B32" s="152" t="s">
        <v>659</v>
      </c>
      <c r="C32" s="152" t="s">
        <v>664</v>
      </c>
      <c r="D32" s="152" t="s">
        <v>657</v>
      </c>
      <c r="E32" s="232">
        <v>16.100000000000001</v>
      </c>
    </row>
    <row r="33" spans="1:5">
      <c r="A33" s="140">
        <v>25</v>
      </c>
      <c r="B33" s="152" t="s">
        <v>655</v>
      </c>
      <c r="C33" s="152" t="s">
        <v>665</v>
      </c>
      <c r="D33" s="152" t="s">
        <v>657</v>
      </c>
      <c r="E33" s="232">
        <v>19.100000000000001</v>
      </c>
    </row>
    <row r="34" spans="1:5">
      <c r="A34" s="140">
        <v>26</v>
      </c>
      <c r="B34" s="152" t="s">
        <v>658</v>
      </c>
      <c r="C34" s="152" t="s">
        <v>665</v>
      </c>
      <c r="D34" s="152" t="s">
        <v>657</v>
      </c>
      <c r="E34" s="232">
        <v>4.0999999999999996</v>
      </c>
    </row>
    <row r="35" spans="1:5">
      <c r="A35" s="140">
        <v>27</v>
      </c>
      <c r="B35" s="152" t="s">
        <v>659</v>
      </c>
      <c r="C35" s="152" t="s">
        <v>665</v>
      </c>
      <c r="D35" s="152" t="s">
        <v>657</v>
      </c>
      <c r="E35" s="232">
        <v>16.100000000000001</v>
      </c>
    </row>
    <row r="36" spans="1:5">
      <c r="A36" s="140">
        <v>28</v>
      </c>
      <c r="B36" s="152" t="s">
        <v>653</v>
      </c>
      <c r="C36" s="152" t="s">
        <v>666</v>
      </c>
      <c r="D36" s="152" t="s">
        <v>649</v>
      </c>
      <c r="E36" s="232">
        <v>15.5</v>
      </c>
    </row>
    <row r="37" spans="1:5" ht="60">
      <c r="A37" s="140">
        <v>29</v>
      </c>
      <c r="B37" s="151" t="s">
        <v>651</v>
      </c>
      <c r="C37" s="152" t="s">
        <v>666</v>
      </c>
      <c r="D37" s="152" t="s">
        <v>649</v>
      </c>
      <c r="E37" s="232">
        <v>18</v>
      </c>
    </row>
    <row r="38" spans="1:5" ht="60">
      <c r="A38" s="140">
        <v>30</v>
      </c>
      <c r="B38" s="151" t="s">
        <v>651</v>
      </c>
      <c r="C38" s="152" t="s">
        <v>666</v>
      </c>
      <c r="D38" s="152" t="s">
        <v>649</v>
      </c>
      <c r="E38" s="232">
        <v>12.6</v>
      </c>
    </row>
    <row r="39" spans="1:5" ht="60">
      <c r="A39" s="140">
        <v>31</v>
      </c>
      <c r="B39" s="151" t="s">
        <v>651</v>
      </c>
      <c r="C39" s="152" t="s">
        <v>666</v>
      </c>
      <c r="D39" s="152" t="s">
        <v>649</v>
      </c>
      <c r="E39" s="232">
        <v>311.3</v>
      </c>
    </row>
    <row r="40" spans="1:5">
      <c r="A40" s="140">
        <v>32</v>
      </c>
      <c r="B40" s="152" t="s">
        <v>652</v>
      </c>
      <c r="C40" s="152" t="s">
        <v>666</v>
      </c>
      <c r="D40" s="152" t="s">
        <v>649</v>
      </c>
      <c r="E40" s="232">
        <v>14.1</v>
      </c>
    </row>
    <row r="41" spans="1:5">
      <c r="A41" s="140">
        <v>33</v>
      </c>
      <c r="B41" s="152" t="s">
        <v>667</v>
      </c>
      <c r="C41" s="152" t="s">
        <v>666</v>
      </c>
      <c r="D41" s="152" t="s">
        <v>649</v>
      </c>
      <c r="E41" s="232">
        <v>17.899999999999999</v>
      </c>
    </row>
    <row r="42" spans="1:5">
      <c r="A42" s="140">
        <v>34</v>
      </c>
      <c r="B42" s="152" t="s">
        <v>655</v>
      </c>
      <c r="C42" s="152" t="s">
        <v>668</v>
      </c>
      <c r="D42" s="152" t="s">
        <v>657</v>
      </c>
      <c r="E42" s="232">
        <v>49.5</v>
      </c>
    </row>
    <row r="43" spans="1:5">
      <c r="A43" s="140">
        <v>35</v>
      </c>
      <c r="B43" s="152" t="s">
        <v>658</v>
      </c>
      <c r="C43" s="152" t="s">
        <v>668</v>
      </c>
      <c r="D43" s="152" t="s">
        <v>657</v>
      </c>
      <c r="E43" s="232">
        <v>10.4</v>
      </c>
    </row>
    <row r="44" spans="1:5">
      <c r="A44" s="140">
        <v>36</v>
      </c>
      <c r="B44" s="152" t="s">
        <v>659</v>
      </c>
      <c r="C44" s="152" t="s">
        <v>668</v>
      </c>
      <c r="D44" s="152" t="s">
        <v>657</v>
      </c>
      <c r="E44" s="232">
        <v>18</v>
      </c>
    </row>
    <row r="45" spans="1:5">
      <c r="A45" s="140">
        <v>37</v>
      </c>
      <c r="B45" s="152" t="s">
        <v>16</v>
      </c>
      <c r="C45" s="152" t="s">
        <v>668</v>
      </c>
      <c r="D45" s="152" t="s">
        <v>657</v>
      </c>
      <c r="E45" s="232">
        <v>6.2</v>
      </c>
    </row>
    <row r="46" spans="1:5">
      <c r="A46" s="140">
        <v>38</v>
      </c>
      <c r="B46" s="152" t="s">
        <v>16</v>
      </c>
      <c r="C46" s="152" t="s">
        <v>668</v>
      </c>
      <c r="D46" s="152" t="s">
        <v>657</v>
      </c>
      <c r="E46" s="232">
        <v>10.7</v>
      </c>
    </row>
    <row r="47" spans="1:5">
      <c r="A47" s="140">
        <v>39</v>
      </c>
      <c r="B47" s="152" t="s">
        <v>661</v>
      </c>
      <c r="C47" s="152" t="s">
        <v>668</v>
      </c>
      <c r="D47" s="152" t="s">
        <v>657</v>
      </c>
      <c r="E47" s="232">
        <v>13.1</v>
      </c>
    </row>
    <row r="48" spans="1:5">
      <c r="A48" s="140">
        <v>40</v>
      </c>
      <c r="B48" s="152" t="s">
        <v>660</v>
      </c>
      <c r="C48" s="152" t="s">
        <v>668</v>
      </c>
      <c r="D48" s="152" t="s">
        <v>649</v>
      </c>
      <c r="E48" s="232">
        <v>2.7</v>
      </c>
    </row>
    <row r="49" spans="1:5">
      <c r="A49" s="140">
        <v>41</v>
      </c>
      <c r="B49" s="152" t="s">
        <v>655</v>
      </c>
      <c r="C49" s="152" t="s">
        <v>669</v>
      </c>
      <c r="D49" s="152" t="s">
        <v>657</v>
      </c>
      <c r="E49" s="232">
        <v>31.9</v>
      </c>
    </row>
    <row r="50" spans="1:5">
      <c r="A50" s="140">
        <v>42</v>
      </c>
      <c r="B50" s="152" t="s">
        <v>658</v>
      </c>
      <c r="C50" s="152" t="s">
        <v>669</v>
      </c>
      <c r="D50" s="152" t="s">
        <v>657</v>
      </c>
      <c r="E50" s="232">
        <v>10.4</v>
      </c>
    </row>
    <row r="51" spans="1:5">
      <c r="A51" s="140">
        <v>43</v>
      </c>
      <c r="B51" s="152" t="s">
        <v>659</v>
      </c>
      <c r="C51" s="152" t="s">
        <v>669</v>
      </c>
      <c r="D51" s="152" t="s">
        <v>657</v>
      </c>
      <c r="E51" s="232">
        <v>18</v>
      </c>
    </row>
    <row r="52" spans="1:5">
      <c r="A52" s="140">
        <v>44</v>
      </c>
      <c r="B52" s="152" t="s">
        <v>655</v>
      </c>
      <c r="C52" s="152" t="s">
        <v>670</v>
      </c>
      <c r="D52" s="152" t="s">
        <v>657</v>
      </c>
      <c r="E52" s="232">
        <v>31.9</v>
      </c>
    </row>
    <row r="53" spans="1:5">
      <c r="A53" s="140">
        <v>45</v>
      </c>
      <c r="B53" s="152" t="s">
        <v>658</v>
      </c>
      <c r="C53" s="152" t="s">
        <v>670</v>
      </c>
      <c r="D53" s="152" t="s">
        <v>657</v>
      </c>
      <c r="E53" s="232">
        <v>10.4</v>
      </c>
    </row>
    <row r="54" spans="1:5">
      <c r="A54" s="140">
        <v>46</v>
      </c>
      <c r="B54" s="152" t="s">
        <v>659</v>
      </c>
      <c r="C54" s="152" t="s">
        <v>670</v>
      </c>
      <c r="D54" s="152" t="s">
        <v>657</v>
      </c>
      <c r="E54" s="232">
        <v>18</v>
      </c>
    </row>
    <row r="55" spans="1:5">
      <c r="A55" s="140">
        <v>47</v>
      </c>
      <c r="B55" s="152" t="s">
        <v>655</v>
      </c>
      <c r="C55" s="152" t="s">
        <v>671</v>
      </c>
      <c r="D55" s="152" t="s">
        <v>657</v>
      </c>
      <c r="E55" s="232">
        <v>31.9</v>
      </c>
    </row>
    <row r="56" spans="1:5">
      <c r="A56" s="140">
        <v>48</v>
      </c>
      <c r="B56" s="152" t="s">
        <v>672</v>
      </c>
      <c r="C56" s="152" t="s">
        <v>671</v>
      </c>
      <c r="D56" s="152" t="s">
        <v>657</v>
      </c>
      <c r="E56" s="232">
        <v>10.4</v>
      </c>
    </row>
    <row r="57" spans="1:5">
      <c r="A57" s="140">
        <v>49</v>
      </c>
      <c r="B57" s="152" t="s">
        <v>659</v>
      </c>
      <c r="C57" s="152" t="s">
        <v>671</v>
      </c>
      <c r="D57" s="152" t="s">
        <v>673</v>
      </c>
      <c r="E57" s="232">
        <v>18</v>
      </c>
    </row>
    <row r="58" spans="1:5">
      <c r="A58" s="140">
        <v>50</v>
      </c>
      <c r="B58" s="152" t="s">
        <v>655</v>
      </c>
      <c r="C58" s="152" t="s">
        <v>674</v>
      </c>
      <c r="D58" s="152" t="s">
        <v>657</v>
      </c>
      <c r="E58" s="232">
        <v>31.9</v>
      </c>
    </row>
    <row r="59" spans="1:5">
      <c r="A59" s="140">
        <v>51</v>
      </c>
      <c r="B59" s="152" t="s">
        <v>672</v>
      </c>
      <c r="C59" s="152" t="s">
        <v>674</v>
      </c>
      <c r="D59" s="152" t="s">
        <v>657</v>
      </c>
      <c r="E59" s="232">
        <v>10.4</v>
      </c>
    </row>
    <row r="60" spans="1:5">
      <c r="A60" s="140">
        <v>52</v>
      </c>
      <c r="B60" s="152" t="s">
        <v>659</v>
      </c>
      <c r="C60" s="152" t="s">
        <v>674</v>
      </c>
      <c r="D60" s="152" t="s">
        <v>657</v>
      </c>
      <c r="E60" s="232">
        <v>18</v>
      </c>
    </row>
    <row r="61" spans="1:5">
      <c r="A61" s="140">
        <v>53</v>
      </c>
      <c r="B61" s="152" t="s">
        <v>655</v>
      </c>
      <c r="C61" s="152" t="s">
        <v>675</v>
      </c>
      <c r="D61" s="152" t="s">
        <v>657</v>
      </c>
      <c r="E61" s="232">
        <v>31.9</v>
      </c>
    </row>
    <row r="62" spans="1:5">
      <c r="A62" s="140">
        <v>54</v>
      </c>
      <c r="B62" s="152" t="s">
        <v>672</v>
      </c>
      <c r="C62" s="152" t="s">
        <v>675</v>
      </c>
      <c r="D62" s="152" t="s">
        <v>657</v>
      </c>
      <c r="E62" s="232">
        <v>10.4</v>
      </c>
    </row>
    <row r="63" spans="1:5">
      <c r="A63" s="140">
        <v>55</v>
      </c>
      <c r="B63" s="152" t="s">
        <v>659</v>
      </c>
      <c r="C63" s="152" t="s">
        <v>675</v>
      </c>
      <c r="D63" s="152" t="s">
        <v>657</v>
      </c>
      <c r="E63" s="232">
        <v>18</v>
      </c>
    </row>
    <row r="64" spans="1:5">
      <c r="A64" s="140">
        <v>56</v>
      </c>
      <c r="B64" s="152" t="s">
        <v>655</v>
      </c>
      <c r="C64" s="152" t="s">
        <v>676</v>
      </c>
      <c r="D64" s="152" t="s">
        <v>657</v>
      </c>
      <c r="E64" s="232">
        <v>31.9</v>
      </c>
    </row>
    <row r="65" spans="1:5">
      <c r="A65" s="140">
        <v>57</v>
      </c>
      <c r="B65" s="152" t="s">
        <v>672</v>
      </c>
      <c r="C65" s="152" t="s">
        <v>676</v>
      </c>
      <c r="D65" s="152" t="s">
        <v>657</v>
      </c>
      <c r="E65" s="232">
        <v>10.4</v>
      </c>
    </row>
    <row r="66" spans="1:5">
      <c r="A66" s="140">
        <v>58</v>
      </c>
      <c r="B66" s="152" t="s">
        <v>659</v>
      </c>
      <c r="C66" s="152" t="s">
        <v>676</v>
      </c>
      <c r="D66" s="152" t="s">
        <v>657</v>
      </c>
      <c r="E66" s="232">
        <v>18</v>
      </c>
    </row>
    <row r="67" spans="1:5">
      <c r="A67" s="140">
        <v>59</v>
      </c>
      <c r="B67" s="152" t="s">
        <v>655</v>
      </c>
      <c r="C67" s="152" t="s">
        <v>677</v>
      </c>
      <c r="D67" s="152" t="s">
        <v>657</v>
      </c>
      <c r="E67" s="232">
        <v>31.9</v>
      </c>
    </row>
    <row r="68" spans="1:5">
      <c r="A68" s="140">
        <v>60</v>
      </c>
      <c r="B68" s="152" t="s">
        <v>672</v>
      </c>
      <c r="C68" s="152" t="s">
        <v>677</v>
      </c>
      <c r="D68" s="152" t="s">
        <v>657</v>
      </c>
      <c r="E68" s="232">
        <v>10.4</v>
      </c>
    </row>
    <row r="69" spans="1:5">
      <c r="A69" s="140">
        <v>61</v>
      </c>
      <c r="B69" s="152" t="s">
        <v>659</v>
      </c>
      <c r="C69" s="152" t="s">
        <v>677</v>
      </c>
      <c r="D69" s="152" t="s">
        <v>657</v>
      </c>
      <c r="E69" s="232">
        <v>18</v>
      </c>
    </row>
    <row r="70" spans="1:5" ht="60">
      <c r="A70" s="140">
        <v>62</v>
      </c>
      <c r="B70" s="151" t="s">
        <v>651</v>
      </c>
      <c r="C70" s="152" t="s">
        <v>678</v>
      </c>
      <c r="D70" s="152" t="s">
        <v>649</v>
      </c>
      <c r="E70" s="232">
        <v>277.60000000000002</v>
      </c>
    </row>
    <row r="71" spans="1:5">
      <c r="A71" s="140">
        <v>63</v>
      </c>
      <c r="B71" s="152" t="s">
        <v>659</v>
      </c>
      <c r="C71" s="152" t="s">
        <v>678</v>
      </c>
      <c r="D71" s="152" t="s">
        <v>649</v>
      </c>
      <c r="E71" s="232">
        <v>16.8</v>
      </c>
    </row>
    <row r="72" spans="1:5" ht="60">
      <c r="A72" s="140">
        <v>64</v>
      </c>
      <c r="B72" s="151" t="s">
        <v>651</v>
      </c>
      <c r="C72" s="152" t="s">
        <v>678</v>
      </c>
      <c r="D72" s="152" t="s">
        <v>649</v>
      </c>
      <c r="E72" s="232">
        <v>8</v>
      </c>
    </row>
    <row r="73" spans="1:5">
      <c r="A73" s="140">
        <v>65</v>
      </c>
      <c r="B73" s="152" t="s">
        <v>679</v>
      </c>
      <c r="C73" s="152" t="s">
        <v>678</v>
      </c>
      <c r="D73" s="152" t="s">
        <v>649</v>
      </c>
      <c r="E73" s="232">
        <v>14.4</v>
      </c>
    </row>
    <row r="74" spans="1:5">
      <c r="A74" s="140">
        <v>66</v>
      </c>
      <c r="B74" s="152" t="s">
        <v>680</v>
      </c>
      <c r="C74" s="152" t="s">
        <v>678</v>
      </c>
      <c r="D74" s="152" t="s">
        <v>649</v>
      </c>
      <c r="E74" s="232">
        <v>21.6</v>
      </c>
    </row>
    <row r="75" spans="1:5">
      <c r="A75" s="140">
        <v>67</v>
      </c>
      <c r="B75" s="152" t="s">
        <v>681</v>
      </c>
      <c r="C75" s="152" t="s">
        <v>678</v>
      </c>
      <c r="D75" s="152" t="s">
        <v>649</v>
      </c>
      <c r="E75" s="232">
        <v>15.2</v>
      </c>
    </row>
    <row r="76" spans="1:5">
      <c r="A76" s="140">
        <v>68</v>
      </c>
      <c r="B76" s="152" t="s">
        <v>16</v>
      </c>
      <c r="C76" s="152" t="s">
        <v>682</v>
      </c>
      <c r="D76" s="152" t="s">
        <v>657</v>
      </c>
      <c r="E76" s="232">
        <v>7</v>
      </c>
    </row>
    <row r="77" spans="1:5">
      <c r="A77" s="140">
        <v>69</v>
      </c>
      <c r="B77" s="152" t="s">
        <v>658</v>
      </c>
      <c r="C77" s="152" t="s">
        <v>682</v>
      </c>
      <c r="D77" s="152" t="s">
        <v>657</v>
      </c>
      <c r="E77" s="232">
        <v>5.3</v>
      </c>
    </row>
    <row r="78" spans="1:5">
      <c r="A78" s="140">
        <v>70</v>
      </c>
      <c r="B78" s="152" t="s">
        <v>683</v>
      </c>
      <c r="C78" s="152" t="s">
        <v>682</v>
      </c>
      <c r="D78" s="152" t="s">
        <v>657</v>
      </c>
      <c r="E78" s="232">
        <v>10</v>
      </c>
    </row>
    <row r="79" spans="1:5">
      <c r="A79" s="140">
        <v>71</v>
      </c>
      <c r="B79" s="152" t="s">
        <v>655</v>
      </c>
      <c r="C79" s="152" t="s">
        <v>682</v>
      </c>
      <c r="D79" s="152" t="s">
        <v>657</v>
      </c>
      <c r="E79" s="232">
        <v>46.3</v>
      </c>
    </row>
    <row r="80" spans="1:5">
      <c r="A80" s="140">
        <v>72</v>
      </c>
      <c r="B80" s="152" t="s">
        <v>16</v>
      </c>
      <c r="C80" s="152" t="s">
        <v>682</v>
      </c>
      <c r="D80" s="152" t="s">
        <v>657</v>
      </c>
      <c r="E80" s="232">
        <v>11.6</v>
      </c>
    </row>
    <row r="81" spans="1:5">
      <c r="A81" s="140">
        <v>73</v>
      </c>
      <c r="B81" s="152" t="s">
        <v>661</v>
      </c>
      <c r="C81" s="152" t="s">
        <v>682</v>
      </c>
      <c r="D81" s="152" t="s">
        <v>657</v>
      </c>
      <c r="E81" s="232">
        <v>10.6</v>
      </c>
    </row>
    <row r="82" spans="1:5">
      <c r="A82" s="140">
        <v>74</v>
      </c>
      <c r="B82" s="152" t="s">
        <v>660</v>
      </c>
      <c r="C82" s="152" t="s">
        <v>682</v>
      </c>
      <c r="D82" s="152" t="s">
        <v>649</v>
      </c>
      <c r="E82" s="232">
        <v>3.7</v>
      </c>
    </row>
    <row r="83" spans="1:5">
      <c r="A83" s="140">
        <v>75</v>
      </c>
      <c r="B83" s="152" t="s">
        <v>655</v>
      </c>
      <c r="C83" s="152" t="s">
        <v>684</v>
      </c>
      <c r="D83" s="152" t="s">
        <v>657</v>
      </c>
      <c r="E83" s="232">
        <v>25.3</v>
      </c>
    </row>
    <row r="84" spans="1:5">
      <c r="A84" s="140">
        <v>76</v>
      </c>
      <c r="B84" s="152" t="s">
        <v>672</v>
      </c>
      <c r="C84" s="152" t="s">
        <v>684</v>
      </c>
      <c r="D84" s="152" t="s">
        <v>657</v>
      </c>
      <c r="E84" s="232">
        <v>5.0999999999999996</v>
      </c>
    </row>
    <row r="85" spans="1:5">
      <c r="A85" s="140">
        <v>77</v>
      </c>
      <c r="B85" s="152" t="s">
        <v>659</v>
      </c>
      <c r="C85" s="152" t="s">
        <v>684</v>
      </c>
      <c r="D85" s="152" t="s">
        <v>657</v>
      </c>
      <c r="E85" s="232">
        <v>17.5</v>
      </c>
    </row>
    <row r="86" spans="1:5">
      <c r="A86" s="140">
        <v>78</v>
      </c>
      <c r="B86" s="152" t="s">
        <v>655</v>
      </c>
      <c r="C86" s="152" t="s">
        <v>685</v>
      </c>
      <c r="D86" s="152" t="s">
        <v>657</v>
      </c>
      <c r="E86" s="232">
        <v>25.3</v>
      </c>
    </row>
    <row r="87" spans="1:5">
      <c r="A87" s="140">
        <v>79</v>
      </c>
      <c r="B87" s="152" t="s">
        <v>672</v>
      </c>
      <c r="C87" s="152" t="s">
        <v>685</v>
      </c>
      <c r="D87" s="152" t="s">
        <v>657</v>
      </c>
      <c r="E87" s="232">
        <v>5.0999999999999996</v>
      </c>
    </row>
    <row r="88" spans="1:5">
      <c r="A88" s="140">
        <v>80</v>
      </c>
      <c r="B88" s="152" t="s">
        <v>659</v>
      </c>
      <c r="C88" s="152" t="s">
        <v>685</v>
      </c>
      <c r="D88" s="152" t="s">
        <v>657</v>
      </c>
      <c r="E88" s="232">
        <v>17.5</v>
      </c>
    </row>
    <row r="89" spans="1:5">
      <c r="A89" s="140">
        <v>81</v>
      </c>
      <c r="B89" s="152" t="s">
        <v>655</v>
      </c>
      <c r="C89" s="152" t="s">
        <v>686</v>
      </c>
      <c r="D89" s="152" t="s">
        <v>657</v>
      </c>
      <c r="E89" s="232">
        <v>25.4</v>
      </c>
    </row>
    <row r="90" spans="1:5">
      <c r="A90" s="140">
        <v>82</v>
      </c>
      <c r="B90" s="152" t="s">
        <v>672</v>
      </c>
      <c r="C90" s="152" t="s">
        <v>686</v>
      </c>
      <c r="D90" s="152" t="s">
        <v>657</v>
      </c>
      <c r="E90" s="232">
        <v>5.0999999999999996</v>
      </c>
    </row>
    <row r="91" spans="1:5">
      <c r="A91" s="140">
        <v>83</v>
      </c>
      <c r="B91" s="152" t="s">
        <v>659</v>
      </c>
      <c r="C91" s="152" t="s">
        <v>686</v>
      </c>
      <c r="D91" s="152" t="s">
        <v>657</v>
      </c>
      <c r="E91" s="232">
        <v>17.5</v>
      </c>
    </row>
    <row r="92" spans="1:5">
      <c r="A92" s="140">
        <v>84</v>
      </c>
      <c r="B92" s="152" t="s">
        <v>655</v>
      </c>
      <c r="C92" s="152" t="s">
        <v>687</v>
      </c>
      <c r="D92" s="152" t="s">
        <v>657</v>
      </c>
      <c r="E92" s="232">
        <v>25.4</v>
      </c>
    </row>
    <row r="93" spans="1:5">
      <c r="A93" s="140">
        <v>85</v>
      </c>
      <c r="B93" s="152" t="s">
        <v>672</v>
      </c>
      <c r="C93" s="152" t="s">
        <v>687</v>
      </c>
      <c r="D93" s="152" t="s">
        <v>657</v>
      </c>
      <c r="E93" s="232">
        <v>5.0999999999999996</v>
      </c>
    </row>
    <row r="94" spans="1:5">
      <c r="A94" s="140">
        <v>86</v>
      </c>
      <c r="B94" s="152" t="s">
        <v>659</v>
      </c>
      <c r="C94" s="152" t="s">
        <v>687</v>
      </c>
      <c r="D94" s="152" t="s">
        <v>657</v>
      </c>
      <c r="E94" s="232">
        <v>17.5</v>
      </c>
    </row>
    <row r="95" spans="1:5">
      <c r="A95" s="140">
        <v>87</v>
      </c>
      <c r="B95" s="152" t="s">
        <v>655</v>
      </c>
      <c r="C95" s="152" t="s">
        <v>688</v>
      </c>
      <c r="D95" s="152" t="s">
        <v>657</v>
      </c>
      <c r="E95" s="232">
        <v>25.4</v>
      </c>
    </row>
    <row r="96" spans="1:5">
      <c r="A96" s="140">
        <v>88</v>
      </c>
      <c r="B96" s="152" t="s">
        <v>672</v>
      </c>
      <c r="C96" s="152" t="s">
        <v>688</v>
      </c>
      <c r="D96" s="152" t="s">
        <v>657</v>
      </c>
      <c r="E96" s="232">
        <v>5.0999999999999996</v>
      </c>
    </row>
    <row r="97" spans="1:5">
      <c r="A97" s="140">
        <v>89</v>
      </c>
      <c r="B97" s="152" t="s">
        <v>659</v>
      </c>
      <c r="C97" s="152" t="s">
        <v>688</v>
      </c>
      <c r="D97" s="152" t="s">
        <v>657</v>
      </c>
      <c r="E97" s="232">
        <v>17.5</v>
      </c>
    </row>
    <row r="98" spans="1:5">
      <c r="A98" s="140">
        <v>90</v>
      </c>
      <c r="B98" s="152" t="s">
        <v>655</v>
      </c>
      <c r="C98" s="152" t="s">
        <v>689</v>
      </c>
      <c r="D98" s="152" t="s">
        <v>657</v>
      </c>
      <c r="E98" s="232">
        <v>25.4</v>
      </c>
    </row>
    <row r="99" spans="1:5">
      <c r="A99" s="140">
        <v>91</v>
      </c>
      <c r="B99" s="152" t="s">
        <v>672</v>
      </c>
      <c r="C99" s="152" t="s">
        <v>689</v>
      </c>
      <c r="D99" s="152" t="s">
        <v>657</v>
      </c>
      <c r="E99" s="232">
        <v>5.0999999999999996</v>
      </c>
    </row>
    <row r="100" spans="1:5">
      <c r="A100" s="140">
        <v>92</v>
      </c>
      <c r="B100" s="152" t="s">
        <v>659</v>
      </c>
      <c r="C100" s="152" t="s">
        <v>689</v>
      </c>
      <c r="D100" s="152" t="s">
        <v>657</v>
      </c>
      <c r="E100" s="232">
        <v>17.5</v>
      </c>
    </row>
    <row r="101" spans="1:5">
      <c r="A101" s="140">
        <v>93</v>
      </c>
      <c r="B101" s="152" t="s">
        <v>655</v>
      </c>
      <c r="C101" s="152" t="s">
        <v>690</v>
      </c>
      <c r="D101" s="152" t="s">
        <v>657</v>
      </c>
      <c r="E101" s="232">
        <v>25.4</v>
      </c>
    </row>
    <row r="102" spans="1:5">
      <c r="A102" s="140">
        <v>94</v>
      </c>
      <c r="B102" s="152" t="s">
        <v>672</v>
      </c>
      <c r="C102" s="152" t="s">
        <v>690</v>
      </c>
      <c r="D102" s="152" t="s">
        <v>657</v>
      </c>
      <c r="E102" s="232">
        <v>5.0999999999999996</v>
      </c>
    </row>
    <row r="103" spans="1:5">
      <c r="A103" s="140">
        <v>95</v>
      </c>
      <c r="B103" s="152" t="s">
        <v>659</v>
      </c>
      <c r="C103" s="152" t="s">
        <v>690</v>
      </c>
      <c r="D103" s="152" t="s">
        <v>657</v>
      </c>
      <c r="E103" s="232">
        <v>17.5</v>
      </c>
    </row>
    <row r="104" spans="1:5">
      <c r="A104" s="140">
        <v>96</v>
      </c>
      <c r="B104" s="152" t="s">
        <v>655</v>
      </c>
      <c r="C104" s="152" t="s">
        <v>691</v>
      </c>
      <c r="D104" s="152" t="s">
        <v>657</v>
      </c>
      <c r="E104" s="232">
        <v>25.4</v>
      </c>
    </row>
    <row r="105" spans="1:5">
      <c r="A105" s="140">
        <v>97</v>
      </c>
      <c r="B105" s="152" t="s">
        <v>672</v>
      </c>
      <c r="C105" s="152" t="s">
        <v>691</v>
      </c>
      <c r="D105" s="152" t="s">
        <v>657</v>
      </c>
      <c r="E105" s="232">
        <v>5.0999999999999996</v>
      </c>
    </row>
    <row r="106" spans="1:5">
      <c r="A106" s="140">
        <v>98</v>
      </c>
      <c r="B106" s="152" t="s">
        <v>659</v>
      </c>
      <c r="C106" s="152" t="s">
        <v>691</v>
      </c>
      <c r="D106" s="152" t="s">
        <v>657</v>
      </c>
      <c r="E106" s="232">
        <v>17.5</v>
      </c>
    </row>
    <row r="107" spans="1:5">
      <c r="A107" s="140">
        <v>100</v>
      </c>
      <c r="B107" s="152" t="s">
        <v>16</v>
      </c>
      <c r="C107" s="152" t="s">
        <v>692</v>
      </c>
      <c r="D107" s="152" t="s">
        <v>649</v>
      </c>
      <c r="E107" s="232">
        <v>8.5</v>
      </c>
    </row>
    <row r="108" spans="1:5" ht="60">
      <c r="A108" s="140">
        <v>101</v>
      </c>
      <c r="B108" s="151" t="s">
        <v>651</v>
      </c>
      <c r="C108" s="152" t="s">
        <v>692</v>
      </c>
      <c r="D108" s="152" t="s">
        <v>649</v>
      </c>
      <c r="E108" s="232">
        <v>185.4</v>
      </c>
    </row>
    <row r="109" spans="1:5">
      <c r="A109" s="140">
        <v>102</v>
      </c>
      <c r="B109" s="152" t="s">
        <v>653</v>
      </c>
      <c r="C109" s="152" t="s">
        <v>692</v>
      </c>
      <c r="D109" s="152" t="s">
        <v>649</v>
      </c>
      <c r="E109" s="232">
        <v>27.1</v>
      </c>
    </row>
    <row r="110" spans="1:5">
      <c r="A110" s="140">
        <v>103</v>
      </c>
      <c r="B110" s="152" t="s">
        <v>652</v>
      </c>
      <c r="C110" s="152" t="s">
        <v>692</v>
      </c>
      <c r="D110" s="152" t="s">
        <v>649</v>
      </c>
      <c r="E110" s="232">
        <v>14.6</v>
      </c>
    </row>
    <row r="111" spans="1:5">
      <c r="A111" s="140">
        <v>104</v>
      </c>
      <c r="B111" s="152" t="s">
        <v>659</v>
      </c>
      <c r="C111" s="152" t="s">
        <v>692</v>
      </c>
      <c r="D111" s="152" t="s">
        <v>649</v>
      </c>
      <c r="E111" s="232">
        <v>19.3</v>
      </c>
    </row>
    <row r="112" spans="1:5">
      <c r="A112" s="140">
        <v>105</v>
      </c>
      <c r="B112" s="152" t="s">
        <v>16</v>
      </c>
      <c r="C112" s="152" t="s">
        <v>693</v>
      </c>
      <c r="D112" s="152" t="s">
        <v>657</v>
      </c>
      <c r="E112" s="232">
        <v>7.1</v>
      </c>
    </row>
    <row r="113" spans="1:5">
      <c r="A113" s="140">
        <v>106</v>
      </c>
      <c r="B113" s="152" t="s">
        <v>672</v>
      </c>
      <c r="C113" s="152" t="s">
        <v>693</v>
      </c>
      <c r="D113" s="152" t="s">
        <v>657</v>
      </c>
      <c r="E113" s="232">
        <v>5.6</v>
      </c>
    </row>
    <row r="114" spans="1:5">
      <c r="A114" s="140">
        <v>107</v>
      </c>
      <c r="B114" s="152" t="s">
        <v>659</v>
      </c>
      <c r="C114" s="152" t="s">
        <v>693</v>
      </c>
      <c r="D114" s="152" t="s">
        <v>657</v>
      </c>
      <c r="E114" s="232">
        <v>12.7</v>
      </c>
    </row>
    <row r="115" spans="1:5">
      <c r="A115" s="140">
        <v>108</v>
      </c>
      <c r="B115" s="152" t="s">
        <v>655</v>
      </c>
      <c r="C115" s="152" t="s">
        <v>693</v>
      </c>
      <c r="D115" s="152" t="s">
        <v>657</v>
      </c>
      <c r="E115" s="232">
        <v>39</v>
      </c>
    </row>
    <row r="116" spans="1:5">
      <c r="A116" s="140">
        <v>109</v>
      </c>
      <c r="B116" s="152" t="s">
        <v>16</v>
      </c>
      <c r="C116" s="152" t="s">
        <v>693</v>
      </c>
      <c r="D116" s="152" t="s">
        <v>657</v>
      </c>
      <c r="E116" s="232">
        <v>7.3</v>
      </c>
    </row>
    <row r="117" spans="1:5">
      <c r="A117" s="140">
        <v>110</v>
      </c>
      <c r="B117" s="152" t="s">
        <v>661</v>
      </c>
      <c r="C117" s="152" t="s">
        <v>693</v>
      </c>
      <c r="D117" s="152" t="s">
        <v>657</v>
      </c>
      <c r="E117" s="232">
        <v>12.4</v>
      </c>
    </row>
    <row r="118" spans="1:5">
      <c r="A118" s="140">
        <v>111</v>
      </c>
      <c r="B118" s="152" t="s">
        <v>660</v>
      </c>
      <c r="C118" s="152" t="s">
        <v>693</v>
      </c>
      <c r="D118" s="152" t="s">
        <v>649</v>
      </c>
      <c r="E118" s="232">
        <v>3</v>
      </c>
    </row>
    <row r="119" spans="1:5">
      <c r="A119" s="140">
        <v>112</v>
      </c>
      <c r="B119" s="152" t="s">
        <v>655</v>
      </c>
      <c r="C119" s="152" t="s">
        <v>694</v>
      </c>
      <c r="D119" s="152" t="s">
        <v>657</v>
      </c>
      <c r="E119" s="232">
        <v>17.8</v>
      </c>
    </row>
    <row r="120" spans="1:5">
      <c r="A120" s="140">
        <v>113</v>
      </c>
      <c r="B120" s="152" t="s">
        <v>672</v>
      </c>
      <c r="C120" s="152" t="s">
        <v>694</v>
      </c>
      <c r="D120" s="152" t="s">
        <v>657</v>
      </c>
      <c r="E120" s="232">
        <v>5.6</v>
      </c>
    </row>
    <row r="121" spans="1:5">
      <c r="A121" s="140">
        <v>114</v>
      </c>
      <c r="B121" s="152" t="s">
        <v>659</v>
      </c>
      <c r="C121" s="152" t="s">
        <v>694</v>
      </c>
      <c r="D121" s="152" t="s">
        <v>657</v>
      </c>
      <c r="E121" s="232">
        <v>19.3</v>
      </c>
    </row>
    <row r="122" spans="1:5">
      <c r="A122" s="140">
        <v>115</v>
      </c>
      <c r="B122" s="152" t="s">
        <v>655</v>
      </c>
      <c r="C122" s="152" t="s">
        <v>695</v>
      </c>
      <c r="D122" s="152" t="s">
        <v>657</v>
      </c>
      <c r="E122" s="232">
        <v>17.8</v>
      </c>
    </row>
    <row r="123" spans="1:5">
      <c r="A123" s="140">
        <v>116</v>
      </c>
      <c r="B123" s="152" t="s">
        <v>672</v>
      </c>
      <c r="C123" s="152" t="s">
        <v>695</v>
      </c>
      <c r="D123" s="152" t="s">
        <v>657</v>
      </c>
      <c r="E123" s="232">
        <v>5.6</v>
      </c>
    </row>
    <row r="124" spans="1:5">
      <c r="A124" s="140">
        <v>117</v>
      </c>
      <c r="B124" s="152" t="s">
        <v>659</v>
      </c>
      <c r="C124" s="152" t="s">
        <v>695</v>
      </c>
      <c r="D124" s="152" t="s">
        <v>657</v>
      </c>
      <c r="E124" s="232">
        <v>19.3</v>
      </c>
    </row>
    <row r="125" spans="1:5">
      <c r="A125" s="140">
        <v>118</v>
      </c>
      <c r="B125" s="152" t="s">
        <v>655</v>
      </c>
      <c r="C125" s="152" t="s">
        <v>696</v>
      </c>
      <c r="D125" s="152" t="s">
        <v>657</v>
      </c>
      <c r="E125" s="232">
        <v>17.8</v>
      </c>
    </row>
    <row r="126" spans="1:5">
      <c r="A126" s="140">
        <v>119</v>
      </c>
      <c r="B126" s="152" t="s">
        <v>672</v>
      </c>
      <c r="C126" s="152" t="s">
        <v>696</v>
      </c>
      <c r="D126" s="152" t="s">
        <v>657</v>
      </c>
      <c r="E126" s="232">
        <v>5.6</v>
      </c>
    </row>
    <row r="127" spans="1:5">
      <c r="A127" s="140">
        <v>120</v>
      </c>
      <c r="B127" s="152" t="s">
        <v>659</v>
      </c>
      <c r="C127" s="152" t="s">
        <v>696</v>
      </c>
      <c r="D127" s="152" t="s">
        <v>657</v>
      </c>
      <c r="E127" s="232">
        <v>19.3</v>
      </c>
    </row>
    <row r="128" spans="1:5">
      <c r="A128" s="140">
        <v>121</v>
      </c>
      <c r="B128" s="152" t="s">
        <v>655</v>
      </c>
      <c r="C128" s="152" t="s">
        <v>697</v>
      </c>
      <c r="D128" s="152" t="s">
        <v>657</v>
      </c>
      <c r="E128" s="232">
        <v>17.8</v>
      </c>
    </row>
    <row r="129" spans="1:5">
      <c r="A129" s="140">
        <v>122</v>
      </c>
      <c r="B129" s="152" t="s">
        <v>672</v>
      </c>
      <c r="C129" s="152" t="s">
        <v>697</v>
      </c>
      <c r="D129" s="152" t="s">
        <v>657</v>
      </c>
      <c r="E129" s="232">
        <v>5.6</v>
      </c>
    </row>
    <row r="130" spans="1:5">
      <c r="A130" s="140">
        <v>123</v>
      </c>
      <c r="B130" s="152" t="s">
        <v>659</v>
      </c>
      <c r="C130" s="152" t="s">
        <v>697</v>
      </c>
      <c r="D130" s="152" t="s">
        <v>657</v>
      </c>
      <c r="E130" s="232">
        <v>19.3</v>
      </c>
    </row>
    <row r="131" spans="1:5">
      <c r="A131" s="140">
        <v>124</v>
      </c>
      <c r="B131" s="152" t="s">
        <v>655</v>
      </c>
      <c r="C131" s="152" t="s">
        <v>698</v>
      </c>
      <c r="D131" s="152" t="s">
        <v>657</v>
      </c>
      <c r="E131" s="232">
        <v>17.8</v>
      </c>
    </row>
    <row r="132" spans="1:5">
      <c r="A132" s="140">
        <v>125</v>
      </c>
      <c r="B132" s="152" t="s">
        <v>672</v>
      </c>
      <c r="C132" s="152" t="s">
        <v>698</v>
      </c>
      <c r="D132" s="152" t="s">
        <v>657</v>
      </c>
      <c r="E132" s="232">
        <v>5.6</v>
      </c>
    </row>
    <row r="133" spans="1:5">
      <c r="A133" s="140">
        <v>126</v>
      </c>
      <c r="B133" s="152" t="s">
        <v>659</v>
      </c>
      <c r="C133" s="152" t="s">
        <v>698</v>
      </c>
      <c r="D133" s="152" t="s">
        <v>657</v>
      </c>
      <c r="E133" s="232">
        <v>19.3</v>
      </c>
    </row>
    <row r="134" spans="1:5">
      <c r="A134" s="140">
        <v>127</v>
      </c>
      <c r="B134" s="152" t="s">
        <v>655</v>
      </c>
      <c r="C134" s="152" t="s">
        <v>699</v>
      </c>
      <c r="D134" s="152" t="s">
        <v>657</v>
      </c>
      <c r="E134" s="232">
        <v>17.8</v>
      </c>
    </row>
    <row r="135" spans="1:5">
      <c r="A135" s="140">
        <v>128</v>
      </c>
      <c r="B135" s="152" t="s">
        <v>672</v>
      </c>
      <c r="C135" s="152" t="s">
        <v>699</v>
      </c>
      <c r="D135" s="152" t="s">
        <v>657</v>
      </c>
      <c r="E135" s="232">
        <v>5.6</v>
      </c>
    </row>
    <row r="136" spans="1:5">
      <c r="A136" s="140">
        <v>129</v>
      </c>
      <c r="B136" s="152" t="s">
        <v>659</v>
      </c>
      <c r="C136" s="152" t="s">
        <v>699</v>
      </c>
      <c r="D136" s="152" t="s">
        <v>657</v>
      </c>
      <c r="E136" s="232">
        <v>19.3</v>
      </c>
    </row>
    <row r="137" spans="1:5">
      <c r="A137" s="140">
        <v>130</v>
      </c>
      <c r="B137" s="152" t="s">
        <v>655</v>
      </c>
      <c r="C137" s="152" t="s">
        <v>700</v>
      </c>
      <c r="D137" s="152" t="s">
        <v>657</v>
      </c>
      <c r="E137" s="232">
        <v>17.8</v>
      </c>
    </row>
    <row r="138" spans="1:5">
      <c r="A138" s="140">
        <v>131</v>
      </c>
      <c r="B138" s="152" t="s">
        <v>672</v>
      </c>
      <c r="C138" s="152" t="s">
        <v>700</v>
      </c>
      <c r="D138" s="152" t="s">
        <v>657</v>
      </c>
      <c r="E138" s="232">
        <v>5.6</v>
      </c>
    </row>
    <row r="139" spans="1:5">
      <c r="A139" s="140">
        <v>132</v>
      </c>
      <c r="B139" s="152" t="s">
        <v>659</v>
      </c>
      <c r="C139" s="152" t="s">
        <v>700</v>
      </c>
      <c r="D139" s="152" t="s">
        <v>657</v>
      </c>
      <c r="E139" s="232">
        <v>19.3</v>
      </c>
    </row>
    <row r="140" spans="1:5">
      <c r="A140" s="140">
        <v>133</v>
      </c>
      <c r="B140" s="152" t="s">
        <v>655</v>
      </c>
      <c r="C140" s="152" t="s">
        <v>701</v>
      </c>
      <c r="D140" s="152" t="s">
        <v>657</v>
      </c>
      <c r="E140" s="232">
        <v>17.8</v>
      </c>
    </row>
    <row r="141" spans="1:5">
      <c r="A141" s="140">
        <v>134</v>
      </c>
      <c r="B141" s="152" t="s">
        <v>672</v>
      </c>
      <c r="C141" s="152" t="s">
        <v>701</v>
      </c>
      <c r="D141" s="152" t="s">
        <v>657</v>
      </c>
      <c r="E141" s="232">
        <v>5.6</v>
      </c>
    </row>
    <row r="142" spans="1:5">
      <c r="A142" s="140">
        <v>135</v>
      </c>
      <c r="B142" s="152" t="s">
        <v>659</v>
      </c>
      <c r="C142" s="152" t="s">
        <v>701</v>
      </c>
      <c r="D142" s="152" t="s">
        <v>657</v>
      </c>
      <c r="E142" s="232">
        <v>19.3</v>
      </c>
    </row>
    <row r="143" spans="1:5">
      <c r="A143" s="140">
        <v>136</v>
      </c>
      <c r="B143" s="152" t="s">
        <v>653</v>
      </c>
      <c r="C143" s="152" t="s">
        <v>702</v>
      </c>
      <c r="D143" s="152" t="s">
        <v>649</v>
      </c>
      <c r="E143" s="232">
        <v>26.2</v>
      </c>
    </row>
    <row r="144" spans="1:5">
      <c r="A144" s="140">
        <v>134</v>
      </c>
      <c r="B144" s="152" t="s">
        <v>659</v>
      </c>
      <c r="C144" s="152" t="s">
        <v>702</v>
      </c>
      <c r="D144" s="152" t="s">
        <v>649</v>
      </c>
      <c r="E144" s="232">
        <v>16.899999999999999</v>
      </c>
    </row>
    <row r="145" spans="1:5" ht="60">
      <c r="A145" s="140">
        <v>135</v>
      </c>
      <c r="B145" s="151" t="s">
        <v>651</v>
      </c>
      <c r="C145" s="152" t="s">
        <v>702</v>
      </c>
      <c r="D145" s="152" t="s">
        <v>649</v>
      </c>
      <c r="E145" s="232">
        <v>7.7</v>
      </c>
    </row>
    <row r="146" spans="1:5" ht="60">
      <c r="A146" s="140">
        <v>136</v>
      </c>
      <c r="B146" s="151" t="s">
        <v>651</v>
      </c>
      <c r="C146" s="152" t="s">
        <v>703</v>
      </c>
      <c r="D146" s="152" t="s">
        <v>649</v>
      </c>
      <c r="E146" s="232">
        <v>167.4</v>
      </c>
    </row>
    <row r="147" spans="1:5">
      <c r="A147" s="140">
        <v>137</v>
      </c>
      <c r="B147" s="152" t="s">
        <v>667</v>
      </c>
      <c r="C147" s="152" t="s">
        <v>702</v>
      </c>
      <c r="D147" s="152" t="s">
        <v>649</v>
      </c>
      <c r="E147" s="232">
        <v>17.899999999999999</v>
      </c>
    </row>
    <row r="148" spans="1:5">
      <c r="A148" s="140">
        <v>138</v>
      </c>
      <c r="B148" s="152" t="s">
        <v>679</v>
      </c>
      <c r="C148" s="152" t="s">
        <v>702</v>
      </c>
      <c r="D148" s="152" t="s">
        <v>649</v>
      </c>
      <c r="E148" s="232">
        <v>13.6</v>
      </c>
    </row>
    <row r="149" spans="1:5">
      <c r="A149" s="140">
        <v>139</v>
      </c>
      <c r="B149" s="152" t="s">
        <v>16</v>
      </c>
      <c r="C149" s="152" t="s">
        <v>704</v>
      </c>
      <c r="D149" s="152" t="s">
        <v>657</v>
      </c>
      <c r="E149" s="232">
        <v>7.9</v>
      </c>
    </row>
    <row r="150" spans="1:5">
      <c r="A150" s="140">
        <v>140</v>
      </c>
      <c r="B150" s="152" t="s">
        <v>672</v>
      </c>
      <c r="C150" s="152" t="s">
        <v>704</v>
      </c>
      <c r="D150" s="152" t="s">
        <v>657</v>
      </c>
      <c r="E150" s="232">
        <v>6</v>
      </c>
    </row>
    <row r="151" spans="1:5">
      <c r="A151" s="140">
        <v>141</v>
      </c>
      <c r="B151" s="152" t="s">
        <v>659</v>
      </c>
      <c r="C151" s="152" t="s">
        <v>704</v>
      </c>
      <c r="D151" s="152" t="s">
        <v>657</v>
      </c>
      <c r="E151" s="232">
        <v>11.2</v>
      </c>
    </row>
    <row r="152" spans="1:5">
      <c r="A152" s="140">
        <v>142</v>
      </c>
      <c r="B152" s="152" t="s">
        <v>655</v>
      </c>
      <c r="C152" s="152" t="s">
        <v>704</v>
      </c>
      <c r="D152" s="152" t="s">
        <v>657</v>
      </c>
      <c r="E152" s="232">
        <v>42.1</v>
      </c>
    </row>
    <row r="153" spans="1:5">
      <c r="A153" s="140">
        <v>143</v>
      </c>
      <c r="B153" s="152" t="s">
        <v>16</v>
      </c>
      <c r="C153" s="152" t="s">
        <v>704</v>
      </c>
      <c r="D153" s="152" t="s">
        <v>657</v>
      </c>
      <c r="E153" s="232">
        <v>7.9</v>
      </c>
    </row>
    <row r="154" spans="1:5">
      <c r="A154" s="140">
        <v>144</v>
      </c>
      <c r="B154" s="152" t="s">
        <v>661</v>
      </c>
      <c r="C154" s="152" t="s">
        <v>704</v>
      </c>
      <c r="D154" s="152" t="s">
        <v>657</v>
      </c>
      <c r="E154" s="232">
        <v>14.7</v>
      </c>
    </row>
    <row r="155" spans="1:5">
      <c r="A155" s="140">
        <v>145</v>
      </c>
      <c r="B155" s="152" t="s">
        <v>660</v>
      </c>
      <c r="C155" s="152" t="s">
        <v>704</v>
      </c>
      <c r="D155" s="152" t="s">
        <v>649</v>
      </c>
      <c r="E155" s="232">
        <v>2.8</v>
      </c>
    </row>
    <row r="156" spans="1:5">
      <c r="A156" s="140">
        <v>146</v>
      </c>
      <c r="B156" s="152" t="s">
        <v>655</v>
      </c>
      <c r="C156" s="152" t="s">
        <v>705</v>
      </c>
      <c r="D156" s="152" t="s">
        <v>657</v>
      </c>
      <c r="E156" s="232">
        <v>17.3</v>
      </c>
    </row>
    <row r="157" spans="1:5">
      <c r="A157" s="140">
        <v>147</v>
      </c>
      <c r="B157" s="152" t="s">
        <v>672</v>
      </c>
      <c r="C157" s="152" t="s">
        <v>705</v>
      </c>
      <c r="D157" s="152" t="s">
        <v>657</v>
      </c>
      <c r="E157" s="232">
        <v>6</v>
      </c>
    </row>
    <row r="158" spans="1:5">
      <c r="A158" s="140">
        <v>148</v>
      </c>
      <c r="B158" s="152" t="s">
        <v>659</v>
      </c>
      <c r="C158" s="152" t="s">
        <v>705</v>
      </c>
      <c r="D158" s="152" t="s">
        <v>657</v>
      </c>
      <c r="E158" s="232">
        <v>17.5</v>
      </c>
    </row>
    <row r="159" spans="1:5">
      <c r="A159" s="140">
        <v>149</v>
      </c>
      <c r="B159" s="152" t="s">
        <v>655</v>
      </c>
      <c r="C159" s="152" t="s">
        <v>706</v>
      </c>
      <c r="D159" s="152" t="s">
        <v>657</v>
      </c>
      <c r="E159" s="232">
        <v>17.3</v>
      </c>
    </row>
    <row r="160" spans="1:5">
      <c r="A160" s="140">
        <v>150</v>
      </c>
      <c r="B160" s="152" t="s">
        <v>672</v>
      </c>
      <c r="C160" s="152" t="s">
        <v>706</v>
      </c>
      <c r="D160" s="152" t="s">
        <v>657</v>
      </c>
      <c r="E160" s="232">
        <v>6</v>
      </c>
    </row>
    <row r="161" spans="1:5">
      <c r="A161" s="140">
        <v>151</v>
      </c>
      <c r="B161" s="152" t="s">
        <v>659</v>
      </c>
      <c r="C161" s="152" t="s">
        <v>706</v>
      </c>
      <c r="D161" s="152" t="s">
        <v>657</v>
      </c>
      <c r="E161" s="232">
        <v>17.5</v>
      </c>
    </row>
    <row r="162" spans="1:5">
      <c r="A162" s="140">
        <v>152</v>
      </c>
      <c r="B162" s="152" t="s">
        <v>655</v>
      </c>
      <c r="C162" s="152" t="s">
        <v>707</v>
      </c>
      <c r="D162" s="152" t="s">
        <v>657</v>
      </c>
      <c r="E162" s="232">
        <v>17.3</v>
      </c>
    </row>
    <row r="163" spans="1:5">
      <c r="A163" s="140">
        <v>153</v>
      </c>
      <c r="B163" s="152" t="s">
        <v>672</v>
      </c>
      <c r="C163" s="152" t="s">
        <v>707</v>
      </c>
      <c r="D163" s="152" t="s">
        <v>657</v>
      </c>
      <c r="E163" s="232">
        <v>6</v>
      </c>
    </row>
    <row r="164" spans="1:5">
      <c r="A164" s="140">
        <v>154</v>
      </c>
      <c r="B164" s="152" t="s">
        <v>659</v>
      </c>
      <c r="C164" s="152" t="s">
        <v>707</v>
      </c>
      <c r="D164" s="152" t="s">
        <v>657</v>
      </c>
      <c r="E164" s="232">
        <v>17.5</v>
      </c>
    </row>
    <row r="165" spans="1:5">
      <c r="A165" s="140">
        <v>155</v>
      </c>
      <c r="B165" s="152" t="s">
        <v>655</v>
      </c>
      <c r="C165" s="152" t="s">
        <v>708</v>
      </c>
      <c r="D165" s="152" t="s">
        <v>657</v>
      </c>
      <c r="E165" s="232">
        <v>17.3</v>
      </c>
    </row>
    <row r="166" spans="1:5">
      <c r="A166" s="140">
        <v>156</v>
      </c>
      <c r="B166" s="152" t="s">
        <v>672</v>
      </c>
      <c r="C166" s="152" t="s">
        <v>708</v>
      </c>
      <c r="D166" s="152" t="s">
        <v>657</v>
      </c>
      <c r="E166" s="232">
        <v>6</v>
      </c>
    </row>
    <row r="167" spans="1:5">
      <c r="A167" s="140">
        <v>157</v>
      </c>
      <c r="B167" s="152" t="s">
        <v>659</v>
      </c>
      <c r="C167" s="152" t="s">
        <v>708</v>
      </c>
      <c r="D167" s="152" t="s">
        <v>657</v>
      </c>
      <c r="E167" s="232">
        <v>17.5</v>
      </c>
    </row>
    <row r="168" spans="1:5">
      <c r="A168" s="140">
        <v>158</v>
      </c>
      <c r="B168" s="152" t="s">
        <v>655</v>
      </c>
      <c r="C168" s="152" t="s">
        <v>709</v>
      </c>
      <c r="D168" s="152" t="s">
        <v>657</v>
      </c>
      <c r="E168" s="232">
        <v>17.3</v>
      </c>
    </row>
    <row r="169" spans="1:5">
      <c r="A169" s="140">
        <v>159</v>
      </c>
      <c r="B169" s="152" t="s">
        <v>672</v>
      </c>
      <c r="C169" s="152" t="s">
        <v>709</v>
      </c>
      <c r="D169" s="152" t="s">
        <v>657</v>
      </c>
      <c r="E169" s="232">
        <v>6.1</v>
      </c>
    </row>
    <row r="170" spans="1:5">
      <c r="A170" s="140">
        <v>160</v>
      </c>
      <c r="B170" s="152" t="s">
        <v>659</v>
      </c>
      <c r="C170" s="152" t="s">
        <v>709</v>
      </c>
      <c r="D170" s="152" t="s">
        <v>657</v>
      </c>
      <c r="E170" s="232">
        <v>17.5</v>
      </c>
    </row>
    <row r="171" spans="1:5">
      <c r="A171" s="140">
        <v>161</v>
      </c>
      <c r="B171" s="152" t="s">
        <v>655</v>
      </c>
      <c r="C171" s="152" t="s">
        <v>710</v>
      </c>
      <c r="D171" s="152" t="s">
        <v>657</v>
      </c>
      <c r="E171" s="232">
        <v>17.3</v>
      </c>
    </row>
    <row r="172" spans="1:5">
      <c r="A172" s="140">
        <v>162</v>
      </c>
      <c r="B172" s="152" t="s">
        <v>672</v>
      </c>
      <c r="C172" s="152" t="s">
        <v>710</v>
      </c>
      <c r="D172" s="152" t="s">
        <v>657</v>
      </c>
      <c r="E172" s="232">
        <v>6.1</v>
      </c>
    </row>
    <row r="173" spans="1:5">
      <c r="A173" s="140">
        <v>163</v>
      </c>
      <c r="B173" s="152" t="s">
        <v>659</v>
      </c>
      <c r="C173" s="152" t="s">
        <v>710</v>
      </c>
      <c r="D173" s="152" t="s">
        <v>657</v>
      </c>
      <c r="E173" s="232">
        <v>17.5</v>
      </c>
    </row>
    <row r="174" spans="1:5">
      <c r="A174" s="140">
        <v>164</v>
      </c>
      <c r="B174" s="152" t="s">
        <v>655</v>
      </c>
      <c r="C174" s="152" t="s">
        <v>711</v>
      </c>
      <c r="D174" s="152" t="s">
        <v>657</v>
      </c>
      <c r="E174" s="232">
        <v>17.3</v>
      </c>
    </row>
    <row r="175" spans="1:5">
      <c r="A175" s="140">
        <v>165</v>
      </c>
      <c r="B175" s="152" t="s">
        <v>672</v>
      </c>
      <c r="C175" s="152" t="s">
        <v>711</v>
      </c>
      <c r="D175" s="152" t="s">
        <v>657</v>
      </c>
      <c r="E175" s="232">
        <v>6.1</v>
      </c>
    </row>
    <row r="176" spans="1:5">
      <c r="A176" s="140">
        <v>166</v>
      </c>
      <c r="B176" s="152" t="s">
        <v>659</v>
      </c>
      <c r="C176" s="152" t="s">
        <v>711</v>
      </c>
      <c r="D176" s="152" t="s">
        <v>657</v>
      </c>
      <c r="E176" s="232">
        <v>17.5</v>
      </c>
    </row>
    <row r="177" spans="1:5">
      <c r="A177" s="140">
        <v>167</v>
      </c>
      <c r="B177" s="152" t="s">
        <v>655</v>
      </c>
      <c r="C177" s="152" t="s">
        <v>712</v>
      </c>
      <c r="D177" s="152" t="s">
        <v>657</v>
      </c>
      <c r="E177" s="232">
        <v>17.3</v>
      </c>
    </row>
    <row r="178" spans="1:5">
      <c r="A178" s="140">
        <v>168</v>
      </c>
      <c r="B178" s="152" t="s">
        <v>672</v>
      </c>
      <c r="C178" s="152" t="s">
        <v>712</v>
      </c>
      <c r="D178" s="152" t="s">
        <v>657</v>
      </c>
      <c r="E178" s="232">
        <v>6.1</v>
      </c>
    </row>
    <row r="179" spans="1:5">
      <c r="A179" s="140">
        <v>169</v>
      </c>
      <c r="B179" s="152" t="s">
        <v>659</v>
      </c>
      <c r="C179" s="152" t="s">
        <v>712</v>
      </c>
      <c r="D179" s="152" t="s">
        <v>657</v>
      </c>
      <c r="E179" s="232">
        <v>17.5</v>
      </c>
    </row>
    <row r="180" spans="1:5" ht="60">
      <c r="A180" s="140">
        <v>170</v>
      </c>
      <c r="B180" s="151" t="s">
        <v>651</v>
      </c>
      <c r="C180" s="152" t="s">
        <v>713</v>
      </c>
      <c r="D180" s="152" t="s">
        <v>649</v>
      </c>
      <c r="E180" s="232">
        <v>243.3</v>
      </c>
    </row>
    <row r="181" spans="1:5">
      <c r="A181" s="140">
        <v>171</v>
      </c>
      <c r="B181" s="152" t="s">
        <v>659</v>
      </c>
      <c r="C181" s="152" t="s">
        <v>713</v>
      </c>
      <c r="D181" s="152" t="s">
        <v>649</v>
      </c>
      <c r="E181" s="232">
        <v>16.7</v>
      </c>
    </row>
    <row r="182" spans="1:5">
      <c r="A182" s="140">
        <v>172</v>
      </c>
      <c r="B182" s="152" t="s">
        <v>16</v>
      </c>
      <c r="C182" s="152" t="s">
        <v>713</v>
      </c>
      <c r="D182" s="152" t="s">
        <v>649</v>
      </c>
      <c r="E182" s="232">
        <v>7.8</v>
      </c>
    </row>
    <row r="183" spans="1:5">
      <c r="A183" s="140">
        <v>173</v>
      </c>
      <c r="B183" s="152" t="s">
        <v>653</v>
      </c>
      <c r="C183" s="152" t="s">
        <v>713</v>
      </c>
      <c r="D183" s="152" t="s">
        <v>649</v>
      </c>
      <c r="E183" s="232">
        <v>15.9</v>
      </c>
    </row>
    <row r="184" spans="1:5">
      <c r="A184" s="140">
        <v>174</v>
      </c>
      <c r="B184" s="152" t="s">
        <v>679</v>
      </c>
      <c r="C184" s="152" t="s">
        <v>713</v>
      </c>
      <c r="D184" s="152" t="s">
        <v>649</v>
      </c>
      <c r="E184" s="232">
        <v>17.600000000000001</v>
      </c>
    </row>
    <row r="185" spans="1:5">
      <c r="A185" s="140">
        <v>175</v>
      </c>
      <c r="B185" s="152" t="s">
        <v>16</v>
      </c>
      <c r="C185" s="152" t="s">
        <v>714</v>
      </c>
      <c r="D185" s="152" t="s">
        <v>657</v>
      </c>
      <c r="E185" s="232">
        <v>9.5</v>
      </c>
    </row>
    <row r="186" spans="1:5">
      <c r="A186" s="140">
        <v>176</v>
      </c>
      <c r="B186" s="152" t="s">
        <v>672</v>
      </c>
      <c r="C186" s="152" t="s">
        <v>714</v>
      </c>
      <c r="D186" s="152" t="s">
        <v>657</v>
      </c>
      <c r="E186" s="232">
        <v>5.9</v>
      </c>
    </row>
    <row r="187" spans="1:5">
      <c r="A187" s="140">
        <v>177</v>
      </c>
      <c r="B187" s="152" t="s">
        <v>659</v>
      </c>
      <c r="C187" s="152" t="s">
        <v>714</v>
      </c>
      <c r="D187" s="152" t="s">
        <v>657</v>
      </c>
      <c r="E187" s="232">
        <v>10.4</v>
      </c>
    </row>
    <row r="188" spans="1:5">
      <c r="A188" s="140">
        <v>178</v>
      </c>
      <c r="B188" s="152" t="s">
        <v>655</v>
      </c>
      <c r="C188" s="152" t="s">
        <v>714</v>
      </c>
      <c r="D188" s="152" t="s">
        <v>657</v>
      </c>
      <c r="E188" s="232">
        <v>35.5</v>
      </c>
    </row>
    <row r="189" spans="1:5">
      <c r="A189" s="140">
        <v>179</v>
      </c>
      <c r="B189" s="152" t="s">
        <v>16</v>
      </c>
      <c r="C189" s="152" t="s">
        <v>714</v>
      </c>
      <c r="D189" s="152" t="s">
        <v>657</v>
      </c>
      <c r="E189" s="232">
        <v>10.8</v>
      </c>
    </row>
    <row r="190" spans="1:5">
      <c r="A190" s="140">
        <v>180</v>
      </c>
      <c r="B190" s="152" t="s">
        <v>661</v>
      </c>
      <c r="C190" s="152" t="s">
        <v>714</v>
      </c>
      <c r="D190" s="152" t="s">
        <v>657</v>
      </c>
      <c r="E190" s="232">
        <v>11.9</v>
      </c>
    </row>
    <row r="191" spans="1:5">
      <c r="A191" s="140">
        <v>181</v>
      </c>
      <c r="B191" s="152" t="s">
        <v>660</v>
      </c>
      <c r="C191" s="152" t="s">
        <v>714</v>
      </c>
      <c r="D191" s="152" t="s">
        <v>649</v>
      </c>
      <c r="E191" s="232">
        <v>3</v>
      </c>
    </row>
    <row r="192" spans="1:5">
      <c r="A192" s="140">
        <v>182</v>
      </c>
      <c r="B192" s="152" t="s">
        <v>655</v>
      </c>
      <c r="C192" s="152" t="s">
        <v>715</v>
      </c>
      <c r="D192" s="152" t="s">
        <v>657</v>
      </c>
      <c r="E192" s="232">
        <v>17.7</v>
      </c>
    </row>
    <row r="193" spans="1:5">
      <c r="A193" s="140">
        <v>183</v>
      </c>
      <c r="B193" s="152" t="s">
        <v>672</v>
      </c>
      <c r="C193" s="152" t="s">
        <v>715</v>
      </c>
      <c r="D193" s="152" t="s">
        <v>657</v>
      </c>
      <c r="E193" s="232">
        <v>5.9</v>
      </c>
    </row>
    <row r="194" spans="1:5">
      <c r="A194" s="140">
        <v>184</v>
      </c>
      <c r="B194" s="152" t="s">
        <v>659</v>
      </c>
      <c r="C194" s="152" t="s">
        <v>715</v>
      </c>
      <c r="D194" s="152" t="s">
        <v>657</v>
      </c>
      <c r="E194" s="232">
        <v>17.2</v>
      </c>
    </row>
    <row r="195" spans="1:5">
      <c r="A195" s="140">
        <v>185</v>
      </c>
      <c r="B195" s="152" t="s">
        <v>655</v>
      </c>
      <c r="C195" s="152" t="s">
        <v>716</v>
      </c>
      <c r="D195" s="152" t="s">
        <v>657</v>
      </c>
      <c r="E195" s="232">
        <v>17.7</v>
      </c>
    </row>
    <row r="196" spans="1:5">
      <c r="A196" s="140">
        <v>186</v>
      </c>
      <c r="B196" s="152" t="s">
        <v>672</v>
      </c>
      <c r="C196" s="152" t="s">
        <v>716</v>
      </c>
      <c r="D196" s="152" t="s">
        <v>657</v>
      </c>
      <c r="E196" s="232">
        <v>5.9</v>
      </c>
    </row>
    <row r="197" spans="1:5">
      <c r="A197" s="140">
        <v>187</v>
      </c>
      <c r="B197" s="152" t="s">
        <v>659</v>
      </c>
      <c r="C197" s="152" t="s">
        <v>716</v>
      </c>
      <c r="D197" s="152" t="s">
        <v>657</v>
      </c>
      <c r="E197" s="232">
        <v>17.2</v>
      </c>
    </row>
    <row r="198" spans="1:5">
      <c r="A198" s="140">
        <v>188</v>
      </c>
      <c r="B198" s="152" t="s">
        <v>655</v>
      </c>
      <c r="C198" s="152" t="s">
        <v>717</v>
      </c>
      <c r="D198" s="152" t="s">
        <v>657</v>
      </c>
      <c r="E198" s="232">
        <v>17.7</v>
      </c>
    </row>
    <row r="199" spans="1:5">
      <c r="A199" s="140">
        <v>189</v>
      </c>
      <c r="B199" s="152" t="s">
        <v>672</v>
      </c>
      <c r="C199" s="152" t="s">
        <v>717</v>
      </c>
      <c r="D199" s="152" t="s">
        <v>657</v>
      </c>
      <c r="E199" s="232">
        <v>5.9</v>
      </c>
    </row>
    <row r="200" spans="1:5">
      <c r="A200" s="140">
        <v>190</v>
      </c>
      <c r="B200" s="152" t="s">
        <v>659</v>
      </c>
      <c r="C200" s="152" t="s">
        <v>717</v>
      </c>
      <c r="D200" s="152" t="s">
        <v>657</v>
      </c>
      <c r="E200" s="232">
        <v>17.2</v>
      </c>
    </row>
    <row r="201" spans="1:5">
      <c r="A201" s="140">
        <v>191</v>
      </c>
      <c r="B201" s="152" t="s">
        <v>655</v>
      </c>
      <c r="C201" s="152" t="s">
        <v>718</v>
      </c>
      <c r="D201" s="152" t="s">
        <v>657</v>
      </c>
      <c r="E201" s="232">
        <v>17.7</v>
      </c>
    </row>
    <row r="202" spans="1:5">
      <c r="A202" s="140">
        <v>192</v>
      </c>
      <c r="B202" s="152" t="s">
        <v>672</v>
      </c>
      <c r="C202" s="152" t="s">
        <v>718</v>
      </c>
      <c r="D202" s="152" t="s">
        <v>657</v>
      </c>
      <c r="E202" s="232">
        <v>5.9</v>
      </c>
    </row>
    <row r="203" spans="1:5">
      <c r="A203" s="140">
        <v>193</v>
      </c>
      <c r="B203" s="152" t="s">
        <v>659</v>
      </c>
      <c r="C203" s="152" t="s">
        <v>718</v>
      </c>
      <c r="D203" s="152" t="s">
        <v>657</v>
      </c>
      <c r="E203" s="232">
        <v>17.2</v>
      </c>
    </row>
    <row r="204" spans="1:5">
      <c r="A204" s="140">
        <v>194</v>
      </c>
      <c r="B204" s="152" t="s">
        <v>655</v>
      </c>
      <c r="C204" s="152" t="s">
        <v>719</v>
      </c>
      <c r="D204" s="152" t="s">
        <v>657</v>
      </c>
      <c r="E204" s="232">
        <v>17.7</v>
      </c>
    </row>
    <row r="205" spans="1:5">
      <c r="A205" s="140">
        <v>195</v>
      </c>
      <c r="B205" s="152" t="s">
        <v>672</v>
      </c>
      <c r="C205" s="152" t="s">
        <v>719</v>
      </c>
      <c r="D205" s="152" t="s">
        <v>657</v>
      </c>
      <c r="E205" s="232">
        <v>5.9</v>
      </c>
    </row>
    <row r="206" spans="1:5">
      <c r="A206" s="140">
        <v>196</v>
      </c>
      <c r="B206" s="152" t="s">
        <v>659</v>
      </c>
      <c r="C206" s="152" t="s">
        <v>719</v>
      </c>
      <c r="D206" s="152" t="s">
        <v>657</v>
      </c>
      <c r="E206" s="232">
        <v>17.2</v>
      </c>
    </row>
    <row r="207" spans="1:5">
      <c r="A207" s="140">
        <v>197</v>
      </c>
      <c r="B207" s="152" t="s">
        <v>655</v>
      </c>
      <c r="C207" s="152" t="s">
        <v>720</v>
      </c>
      <c r="D207" s="152" t="s">
        <v>657</v>
      </c>
      <c r="E207" s="232">
        <v>17.7</v>
      </c>
    </row>
    <row r="208" spans="1:5">
      <c r="A208" s="140">
        <v>198</v>
      </c>
      <c r="B208" s="152" t="s">
        <v>672</v>
      </c>
      <c r="C208" s="152" t="s">
        <v>720</v>
      </c>
      <c r="D208" s="152" t="s">
        <v>657</v>
      </c>
      <c r="E208" s="232">
        <v>5.9</v>
      </c>
    </row>
    <row r="209" spans="1:5">
      <c r="A209" s="140">
        <v>199</v>
      </c>
      <c r="B209" s="152" t="s">
        <v>659</v>
      </c>
      <c r="C209" s="152" t="s">
        <v>720</v>
      </c>
      <c r="D209" s="152" t="s">
        <v>657</v>
      </c>
      <c r="E209" s="232">
        <v>17.2</v>
      </c>
    </row>
    <row r="210" spans="1:5">
      <c r="A210" s="140">
        <v>200</v>
      </c>
      <c r="B210" s="152" t="s">
        <v>655</v>
      </c>
      <c r="C210" s="152" t="s">
        <v>721</v>
      </c>
      <c r="D210" s="152" t="s">
        <v>657</v>
      </c>
      <c r="E210" s="232">
        <v>17.7</v>
      </c>
    </row>
    <row r="211" spans="1:5">
      <c r="A211" s="140">
        <v>201</v>
      </c>
      <c r="B211" s="152" t="s">
        <v>672</v>
      </c>
      <c r="C211" s="152" t="s">
        <v>721</v>
      </c>
      <c r="D211" s="152" t="s">
        <v>657</v>
      </c>
      <c r="E211" s="232">
        <v>5.9</v>
      </c>
    </row>
    <row r="212" spans="1:5">
      <c r="A212" s="140">
        <v>202</v>
      </c>
      <c r="B212" s="152" t="s">
        <v>659</v>
      </c>
      <c r="C212" s="152" t="s">
        <v>721</v>
      </c>
      <c r="D212" s="152" t="s">
        <v>657</v>
      </c>
      <c r="E212" s="232">
        <v>17.2</v>
      </c>
    </row>
  </sheetData>
  <mergeCells count="1">
    <mergeCell ref="A7:E7"/>
  </mergeCells>
  <dataValidations count="1">
    <dataValidation type="decimal" operator="greaterThanOrEqual" allowBlank="1" showErrorMessage="1" sqref="E8" xr:uid="{0B5D880A-AC25-4919-88CA-1F858EFDBAD0}">
      <formula1>0</formula1>
      <formula2>0</formula2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069CE3-83CC-4993-A461-2609CDBF3291}">
  <sheetPr codeName="Лист19">
    <tabColor rgb="FFFF9966"/>
  </sheetPr>
  <dimension ref="A1:F74"/>
  <sheetViews>
    <sheetView topLeftCell="A10" workbookViewId="0">
      <selection sqref="A1:B5"/>
    </sheetView>
  </sheetViews>
  <sheetFormatPr defaultColWidth="9.140625" defaultRowHeight="15"/>
  <cols>
    <col min="1" max="1" width="11.7109375" style="146" customWidth="1"/>
    <col min="2" max="2" width="29" style="146" customWidth="1"/>
    <col min="3" max="3" width="26.7109375" style="146" customWidth="1"/>
    <col min="4" max="4" width="35.5703125" style="146" customWidth="1"/>
    <col min="5" max="5" width="9.140625" style="146"/>
    <col min="6" max="6" width="22" style="146" bestFit="1" customWidth="1"/>
    <col min="7" max="16384" width="9.140625" style="146"/>
  </cols>
  <sheetData>
    <row r="1" spans="1:6">
      <c r="A1" s="193" t="s">
        <v>559</v>
      </c>
      <c r="B1" s="194"/>
    </row>
    <row r="2" spans="1:6">
      <c r="A2" s="195"/>
      <c r="B2" s="196" t="s">
        <v>560</v>
      </c>
    </row>
    <row r="3" spans="1:6">
      <c r="A3" s="197"/>
      <c r="B3" s="196" t="s">
        <v>561</v>
      </c>
    </row>
    <row r="4" spans="1:6">
      <c r="A4" s="198"/>
      <c r="B4" s="196" t="s">
        <v>1102</v>
      </c>
    </row>
    <row r="5" spans="1:6" ht="30">
      <c r="A5" s="392"/>
      <c r="B5" s="196" t="s">
        <v>1097</v>
      </c>
    </row>
    <row r="7" spans="1:6" ht="15.75" thickBot="1"/>
    <row r="8" spans="1:6" ht="47.25">
      <c r="A8" s="227" t="s">
        <v>642</v>
      </c>
      <c r="B8" s="228" t="s">
        <v>722</v>
      </c>
      <c r="C8" s="228" t="s">
        <v>723</v>
      </c>
      <c r="D8" s="228" t="s">
        <v>724</v>
      </c>
      <c r="F8"/>
    </row>
    <row r="9" spans="1:6" ht="36" customHeight="1">
      <c r="A9" s="153">
        <v>1</v>
      </c>
      <c r="B9" s="153" t="s">
        <v>725</v>
      </c>
      <c r="C9" s="153" t="s">
        <v>726</v>
      </c>
      <c r="D9" s="153" t="s">
        <v>727</v>
      </c>
      <c r="F9" s="317" t="s">
        <v>785</v>
      </c>
    </row>
    <row r="10" spans="1:6" ht="45">
      <c r="A10" s="153">
        <v>2</v>
      </c>
      <c r="B10" s="153" t="s">
        <v>725</v>
      </c>
      <c r="C10" s="153" t="s">
        <v>728</v>
      </c>
      <c r="D10" s="153" t="s">
        <v>729</v>
      </c>
    </row>
    <row r="11" spans="1:6" ht="75">
      <c r="A11" s="153">
        <v>3</v>
      </c>
      <c r="B11" s="153" t="s">
        <v>725</v>
      </c>
      <c r="C11" s="153" t="s">
        <v>730</v>
      </c>
      <c r="D11" s="153" t="s">
        <v>731</v>
      </c>
    </row>
    <row r="12" spans="1:6" ht="45">
      <c r="A12" s="153">
        <v>4</v>
      </c>
      <c r="B12" s="153" t="s">
        <v>725</v>
      </c>
      <c r="C12" s="153" t="s">
        <v>732</v>
      </c>
      <c r="D12" s="153" t="s">
        <v>733</v>
      </c>
    </row>
    <row r="13" spans="1:6" ht="30">
      <c r="A13" s="153">
        <v>5</v>
      </c>
      <c r="B13" s="153" t="s">
        <v>725</v>
      </c>
      <c r="C13" s="153" t="s">
        <v>734</v>
      </c>
      <c r="D13" s="153" t="s">
        <v>735</v>
      </c>
    </row>
    <row r="14" spans="1:6" ht="60">
      <c r="A14" s="153">
        <v>6</v>
      </c>
      <c r="B14" s="153" t="s">
        <v>725</v>
      </c>
      <c r="C14" s="153" t="s">
        <v>736</v>
      </c>
      <c r="D14" s="153" t="s">
        <v>737</v>
      </c>
    </row>
    <row r="15" spans="1:6" ht="60">
      <c r="A15" s="153">
        <v>7</v>
      </c>
      <c r="B15" s="153" t="s">
        <v>725</v>
      </c>
      <c r="C15" s="153" t="s">
        <v>738</v>
      </c>
      <c r="D15" s="153" t="s">
        <v>739</v>
      </c>
    </row>
    <row r="16" spans="1:6" ht="45">
      <c r="A16" s="153">
        <v>8</v>
      </c>
      <c r="B16" s="153" t="s">
        <v>725</v>
      </c>
      <c r="C16" s="153" t="s">
        <v>740</v>
      </c>
      <c r="D16" s="153" t="s">
        <v>741</v>
      </c>
    </row>
    <row r="17" spans="1:4" ht="75">
      <c r="A17" s="153">
        <v>9</v>
      </c>
      <c r="B17" s="153" t="s">
        <v>742</v>
      </c>
      <c r="C17" s="153" t="s">
        <v>730</v>
      </c>
      <c r="D17" s="153" t="s">
        <v>731</v>
      </c>
    </row>
    <row r="18" spans="1:4" ht="30">
      <c r="A18" s="153">
        <v>10</v>
      </c>
      <c r="B18" s="153" t="s">
        <v>742</v>
      </c>
      <c r="C18" s="153" t="s">
        <v>743</v>
      </c>
      <c r="D18" s="153" t="s">
        <v>744</v>
      </c>
    </row>
    <row r="19" spans="1:4" ht="60">
      <c r="A19" s="153">
        <v>11</v>
      </c>
      <c r="B19" s="153" t="s">
        <v>742</v>
      </c>
      <c r="C19" s="153" t="s">
        <v>736</v>
      </c>
      <c r="D19" s="153" t="s">
        <v>737</v>
      </c>
    </row>
    <row r="20" spans="1:4" ht="30">
      <c r="A20" s="153">
        <v>12</v>
      </c>
      <c r="B20" s="153" t="s">
        <v>745</v>
      </c>
      <c r="C20" s="153" t="s">
        <v>726</v>
      </c>
      <c r="D20" s="153" t="s">
        <v>727</v>
      </c>
    </row>
    <row r="21" spans="1:4" ht="45">
      <c r="A21" s="153">
        <v>13</v>
      </c>
      <c r="B21" s="153" t="s">
        <v>745</v>
      </c>
      <c r="C21" s="153" t="s">
        <v>728</v>
      </c>
      <c r="D21" s="153" t="s">
        <v>729</v>
      </c>
    </row>
    <row r="22" spans="1:4" ht="75">
      <c r="A22" s="153">
        <v>14</v>
      </c>
      <c r="B22" s="153" t="s">
        <v>745</v>
      </c>
      <c r="C22" s="153" t="s">
        <v>730</v>
      </c>
      <c r="D22" s="153" t="s">
        <v>731</v>
      </c>
    </row>
    <row r="23" spans="1:4" ht="45">
      <c r="A23" s="153">
        <v>15</v>
      </c>
      <c r="B23" s="153" t="s">
        <v>745</v>
      </c>
      <c r="C23" s="153" t="s">
        <v>732</v>
      </c>
      <c r="D23" s="153" t="s">
        <v>733</v>
      </c>
    </row>
    <row r="24" spans="1:4" ht="30">
      <c r="A24" s="153">
        <v>16</v>
      </c>
      <c r="B24" s="153" t="s">
        <v>745</v>
      </c>
      <c r="C24" s="153" t="s">
        <v>734</v>
      </c>
      <c r="D24" s="153" t="s">
        <v>735</v>
      </c>
    </row>
    <row r="25" spans="1:4" ht="60">
      <c r="A25" s="153">
        <v>17</v>
      </c>
      <c r="B25" s="153" t="s">
        <v>745</v>
      </c>
      <c r="C25" s="153" t="s">
        <v>736</v>
      </c>
      <c r="D25" s="153" t="s">
        <v>737</v>
      </c>
    </row>
    <row r="26" spans="1:4" ht="60">
      <c r="A26" s="153">
        <v>18</v>
      </c>
      <c r="B26" s="153" t="s">
        <v>745</v>
      </c>
      <c r="C26" s="153" t="s">
        <v>738</v>
      </c>
      <c r="D26" s="153" t="s">
        <v>739</v>
      </c>
    </row>
    <row r="27" spans="1:4" ht="45">
      <c r="A27" s="153">
        <v>19</v>
      </c>
      <c r="B27" s="153" t="s">
        <v>745</v>
      </c>
      <c r="C27" s="153" t="s">
        <v>740</v>
      </c>
      <c r="D27" s="153" t="s">
        <v>741</v>
      </c>
    </row>
    <row r="28" spans="1:4" ht="75">
      <c r="A28" s="153">
        <v>20</v>
      </c>
      <c r="B28" s="153" t="s">
        <v>746</v>
      </c>
      <c r="C28" s="153" t="s">
        <v>730</v>
      </c>
      <c r="D28" s="153" t="s">
        <v>731</v>
      </c>
    </row>
    <row r="29" spans="1:4" ht="30">
      <c r="A29" s="153">
        <v>21</v>
      </c>
      <c r="B29" s="153" t="s">
        <v>746</v>
      </c>
      <c r="C29" s="153" t="s">
        <v>743</v>
      </c>
      <c r="D29" s="153" t="s">
        <v>744</v>
      </c>
    </row>
    <row r="30" spans="1:4" ht="60">
      <c r="A30" s="153">
        <v>22</v>
      </c>
      <c r="B30" s="153" t="s">
        <v>746</v>
      </c>
      <c r="C30" s="153" t="s">
        <v>736</v>
      </c>
      <c r="D30" s="153" t="s">
        <v>737</v>
      </c>
    </row>
    <row r="31" spans="1:4" ht="30">
      <c r="A31" s="153">
        <v>23</v>
      </c>
      <c r="B31" s="153" t="s">
        <v>747</v>
      </c>
      <c r="C31" s="153" t="s">
        <v>726</v>
      </c>
      <c r="D31" s="153" t="s">
        <v>727</v>
      </c>
    </row>
    <row r="32" spans="1:4" ht="45">
      <c r="A32" s="153">
        <v>24</v>
      </c>
      <c r="B32" s="153" t="s">
        <v>747</v>
      </c>
      <c r="C32" s="153" t="s">
        <v>728</v>
      </c>
      <c r="D32" s="153" t="s">
        <v>729</v>
      </c>
    </row>
    <row r="33" spans="1:4" ht="75">
      <c r="A33" s="153">
        <v>25</v>
      </c>
      <c r="B33" s="153" t="s">
        <v>747</v>
      </c>
      <c r="C33" s="153" t="s">
        <v>730</v>
      </c>
      <c r="D33" s="153" t="s">
        <v>731</v>
      </c>
    </row>
    <row r="34" spans="1:4" ht="45">
      <c r="A34" s="153">
        <v>26</v>
      </c>
      <c r="B34" s="153" t="s">
        <v>747</v>
      </c>
      <c r="C34" s="153" t="s">
        <v>732</v>
      </c>
      <c r="D34" s="153" t="s">
        <v>733</v>
      </c>
    </row>
    <row r="35" spans="1:4" ht="30">
      <c r="A35" s="153">
        <v>27</v>
      </c>
      <c r="B35" s="153" t="s">
        <v>747</v>
      </c>
      <c r="C35" s="153" t="s">
        <v>734</v>
      </c>
      <c r="D35" s="153" t="s">
        <v>735</v>
      </c>
    </row>
    <row r="36" spans="1:4" ht="60">
      <c r="A36" s="153">
        <v>28</v>
      </c>
      <c r="B36" s="153" t="s">
        <v>747</v>
      </c>
      <c r="C36" s="153" t="s">
        <v>736</v>
      </c>
      <c r="D36" s="153" t="s">
        <v>737</v>
      </c>
    </row>
    <row r="37" spans="1:4" ht="60">
      <c r="A37" s="153">
        <v>29</v>
      </c>
      <c r="B37" s="153" t="s">
        <v>747</v>
      </c>
      <c r="C37" s="153" t="s">
        <v>738</v>
      </c>
      <c r="D37" s="153" t="s">
        <v>739</v>
      </c>
    </row>
    <row r="38" spans="1:4" ht="45">
      <c r="A38" s="153">
        <v>30</v>
      </c>
      <c r="B38" s="153" t="s">
        <v>747</v>
      </c>
      <c r="C38" s="153" t="s">
        <v>740</v>
      </c>
      <c r="D38" s="153" t="s">
        <v>741</v>
      </c>
    </row>
    <row r="39" spans="1:4" ht="75">
      <c r="A39" s="153">
        <v>31</v>
      </c>
      <c r="B39" s="153" t="s">
        <v>748</v>
      </c>
      <c r="C39" s="153" t="s">
        <v>730</v>
      </c>
      <c r="D39" s="153" t="s">
        <v>731</v>
      </c>
    </row>
    <row r="40" spans="1:4" ht="30">
      <c r="A40" s="153">
        <v>32</v>
      </c>
      <c r="B40" s="153" t="s">
        <v>748</v>
      </c>
      <c r="C40" s="153" t="s">
        <v>743</v>
      </c>
      <c r="D40" s="153" t="s">
        <v>744</v>
      </c>
    </row>
    <row r="41" spans="1:4" ht="60">
      <c r="A41" s="153">
        <v>33</v>
      </c>
      <c r="B41" s="153" t="s">
        <v>748</v>
      </c>
      <c r="C41" s="153" t="s">
        <v>736</v>
      </c>
      <c r="D41" s="153" t="s">
        <v>737</v>
      </c>
    </row>
    <row r="42" spans="1:4" ht="30">
      <c r="A42" s="153">
        <v>34</v>
      </c>
      <c r="B42" s="153" t="s">
        <v>749</v>
      </c>
      <c r="C42" s="153" t="s">
        <v>726</v>
      </c>
      <c r="D42" s="153" t="s">
        <v>727</v>
      </c>
    </row>
    <row r="43" spans="1:4" ht="45">
      <c r="A43" s="153">
        <v>35</v>
      </c>
      <c r="B43" s="153" t="s">
        <v>749</v>
      </c>
      <c r="C43" s="153" t="s">
        <v>728</v>
      </c>
      <c r="D43" s="153" t="s">
        <v>729</v>
      </c>
    </row>
    <row r="44" spans="1:4" ht="75">
      <c r="A44" s="153">
        <v>36</v>
      </c>
      <c r="B44" s="153" t="s">
        <v>749</v>
      </c>
      <c r="C44" s="153" t="s">
        <v>730</v>
      </c>
      <c r="D44" s="153" t="s">
        <v>731</v>
      </c>
    </row>
    <row r="45" spans="1:4" ht="45">
      <c r="A45" s="153">
        <v>37</v>
      </c>
      <c r="B45" s="153" t="s">
        <v>749</v>
      </c>
      <c r="C45" s="153" t="s">
        <v>732</v>
      </c>
      <c r="D45" s="153" t="s">
        <v>733</v>
      </c>
    </row>
    <row r="46" spans="1:4" ht="30">
      <c r="A46" s="153">
        <v>38</v>
      </c>
      <c r="B46" s="153" t="s">
        <v>749</v>
      </c>
      <c r="C46" s="153" t="s">
        <v>734</v>
      </c>
      <c r="D46" s="153" t="s">
        <v>735</v>
      </c>
    </row>
    <row r="47" spans="1:4" ht="60">
      <c r="A47" s="153">
        <v>39</v>
      </c>
      <c r="B47" s="153" t="s">
        <v>749</v>
      </c>
      <c r="C47" s="153" t="s">
        <v>736</v>
      </c>
      <c r="D47" s="153" t="s">
        <v>737</v>
      </c>
    </row>
    <row r="48" spans="1:4" ht="60">
      <c r="A48" s="153">
        <v>40</v>
      </c>
      <c r="B48" s="153" t="s">
        <v>749</v>
      </c>
      <c r="C48" s="153" t="s">
        <v>738</v>
      </c>
      <c r="D48" s="153" t="s">
        <v>739</v>
      </c>
    </row>
    <row r="49" spans="1:4" ht="45">
      <c r="A49" s="153">
        <v>41</v>
      </c>
      <c r="B49" s="153" t="s">
        <v>749</v>
      </c>
      <c r="C49" s="153" t="s">
        <v>740</v>
      </c>
      <c r="D49" s="153" t="s">
        <v>741</v>
      </c>
    </row>
    <row r="50" spans="1:4" ht="75">
      <c r="A50" s="153">
        <v>42</v>
      </c>
      <c r="B50" s="153" t="s">
        <v>750</v>
      </c>
      <c r="C50" s="153" t="s">
        <v>730</v>
      </c>
      <c r="D50" s="153" t="s">
        <v>731</v>
      </c>
    </row>
    <row r="51" spans="1:4" ht="30">
      <c r="A51" s="153">
        <v>43</v>
      </c>
      <c r="B51" s="153" t="s">
        <v>750</v>
      </c>
      <c r="C51" s="153" t="s">
        <v>743</v>
      </c>
      <c r="D51" s="153" t="s">
        <v>744</v>
      </c>
    </row>
    <row r="52" spans="1:4" ht="60">
      <c r="A52" s="153">
        <v>44</v>
      </c>
      <c r="B52" s="153" t="s">
        <v>750</v>
      </c>
      <c r="C52" s="153" t="s">
        <v>736</v>
      </c>
      <c r="D52" s="153" t="s">
        <v>737</v>
      </c>
    </row>
    <row r="53" spans="1:4" ht="30">
      <c r="A53" s="153">
        <v>45</v>
      </c>
      <c r="B53" s="153" t="s">
        <v>751</v>
      </c>
      <c r="C53" s="153" t="s">
        <v>726</v>
      </c>
      <c r="D53" s="153" t="s">
        <v>727</v>
      </c>
    </row>
    <row r="54" spans="1:4" ht="45">
      <c r="A54" s="153">
        <v>46</v>
      </c>
      <c r="B54" s="153" t="s">
        <v>751</v>
      </c>
      <c r="C54" s="153" t="s">
        <v>728</v>
      </c>
      <c r="D54" s="153" t="s">
        <v>729</v>
      </c>
    </row>
    <row r="55" spans="1:4" ht="75">
      <c r="A55" s="153">
        <v>47</v>
      </c>
      <c r="B55" s="153" t="s">
        <v>751</v>
      </c>
      <c r="C55" s="153" t="s">
        <v>730</v>
      </c>
      <c r="D55" s="153" t="s">
        <v>731</v>
      </c>
    </row>
    <row r="56" spans="1:4" ht="45">
      <c r="A56" s="153">
        <v>48</v>
      </c>
      <c r="B56" s="153" t="s">
        <v>751</v>
      </c>
      <c r="C56" s="153" t="s">
        <v>732</v>
      </c>
      <c r="D56" s="153" t="s">
        <v>733</v>
      </c>
    </row>
    <row r="57" spans="1:4" ht="30">
      <c r="A57" s="153">
        <v>49</v>
      </c>
      <c r="B57" s="153" t="s">
        <v>751</v>
      </c>
      <c r="C57" s="153" t="s">
        <v>734</v>
      </c>
      <c r="D57" s="153" t="s">
        <v>735</v>
      </c>
    </row>
    <row r="58" spans="1:4" ht="60">
      <c r="A58" s="153">
        <v>50</v>
      </c>
      <c r="B58" s="153" t="s">
        <v>751</v>
      </c>
      <c r="C58" s="153" t="s">
        <v>736</v>
      </c>
      <c r="D58" s="153" t="s">
        <v>737</v>
      </c>
    </row>
    <row r="59" spans="1:4" ht="60">
      <c r="A59" s="153">
        <v>51</v>
      </c>
      <c r="B59" s="153" t="s">
        <v>751</v>
      </c>
      <c r="C59" s="153" t="s">
        <v>738</v>
      </c>
      <c r="D59" s="153" t="s">
        <v>739</v>
      </c>
    </row>
    <row r="60" spans="1:4" ht="45">
      <c r="A60" s="153">
        <v>52</v>
      </c>
      <c r="B60" s="153" t="s">
        <v>751</v>
      </c>
      <c r="C60" s="153" t="s">
        <v>740</v>
      </c>
      <c r="D60" s="153" t="s">
        <v>741</v>
      </c>
    </row>
    <row r="61" spans="1:4" ht="75">
      <c r="A61" s="153">
        <v>53</v>
      </c>
      <c r="B61" s="153" t="s">
        <v>752</v>
      </c>
      <c r="C61" s="153" t="s">
        <v>730</v>
      </c>
      <c r="D61" s="153" t="s">
        <v>731</v>
      </c>
    </row>
    <row r="62" spans="1:4" ht="30">
      <c r="A62" s="153">
        <v>54</v>
      </c>
      <c r="B62" s="153" t="s">
        <v>752</v>
      </c>
      <c r="C62" s="153" t="s">
        <v>743</v>
      </c>
      <c r="D62" s="153" t="s">
        <v>744</v>
      </c>
    </row>
    <row r="63" spans="1:4" ht="60">
      <c r="A63" s="153">
        <v>55</v>
      </c>
      <c r="B63" s="153" t="s">
        <v>752</v>
      </c>
      <c r="C63" s="153" t="s">
        <v>736</v>
      </c>
      <c r="D63" s="153" t="s">
        <v>737</v>
      </c>
    </row>
    <row r="64" spans="1:4" ht="30">
      <c r="A64" s="153">
        <v>56</v>
      </c>
      <c r="B64" s="153" t="s">
        <v>753</v>
      </c>
      <c r="C64" s="153" t="s">
        <v>726</v>
      </c>
      <c r="D64" s="153" t="s">
        <v>727</v>
      </c>
    </row>
    <row r="65" spans="1:4" ht="45">
      <c r="A65" s="153">
        <v>57</v>
      </c>
      <c r="B65" s="153" t="s">
        <v>753</v>
      </c>
      <c r="C65" s="153" t="s">
        <v>728</v>
      </c>
      <c r="D65" s="153" t="s">
        <v>729</v>
      </c>
    </row>
    <row r="66" spans="1:4" ht="75">
      <c r="A66" s="153">
        <v>58</v>
      </c>
      <c r="B66" s="153" t="s">
        <v>753</v>
      </c>
      <c r="C66" s="153" t="s">
        <v>730</v>
      </c>
      <c r="D66" s="153" t="s">
        <v>731</v>
      </c>
    </row>
    <row r="67" spans="1:4" ht="45">
      <c r="A67" s="153">
        <v>59</v>
      </c>
      <c r="B67" s="153" t="s">
        <v>753</v>
      </c>
      <c r="C67" s="153" t="s">
        <v>732</v>
      </c>
      <c r="D67" s="153" t="s">
        <v>733</v>
      </c>
    </row>
    <row r="68" spans="1:4" ht="30">
      <c r="A68" s="153">
        <v>60</v>
      </c>
      <c r="B68" s="153" t="s">
        <v>753</v>
      </c>
      <c r="C68" s="153" t="s">
        <v>734</v>
      </c>
      <c r="D68" s="153" t="s">
        <v>735</v>
      </c>
    </row>
    <row r="69" spans="1:4" ht="60">
      <c r="A69" s="153">
        <v>61</v>
      </c>
      <c r="B69" s="153" t="s">
        <v>753</v>
      </c>
      <c r="C69" s="153" t="s">
        <v>736</v>
      </c>
      <c r="D69" s="153" t="s">
        <v>737</v>
      </c>
    </row>
    <row r="70" spans="1:4" ht="60">
      <c r="A70" s="153">
        <v>62</v>
      </c>
      <c r="B70" s="153" t="s">
        <v>753</v>
      </c>
      <c r="C70" s="153" t="s">
        <v>738</v>
      </c>
      <c r="D70" s="153" t="s">
        <v>739</v>
      </c>
    </row>
    <row r="71" spans="1:4" ht="45">
      <c r="A71" s="153">
        <v>63</v>
      </c>
      <c r="B71" s="153" t="s">
        <v>753</v>
      </c>
      <c r="C71" s="153" t="s">
        <v>740</v>
      </c>
      <c r="D71" s="153" t="s">
        <v>741</v>
      </c>
    </row>
    <row r="72" spans="1:4" ht="75">
      <c r="A72" s="153">
        <v>64</v>
      </c>
      <c r="B72" s="153" t="s">
        <v>754</v>
      </c>
      <c r="C72" s="153" t="s">
        <v>730</v>
      </c>
      <c r="D72" s="153" t="s">
        <v>731</v>
      </c>
    </row>
    <row r="73" spans="1:4" ht="30">
      <c r="A73" s="153">
        <v>65</v>
      </c>
      <c r="B73" s="153" t="s">
        <v>754</v>
      </c>
      <c r="C73" s="153" t="s">
        <v>743</v>
      </c>
      <c r="D73" s="153" t="s">
        <v>744</v>
      </c>
    </row>
    <row r="74" spans="1:4" ht="60">
      <c r="A74" s="153">
        <v>66</v>
      </c>
      <c r="B74" s="153" t="s">
        <v>754</v>
      </c>
      <c r="C74" s="153" t="s">
        <v>736</v>
      </c>
      <c r="D74" s="153" t="s">
        <v>737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9E049-08D7-495E-A537-15F6691AEBD7}">
  <sheetPr codeName="Лист20">
    <tabColor rgb="FFFF9966"/>
  </sheetPr>
  <dimension ref="A1:EO1285"/>
  <sheetViews>
    <sheetView zoomScale="80" zoomScaleNormal="80" workbookViewId="0">
      <selection activeCell="A7" sqref="A7:C7"/>
    </sheetView>
  </sheetViews>
  <sheetFormatPr defaultColWidth="9.140625" defaultRowHeight="15"/>
  <cols>
    <col min="1" max="1" width="9.140625" style="146"/>
    <col min="2" max="2" width="29.28515625" style="146" customWidth="1"/>
    <col min="3" max="3" width="23.85546875" style="146" customWidth="1"/>
    <col min="4" max="6" width="19.28515625" style="146" customWidth="1"/>
    <col min="7" max="7" width="21" style="146" customWidth="1"/>
    <col min="8" max="8" width="27.5703125" style="146" customWidth="1"/>
    <col min="9" max="9" width="18" style="146" customWidth="1"/>
    <col min="10" max="10" width="18.85546875" style="146" customWidth="1"/>
    <col min="11" max="11" width="22.28515625" style="146" customWidth="1"/>
    <col min="12" max="12" width="44.85546875" style="146" customWidth="1"/>
    <col min="13" max="13" width="22.7109375" style="146" bestFit="1" customWidth="1"/>
    <col min="14" max="15" width="16.140625" style="146" customWidth="1"/>
    <col min="16" max="16" width="12.7109375" style="146" customWidth="1"/>
    <col min="17" max="28" width="16.140625" style="146" customWidth="1"/>
    <col min="29" max="34" width="17.7109375" style="150" customWidth="1"/>
    <col min="35" max="35" width="27.140625" style="150" customWidth="1"/>
    <col min="36" max="37" width="17.7109375" style="150" customWidth="1"/>
    <col min="38" max="38" width="15.5703125" style="146" customWidth="1"/>
    <col min="39" max="39" width="15.28515625" style="146" customWidth="1"/>
    <col min="40" max="40" width="22.140625" style="146" customWidth="1"/>
    <col min="41" max="41" width="23.7109375" style="146" customWidth="1"/>
    <col min="42" max="42" width="20" style="146" customWidth="1"/>
    <col min="43" max="43" width="19.140625" style="146" customWidth="1"/>
    <col min="44" max="44" width="15.28515625" style="146" customWidth="1"/>
    <col min="45" max="45" width="16" style="146" customWidth="1"/>
    <col min="46" max="46" width="13.85546875" style="146" customWidth="1"/>
    <col min="47" max="50" width="20.5703125" style="185" customWidth="1"/>
    <col min="51" max="51" width="17.28515625" style="146" bestFit="1" customWidth="1"/>
    <col min="52" max="52" width="15.7109375" style="146" customWidth="1"/>
    <col min="53" max="53" width="17.140625" style="146" customWidth="1"/>
    <col min="54" max="57" width="15.7109375" style="146" customWidth="1"/>
    <col min="58" max="58" width="30.28515625" style="146" customWidth="1"/>
    <col min="59" max="59" width="18" style="146" customWidth="1"/>
    <col min="60" max="64" width="16.5703125" style="146" customWidth="1"/>
    <col min="65" max="65" width="15.28515625" style="146" customWidth="1"/>
    <col min="66" max="66" width="16.28515625" style="146" customWidth="1"/>
    <col min="67" max="67" width="20" style="146" customWidth="1"/>
    <col min="68" max="68" width="15.5703125" style="185" bestFit="1" customWidth="1"/>
    <col min="69" max="69" width="14.5703125" style="185" bestFit="1" customWidth="1"/>
    <col min="70" max="72" width="14.7109375" style="146" bestFit="1" customWidth="1"/>
    <col min="73" max="73" width="11.5703125" style="146" customWidth="1"/>
    <col min="74" max="77" width="14.7109375" style="146" customWidth="1"/>
    <col min="78" max="78" width="14.140625" style="146" customWidth="1"/>
    <col min="79" max="79" width="13.42578125" style="146" customWidth="1"/>
    <col min="80" max="80" width="13.140625" style="146" customWidth="1"/>
    <col min="81" max="81" width="11.42578125" style="146" customWidth="1"/>
    <col min="82" max="82" width="12.140625" style="146" customWidth="1"/>
    <col min="83" max="83" width="10.7109375" style="146" customWidth="1"/>
    <col min="84" max="84" width="14.140625" style="146" customWidth="1"/>
    <col min="85" max="87" width="13.5703125" style="146" customWidth="1"/>
    <col min="88" max="88" width="10.140625" style="146" customWidth="1"/>
    <col min="89" max="90" width="11.5703125" style="146" customWidth="1"/>
    <col min="91" max="91" width="13.5703125" style="146" customWidth="1"/>
    <col min="92" max="92" width="16.7109375" style="146" customWidth="1"/>
    <col min="93" max="93" width="15.42578125" style="146" customWidth="1"/>
    <col min="94" max="94" width="12.5703125" style="146" customWidth="1"/>
    <col min="95" max="95" width="11.7109375" style="146" customWidth="1"/>
    <col min="96" max="96" width="13.85546875" style="146" bestFit="1" customWidth="1"/>
    <col min="97" max="97" width="9.7109375" style="146" bestFit="1" customWidth="1"/>
    <col min="98" max="98" width="13.85546875" style="146" bestFit="1" customWidth="1"/>
    <col min="99" max="99" width="11.28515625" style="146" customWidth="1"/>
    <col min="100" max="100" width="9.7109375" style="146" customWidth="1"/>
    <col min="101" max="101" width="10" style="146" customWidth="1"/>
    <col min="102" max="102" width="16.5703125" style="146" customWidth="1"/>
    <col min="103" max="103" width="17.28515625" style="146" customWidth="1"/>
    <col min="104" max="104" width="17" style="146" customWidth="1"/>
    <col min="105" max="105" width="13.28515625" style="146" customWidth="1"/>
    <col min="106" max="106" width="14.85546875" style="146" customWidth="1"/>
    <col min="107" max="107" width="16.85546875" style="146" customWidth="1"/>
    <col min="108" max="108" width="17.42578125" style="146" customWidth="1"/>
    <col min="109" max="109" width="14.85546875" style="146" customWidth="1"/>
    <col min="110" max="110" width="14.7109375" style="146" customWidth="1"/>
    <col min="111" max="111" width="14.5703125" style="146" bestFit="1" customWidth="1"/>
    <col min="112" max="112" width="12.7109375" style="146" customWidth="1"/>
    <col min="113" max="113" width="18.85546875" style="146" customWidth="1"/>
    <col min="114" max="115" width="19.85546875" style="146" customWidth="1"/>
    <col min="116" max="116" width="20.140625" style="146" customWidth="1"/>
    <col min="117" max="117" width="16.85546875" style="146" customWidth="1"/>
    <col min="118" max="118" width="17.85546875" style="146" customWidth="1"/>
    <col min="119" max="119" width="16.140625" style="146" customWidth="1"/>
    <col min="120" max="120" width="23.28515625" style="146" bestFit="1" customWidth="1"/>
    <col min="121" max="121" width="18.42578125" style="146" customWidth="1"/>
    <col min="122" max="122" width="20.42578125" style="146" customWidth="1"/>
    <col min="123" max="123" width="17.140625" style="146" customWidth="1"/>
    <col min="124" max="124" width="22.85546875" style="146" bestFit="1" customWidth="1"/>
    <col min="125" max="125" width="22.28515625" style="146" bestFit="1" customWidth="1"/>
    <col min="126" max="126" width="23.28515625" style="146" bestFit="1" customWidth="1"/>
    <col min="127" max="128" width="22.85546875" style="146" bestFit="1" customWidth="1"/>
    <col min="129" max="129" width="22.28515625" style="146" bestFit="1" customWidth="1"/>
    <col min="130" max="130" width="23.28515625" style="146" bestFit="1" customWidth="1"/>
    <col min="131" max="131" width="22.85546875" style="146" bestFit="1" customWidth="1"/>
    <col min="132" max="132" width="22.28515625" style="146" bestFit="1" customWidth="1"/>
    <col min="133" max="133" width="23.28515625" style="146" bestFit="1" customWidth="1"/>
    <col min="134" max="134" width="22.85546875" style="146" bestFit="1" customWidth="1"/>
    <col min="135" max="135" width="16" style="146" customWidth="1"/>
    <col min="136" max="136" width="16.140625" style="146" customWidth="1"/>
    <col min="137" max="139" width="14.28515625" style="146" customWidth="1"/>
    <col min="140" max="140" width="17.5703125" style="146" customWidth="1"/>
    <col min="141" max="141" width="16" style="146" customWidth="1"/>
    <col min="142" max="142" width="17.28515625" style="146" customWidth="1"/>
    <col min="143" max="143" width="14.28515625" style="146" customWidth="1"/>
    <col min="144" max="144" width="23.28515625" style="146" bestFit="1" customWidth="1"/>
    <col min="145" max="145" width="22.85546875" style="146" bestFit="1" customWidth="1"/>
    <col min="146" max="146" width="14" style="146" customWidth="1"/>
    <col min="147" max="147" width="16" style="146" customWidth="1"/>
    <col min="148" max="148" width="18.140625" style="146" customWidth="1"/>
    <col min="149" max="149" width="12" style="146" customWidth="1"/>
    <col min="150" max="150" width="13.42578125" style="146" customWidth="1"/>
    <col min="151" max="151" width="14.5703125" style="146" customWidth="1"/>
    <col min="152" max="152" width="15" style="146" customWidth="1"/>
    <col min="153" max="153" width="18.7109375" style="146" customWidth="1"/>
    <col min="154" max="154" width="17.140625" style="146" customWidth="1"/>
    <col min="155" max="155" width="17.28515625" style="146" customWidth="1"/>
    <col min="156" max="156" width="18.140625" style="146" customWidth="1"/>
    <col min="157" max="157" width="14.140625" style="146" customWidth="1"/>
    <col min="158" max="158" width="12.85546875" style="146" customWidth="1"/>
    <col min="159" max="159" width="12.5703125" style="146" customWidth="1"/>
    <col min="160" max="160" width="14.85546875" style="146" customWidth="1"/>
    <col min="161" max="161" width="13.5703125" style="146" customWidth="1"/>
    <col min="162" max="162" width="14.28515625" style="146" customWidth="1"/>
    <col min="163" max="163" width="11.28515625" style="146" customWidth="1"/>
    <col min="164" max="164" width="14.140625" style="146" customWidth="1"/>
    <col min="165" max="165" width="11.42578125" style="146" customWidth="1"/>
    <col min="166" max="166" width="15.28515625" style="146" customWidth="1"/>
    <col min="167" max="167" width="16" style="146" customWidth="1"/>
    <col min="168" max="168" width="12.5703125" style="146" customWidth="1"/>
    <col min="169" max="169" width="21.28515625" style="146" customWidth="1"/>
    <col min="170" max="170" width="24.28515625" style="146" customWidth="1"/>
    <col min="171" max="171" width="22" style="146" customWidth="1"/>
    <col min="172" max="172" width="19.85546875" style="146" customWidth="1"/>
    <col min="173" max="173" width="17.7109375" style="146" customWidth="1"/>
    <col min="174" max="174" width="20.85546875" style="146" customWidth="1"/>
    <col min="175" max="16384" width="9.140625" style="146"/>
  </cols>
  <sheetData>
    <row r="1" spans="1:69">
      <c r="B1" s="193" t="s">
        <v>559</v>
      </c>
      <c r="C1" s="194"/>
      <c r="AC1" s="146"/>
      <c r="AD1" s="146"/>
      <c r="AE1" s="146"/>
      <c r="AF1" s="146"/>
      <c r="AG1" s="146"/>
      <c r="AH1" s="146"/>
      <c r="AI1" s="146"/>
      <c r="AJ1" s="146"/>
      <c r="AK1" s="146"/>
      <c r="AU1" s="146"/>
      <c r="AV1" s="146"/>
      <c r="AW1" s="146"/>
      <c r="AX1" s="146"/>
      <c r="BP1" s="146"/>
      <c r="BQ1" s="146"/>
    </row>
    <row r="2" spans="1:69" ht="30">
      <c r="B2" s="195"/>
      <c r="C2" s="196" t="s">
        <v>560</v>
      </c>
      <c r="AC2" s="146"/>
      <c r="AD2" s="146"/>
      <c r="AE2" s="146"/>
      <c r="AF2" s="146"/>
      <c r="AG2" s="146"/>
      <c r="AH2" s="146"/>
      <c r="AI2" s="146"/>
      <c r="AJ2" s="146"/>
      <c r="AK2" s="146"/>
      <c r="AU2" s="146"/>
      <c r="AV2" s="146"/>
      <c r="AW2" s="146"/>
      <c r="AX2" s="146"/>
      <c r="BP2" s="146"/>
      <c r="BQ2" s="146"/>
    </row>
    <row r="3" spans="1:69">
      <c r="B3" s="197"/>
      <c r="C3" s="196" t="s">
        <v>561</v>
      </c>
      <c r="AC3" s="146"/>
      <c r="AD3" s="146"/>
      <c r="AE3" s="146"/>
      <c r="AF3" s="146"/>
      <c r="AG3" s="146"/>
      <c r="AH3" s="146"/>
      <c r="AI3" s="146"/>
      <c r="AJ3" s="146"/>
      <c r="AK3" s="146"/>
      <c r="AU3" s="146"/>
      <c r="AV3" s="146"/>
      <c r="AW3" s="146"/>
      <c r="AX3" s="146"/>
      <c r="BP3" s="146"/>
      <c r="BQ3" s="146"/>
    </row>
    <row r="4" spans="1:69" ht="30">
      <c r="B4" s="198"/>
      <c r="C4" s="196" t="s">
        <v>1102</v>
      </c>
      <c r="AC4" s="146"/>
      <c r="AD4" s="146"/>
      <c r="AE4" s="146"/>
      <c r="AF4" s="146"/>
      <c r="AG4" s="146"/>
      <c r="AH4" s="146"/>
      <c r="AI4" s="146"/>
      <c r="AJ4" s="146"/>
      <c r="AK4" s="146"/>
      <c r="AU4" s="146"/>
      <c r="AV4" s="146"/>
      <c r="AW4" s="146"/>
      <c r="AX4" s="146"/>
      <c r="BP4" s="146"/>
      <c r="BQ4" s="146"/>
    </row>
    <row r="5" spans="1:69" ht="30">
      <c r="B5" s="392"/>
      <c r="C5" s="196" t="s">
        <v>1097</v>
      </c>
      <c r="AC5" s="146"/>
      <c r="AD5" s="146"/>
      <c r="AE5" s="146"/>
      <c r="AF5" s="146"/>
      <c r="AG5" s="146"/>
      <c r="AH5" s="146"/>
      <c r="AI5" s="146"/>
      <c r="AJ5" s="146"/>
      <c r="AK5" s="146"/>
      <c r="AU5" s="146"/>
      <c r="AV5" s="146"/>
      <c r="AW5" s="146"/>
      <c r="AX5" s="146"/>
      <c r="BP5" s="146"/>
      <c r="BQ5" s="146"/>
    </row>
    <row r="6" spans="1:69">
      <c r="AC6" s="146"/>
      <c r="AD6" s="146"/>
      <c r="AE6" s="146"/>
      <c r="AF6" s="146"/>
      <c r="AG6" s="146"/>
      <c r="AH6" s="146"/>
      <c r="AI6" s="146"/>
      <c r="AJ6" s="146"/>
      <c r="AK6" s="146"/>
      <c r="AU6" s="146"/>
      <c r="AV6" s="146"/>
      <c r="AW6" s="146"/>
      <c r="AX6" s="146"/>
      <c r="BP6" s="146"/>
      <c r="BQ6" s="146"/>
    </row>
    <row r="7" spans="1:69">
      <c r="A7" s="421" t="s">
        <v>782</v>
      </c>
      <c r="B7" s="421" t="s">
        <v>1111</v>
      </c>
      <c r="C7" s="421" t="s">
        <v>1112</v>
      </c>
      <c r="AC7" s="146"/>
      <c r="AD7" s="146"/>
      <c r="AE7" s="146"/>
      <c r="AF7" s="146"/>
      <c r="AG7" s="146"/>
      <c r="AH7" s="146"/>
      <c r="AI7" s="146"/>
      <c r="AJ7" s="146"/>
      <c r="AK7" s="146"/>
      <c r="AU7" s="146"/>
      <c r="AV7" s="146"/>
      <c r="AW7" s="146"/>
      <c r="AX7" s="146"/>
      <c r="BP7" s="146"/>
      <c r="BQ7" s="146"/>
    </row>
    <row r="8" spans="1:69" ht="30">
      <c r="A8" s="140">
        <v>1</v>
      </c>
      <c r="B8" s="414" t="s">
        <v>755</v>
      </c>
      <c r="C8" s="140"/>
      <c r="E8" s="418" t="s">
        <v>785</v>
      </c>
      <c r="AC8" s="146"/>
      <c r="AD8" s="146"/>
      <c r="AE8" s="146"/>
      <c r="AF8" s="146"/>
      <c r="AG8" s="146"/>
      <c r="AH8" s="146"/>
      <c r="AI8" s="146"/>
      <c r="AJ8" s="146"/>
      <c r="AK8" s="146"/>
      <c r="AU8" s="146"/>
      <c r="AV8" s="146"/>
      <c r="AW8" s="146"/>
      <c r="AX8" s="146"/>
      <c r="BP8" s="146"/>
      <c r="BQ8" s="146"/>
    </row>
    <row r="9" spans="1:69" ht="31.5">
      <c r="A9" s="140">
        <v>2</v>
      </c>
      <c r="B9" s="414" t="s">
        <v>756</v>
      </c>
      <c r="C9" s="140"/>
      <c r="AC9" s="146"/>
      <c r="AD9" s="146"/>
      <c r="AE9" s="146"/>
      <c r="AF9" s="146"/>
      <c r="AG9" s="146"/>
      <c r="AH9" s="146"/>
      <c r="AI9" s="146"/>
      <c r="AJ9" s="146"/>
      <c r="AK9" s="146"/>
      <c r="AU9" s="146"/>
      <c r="AV9" s="146"/>
      <c r="AW9" s="146"/>
      <c r="AX9" s="146"/>
      <c r="BP9" s="146"/>
      <c r="BQ9" s="146"/>
    </row>
    <row r="10" spans="1:69" ht="31.5">
      <c r="A10" s="140">
        <v>3</v>
      </c>
      <c r="B10" s="414" t="s">
        <v>757</v>
      </c>
      <c r="C10" s="140" t="s">
        <v>253</v>
      </c>
      <c r="AC10" s="146"/>
      <c r="AD10" s="146"/>
      <c r="AE10" s="146"/>
      <c r="AF10" s="146"/>
      <c r="AG10" s="146"/>
      <c r="AH10" s="146"/>
      <c r="AI10" s="146"/>
      <c r="AJ10" s="146"/>
      <c r="AK10" s="146"/>
      <c r="AU10" s="146"/>
      <c r="AV10" s="146"/>
      <c r="AW10" s="146"/>
      <c r="AX10" s="146"/>
      <c r="BP10" s="146"/>
      <c r="BQ10" s="146"/>
    </row>
    <row r="11" spans="1:69" ht="31.5">
      <c r="A11" s="140">
        <v>4</v>
      </c>
      <c r="B11" s="414" t="s">
        <v>758</v>
      </c>
      <c r="C11" s="140" t="s">
        <v>207</v>
      </c>
      <c r="AC11" s="146"/>
      <c r="AD11" s="146"/>
      <c r="AE11" s="146"/>
      <c r="AF11" s="146"/>
      <c r="AG11" s="146"/>
      <c r="AH11" s="146"/>
      <c r="AI11" s="146"/>
      <c r="AJ11" s="146"/>
      <c r="AK11" s="146"/>
      <c r="AU11" s="146"/>
      <c r="AV11" s="146"/>
      <c r="AW11" s="146"/>
      <c r="AX11" s="146"/>
      <c r="BP11" s="146"/>
      <c r="BQ11" s="146"/>
    </row>
    <row r="12" spans="1:69" ht="15.75">
      <c r="A12" s="140">
        <v>5</v>
      </c>
      <c r="B12" s="414" t="s">
        <v>759</v>
      </c>
      <c r="C12" s="140" t="s">
        <v>207</v>
      </c>
      <c r="AC12" s="146"/>
      <c r="AD12" s="146"/>
      <c r="AE12" s="146"/>
      <c r="AF12" s="146"/>
      <c r="AG12" s="146"/>
      <c r="AH12" s="146"/>
      <c r="AI12" s="146"/>
      <c r="AJ12" s="146"/>
      <c r="AK12" s="146"/>
      <c r="AU12" s="146"/>
      <c r="AV12" s="146"/>
      <c r="AW12" s="146"/>
      <c r="AX12" s="146"/>
      <c r="BP12" s="146"/>
      <c r="BQ12" s="146"/>
    </row>
    <row r="13" spans="1:69" ht="30">
      <c r="A13" s="140">
        <v>6</v>
      </c>
      <c r="B13" s="414" t="s">
        <v>760</v>
      </c>
      <c r="C13" s="153" t="s">
        <v>1105</v>
      </c>
      <c r="AC13" s="146"/>
      <c r="AD13" s="146"/>
      <c r="AE13" s="146"/>
      <c r="AF13" s="146"/>
      <c r="AG13" s="146"/>
      <c r="AH13" s="146"/>
      <c r="AI13" s="146"/>
      <c r="AJ13" s="146"/>
      <c r="AK13" s="146"/>
      <c r="AU13" s="146"/>
      <c r="AV13" s="146"/>
      <c r="AW13" s="146"/>
      <c r="AX13" s="146"/>
      <c r="BP13" s="146"/>
      <c r="BQ13" s="146"/>
    </row>
    <row r="14" spans="1:69" ht="31.5">
      <c r="A14" s="140">
        <v>7</v>
      </c>
      <c r="B14" s="414" t="s">
        <v>761</v>
      </c>
      <c r="C14" s="140" t="s">
        <v>253</v>
      </c>
      <c r="AC14" s="146"/>
      <c r="AD14" s="146"/>
      <c r="AE14" s="146"/>
      <c r="AF14" s="146"/>
      <c r="AG14" s="146"/>
      <c r="AH14" s="146"/>
      <c r="AI14" s="146"/>
      <c r="AJ14" s="146"/>
      <c r="AK14" s="146"/>
      <c r="AU14" s="146"/>
      <c r="AV14" s="146"/>
      <c r="AW14" s="146"/>
      <c r="AX14" s="146"/>
      <c r="BP14" s="146"/>
      <c r="BQ14" s="146"/>
    </row>
    <row r="15" spans="1:69" ht="15.75">
      <c r="A15" s="140">
        <v>8</v>
      </c>
      <c r="B15" s="414" t="s">
        <v>762</v>
      </c>
      <c r="C15" s="140" t="s">
        <v>1106</v>
      </c>
      <c r="AC15" s="146"/>
      <c r="AD15" s="146"/>
      <c r="AE15" s="146"/>
      <c r="AF15" s="146"/>
      <c r="AG15" s="146"/>
      <c r="AH15" s="146"/>
      <c r="AI15" s="146"/>
      <c r="AJ15" s="146"/>
      <c r="AK15" s="146"/>
      <c r="AU15" s="146"/>
      <c r="AV15" s="146"/>
      <c r="AW15" s="146"/>
      <c r="AX15" s="146"/>
      <c r="BP15" s="146"/>
      <c r="BQ15" s="146"/>
    </row>
    <row r="16" spans="1:69" ht="15.75">
      <c r="A16" s="140">
        <v>9</v>
      </c>
      <c r="B16" s="414" t="s">
        <v>763</v>
      </c>
      <c r="C16" s="140" t="s">
        <v>1106</v>
      </c>
      <c r="AC16" s="146"/>
      <c r="AD16" s="146"/>
      <c r="AE16" s="146"/>
      <c r="AF16" s="146"/>
      <c r="AG16" s="146"/>
      <c r="AH16" s="146"/>
      <c r="AI16" s="146"/>
      <c r="AJ16" s="146"/>
      <c r="AK16" s="146"/>
      <c r="AU16" s="146"/>
      <c r="AV16" s="146"/>
      <c r="AW16" s="146"/>
      <c r="AX16" s="146"/>
      <c r="BP16" s="146"/>
      <c r="BQ16" s="146"/>
    </row>
    <row r="17" spans="1:69">
      <c r="A17" s="140">
        <v>10</v>
      </c>
      <c r="B17" s="415" t="s">
        <v>764</v>
      </c>
      <c r="C17" s="140" t="s">
        <v>1107</v>
      </c>
      <c r="AC17" s="146"/>
      <c r="AD17" s="146"/>
      <c r="AE17" s="146"/>
      <c r="AF17" s="146"/>
      <c r="AG17" s="146"/>
      <c r="AH17" s="146"/>
      <c r="AI17" s="146"/>
      <c r="AJ17" s="146"/>
      <c r="AK17" s="146"/>
      <c r="AU17" s="146"/>
      <c r="AV17" s="146"/>
      <c r="AW17" s="146"/>
      <c r="AX17" s="146"/>
      <c r="BP17" s="146"/>
      <c r="BQ17" s="146"/>
    </row>
    <row r="18" spans="1:69" ht="100.5" customHeight="1">
      <c r="A18" s="140">
        <v>11</v>
      </c>
      <c r="B18" s="416" t="s">
        <v>1104</v>
      </c>
      <c r="C18" s="140"/>
      <c r="AC18" s="146"/>
      <c r="AD18" s="146"/>
      <c r="AE18" s="146"/>
      <c r="AF18" s="146"/>
      <c r="AG18" s="146"/>
      <c r="AH18" s="146"/>
      <c r="AI18" s="146"/>
      <c r="AJ18" s="146"/>
      <c r="AK18" s="146"/>
      <c r="AU18" s="146"/>
      <c r="AV18" s="146"/>
      <c r="AW18" s="146"/>
      <c r="AX18" s="146"/>
      <c r="BP18" s="146"/>
      <c r="BQ18" s="146"/>
    </row>
    <row r="19" spans="1:69">
      <c r="AC19" s="146"/>
      <c r="AD19" s="146"/>
      <c r="AE19" s="146"/>
      <c r="AF19" s="146"/>
      <c r="AG19" s="146"/>
      <c r="AH19" s="146"/>
      <c r="AI19" s="146"/>
      <c r="AJ19" s="146"/>
      <c r="AK19" s="146"/>
      <c r="AU19" s="146"/>
      <c r="AV19" s="146"/>
      <c r="AW19" s="146"/>
      <c r="AX19" s="146"/>
      <c r="BP19" s="146"/>
      <c r="BQ19" s="146"/>
    </row>
    <row r="20" spans="1:69">
      <c r="AC20" s="146"/>
      <c r="AD20" s="146"/>
      <c r="AE20" s="146"/>
      <c r="AF20" s="146"/>
      <c r="AG20" s="146"/>
      <c r="AH20" s="146"/>
      <c r="AI20" s="146"/>
      <c r="AJ20" s="146"/>
      <c r="AK20" s="146"/>
      <c r="AU20" s="146"/>
      <c r="AV20" s="146"/>
      <c r="AW20" s="146"/>
      <c r="AX20" s="146"/>
      <c r="BP20" s="146"/>
      <c r="BQ20" s="146"/>
    </row>
    <row r="21" spans="1:69">
      <c r="AC21" s="146"/>
      <c r="AD21" s="146"/>
      <c r="AE21" s="146"/>
      <c r="AF21" s="146"/>
      <c r="AG21" s="146"/>
      <c r="AH21" s="146"/>
      <c r="AI21" s="146"/>
      <c r="AJ21" s="146"/>
      <c r="AK21" s="146"/>
      <c r="AU21" s="146"/>
      <c r="AV21" s="146"/>
      <c r="AW21" s="146"/>
      <c r="AX21" s="146"/>
      <c r="BP21" s="146"/>
      <c r="BQ21" s="146"/>
    </row>
    <row r="22" spans="1:69">
      <c r="AC22" s="146"/>
      <c r="AD22" s="146"/>
      <c r="AE22" s="146"/>
      <c r="AF22" s="146"/>
      <c r="AG22" s="146"/>
      <c r="AH22" s="146"/>
      <c r="AI22" s="146"/>
      <c r="AJ22" s="146"/>
      <c r="AK22" s="146"/>
      <c r="AU22" s="146"/>
      <c r="AV22" s="146"/>
      <c r="AW22" s="146"/>
      <c r="AX22" s="146"/>
      <c r="BP22" s="146"/>
      <c r="BQ22" s="146"/>
    </row>
    <row r="23" spans="1:69">
      <c r="AC23" s="146"/>
      <c r="AD23" s="146"/>
      <c r="AE23" s="146"/>
      <c r="AF23" s="146"/>
      <c r="AG23" s="146"/>
      <c r="AH23" s="146"/>
      <c r="AI23" s="146"/>
      <c r="AJ23" s="146"/>
      <c r="AK23" s="146"/>
      <c r="AU23" s="146"/>
      <c r="AV23" s="146"/>
      <c r="AW23" s="146"/>
      <c r="AX23" s="146"/>
      <c r="BP23" s="146"/>
      <c r="BQ23" s="146"/>
    </row>
    <row r="24" spans="1:69">
      <c r="AC24" s="146"/>
      <c r="AD24" s="146"/>
      <c r="AE24" s="146"/>
      <c r="AF24" s="146"/>
      <c r="AG24" s="146"/>
      <c r="AH24" s="146"/>
      <c r="AI24" s="146"/>
      <c r="AJ24" s="146"/>
      <c r="AK24" s="146"/>
      <c r="AU24" s="146"/>
      <c r="AV24" s="146"/>
      <c r="AW24" s="146"/>
      <c r="AX24" s="146"/>
      <c r="BP24" s="146"/>
      <c r="BQ24" s="146"/>
    </row>
    <row r="25" spans="1:69">
      <c r="AC25" s="146"/>
      <c r="AD25" s="146"/>
      <c r="AE25" s="146"/>
      <c r="AF25" s="146"/>
      <c r="AG25" s="146"/>
      <c r="AH25" s="146"/>
      <c r="AI25" s="146"/>
      <c r="AJ25" s="146"/>
      <c r="AK25" s="146"/>
      <c r="AU25" s="146"/>
      <c r="AV25" s="146"/>
      <c r="AW25" s="146"/>
      <c r="AX25" s="146"/>
      <c r="BP25" s="146"/>
      <c r="BQ25" s="146"/>
    </row>
    <row r="26" spans="1:69">
      <c r="AC26" s="146"/>
      <c r="AD26" s="146"/>
      <c r="AE26" s="146"/>
      <c r="AF26" s="146"/>
      <c r="AG26" s="146"/>
      <c r="AH26" s="146"/>
      <c r="AI26" s="146"/>
      <c r="AJ26" s="146"/>
      <c r="AK26" s="146"/>
      <c r="AU26" s="146"/>
      <c r="AV26" s="146"/>
      <c r="AW26" s="146"/>
      <c r="AX26" s="146"/>
      <c r="BP26" s="146"/>
      <c r="BQ26" s="146"/>
    </row>
    <row r="27" spans="1:69">
      <c r="AC27" s="146"/>
      <c r="AD27" s="146"/>
      <c r="AE27" s="146"/>
      <c r="AF27" s="146"/>
      <c r="AG27" s="146"/>
      <c r="AH27" s="146"/>
      <c r="AI27" s="146"/>
      <c r="AJ27" s="146"/>
      <c r="AK27" s="146"/>
      <c r="AU27" s="146"/>
      <c r="AV27" s="146"/>
      <c r="AW27" s="146"/>
      <c r="AX27" s="146"/>
      <c r="BP27" s="146"/>
      <c r="BQ27" s="146"/>
    </row>
    <row r="28" spans="1:69">
      <c r="AC28" s="146"/>
      <c r="AD28" s="146"/>
      <c r="AE28" s="146"/>
      <c r="AF28" s="146"/>
      <c r="AG28" s="146"/>
      <c r="AH28" s="146"/>
      <c r="AI28" s="146"/>
      <c r="AJ28" s="146"/>
      <c r="AK28" s="146"/>
      <c r="AU28" s="146"/>
      <c r="AV28" s="146"/>
      <c r="AW28" s="146"/>
      <c r="AX28" s="146"/>
      <c r="BP28" s="146"/>
      <c r="BQ28" s="146"/>
    </row>
    <row r="29" spans="1:69">
      <c r="AC29" s="146"/>
      <c r="AD29" s="146"/>
      <c r="AE29" s="146"/>
      <c r="AF29" s="146"/>
      <c r="AG29" s="146"/>
      <c r="AH29" s="146"/>
      <c r="AI29" s="146"/>
      <c r="AJ29" s="146"/>
      <c r="AK29" s="146"/>
      <c r="AU29" s="146"/>
      <c r="AV29" s="146"/>
      <c r="AW29" s="146"/>
      <c r="AX29" s="146"/>
      <c r="BP29" s="146"/>
      <c r="BQ29" s="146"/>
    </row>
    <row r="30" spans="1:69">
      <c r="AC30" s="146"/>
      <c r="AD30" s="146"/>
      <c r="AE30" s="146"/>
      <c r="AF30" s="146"/>
      <c r="AG30" s="146"/>
      <c r="AH30" s="146"/>
      <c r="AI30" s="146"/>
      <c r="AJ30" s="146"/>
      <c r="AK30" s="146"/>
      <c r="AU30" s="146"/>
      <c r="AV30" s="146"/>
      <c r="AW30" s="146"/>
      <c r="AX30" s="146"/>
      <c r="BP30" s="146"/>
      <c r="BQ30" s="146"/>
    </row>
    <row r="31" spans="1:69">
      <c r="AC31" s="146"/>
      <c r="AD31" s="146"/>
      <c r="AE31" s="146"/>
      <c r="AF31" s="146"/>
      <c r="AG31" s="146"/>
      <c r="AH31" s="146"/>
      <c r="AI31" s="146"/>
      <c r="AJ31" s="146"/>
      <c r="AK31" s="146"/>
      <c r="AU31" s="146"/>
      <c r="AV31" s="146"/>
      <c r="AW31" s="146"/>
      <c r="AX31" s="146"/>
      <c r="BP31" s="146"/>
      <c r="BQ31" s="146"/>
    </row>
    <row r="32" spans="1:69">
      <c r="AC32" s="146"/>
      <c r="AD32" s="146"/>
      <c r="AE32" s="146"/>
      <c r="AF32" s="146"/>
      <c r="AG32" s="146"/>
      <c r="AH32" s="146"/>
      <c r="AI32" s="146"/>
      <c r="AJ32" s="146"/>
      <c r="AK32" s="146"/>
      <c r="AU32" s="146"/>
      <c r="AV32" s="146"/>
      <c r="AW32" s="146"/>
      <c r="AX32" s="146"/>
      <c r="BP32" s="146"/>
      <c r="BQ32" s="146"/>
    </row>
    <row r="33" s="146" customFormat="1"/>
    <row r="34" s="146" customFormat="1"/>
    <row r="35" s="146" customFormat="1"/>
    <row r="36" s="146" customFormat="1"/>
    <row r="37" s="146" customFormat="1"/>
    <row r="38" s="146" customFormat="1"/>
    <row r="39" s="146" customFormat="1"/>
    <row r="40" s="146" customFormat="1"/>
    <row r="41" s="146" customFormat="1"/>
    <row r="42" s="146" customFormat="1"/>
    <row r="43" s="146" customFormat="1"/>
    <row r="44" s="146" customFormat="1"/>
    <row r="45" s="146" customFormat="1"/>
    <row r="46" s="146" customFormat="1"/>
    <row r="47" s="146" customFormat="1"/>
    <row r="48" s="146" customFormat="1"/>
    <row r="49" s="146" customFormat="1"/>
    <row r="50" s="146" customFormat="1"/>
    <row r="51" s="146" customFormat="1"/>
    <row r="52" s="146" customFormat="1"/>
    <row r="53" s="146" customFormat="1"/>
    <row r="54" s="146" customFormat="1"/>
    <row r="55" s="146" customFormat="1"/>
    <row r="56" s="146" customFormat="1"/>
    <row r="57" s="146" customFormat="1"/>
    <row r="58" s="146" customFormat="1"/>
    <row r="59" s="146" customFormat="1"/>
    <row r="60" s="146" customFormat="1"/>
    <row r="61" s="146" customFormat="1"/>
    <row r="62" s="146" customFormat="1"/>
    <row r="63" s="146" customFormat="1"/>
    <row r="64" s="146" customFormat="1"/>
    <row r="65" s="146" customFormat="1"/>
    <row r="66" s="146" customFormat="1"/>
    <row r="67" s="146" customFormat="1"/>
    <row r="68" s="146" customFormat="1"/>
    <row r="69" s="146" customFormat="1"/>
    <row r="70" s="146" customFormat="1"/>
    <row r="71" s="146" customFormat="1"/>
    <row r="72" s="146" customFormat="1"/>
    <row r="73" s="146" customFormat="1"/>
    <row r="74" s="146" customFormat="1"/>
    <row r="75" s="146" customFormat="1"/>
    <row r="76" s="146" customFormat="1"/>
    <row r="77" s="146" customFormat="1"/>
    <row r="78" s="146" customFormat="1"/>
    <row r="79" s="146" customFormat="1"/>
    <row r="80" s="146" customFormat="1"/>
    <row r="81" s="146" customFormat="1"/>
    <row r="82" s="146" customFormat="1"/>
    <row r="83" s="146" customFormat="1"/>
    <row r="84" s="146" customFormat="1"/>
    <row r="85" s="146" customFormat="1"/>
    <row r="86" s="146" customFormat="1"/>
    <row r="87" s="146" customFormat="1"/>
    <row r="88" s="146" customFormat="1"/>
    <row r="89" s="146" customFormat="1"/>
    <row r="90" s="146" customFormat="1"/>
    <row r="91" s="146" customFormat="1"/>
    <row r="92" s="146" customFormat="1"/>
    <row r="93" s="146" customFormat="1"/>
    <row r="94" s="146" customFormat="1"/>
    <row r="95" s="146" customFormat="1"/>
    <row r="96" s="146" customFormat="1"/>
    <row r="97" s="146" customFormat="1"/>
    <row r="98" s="146" customFormat="1"/>
    <row r="99" s="146" customFormat="1"/>
    <row r="100" s="146" customFormat="1"/>
    <row r="101" s="146" customFormat="1"/>
    <row r="102" s="146" customFormat="1"/>
    <row r="103" s="146" customFormat="1"/>
    <row r="104" s="146" customFormat="1"/>
    <row r="105" s="146" customFormat="1"/>
    <row r="106" s="146" customFormat="1"/>
    <row r="107" s="146" customFormat="1"/>
    <row r="108" s="146" customFormat="1"/>
    <row r="109" s="146" customFormat="1"/>
    <row r="110" s="146" customFormat="1"/>
    <row r="111" s="146" customFormat="1"/>
    <row r="112" s="146" customFormat="1"/>
    <row r="113" s="146" customFormat="1"/>
    <row r="114" s="146" customFormat="1"/>
    <row r="115" s="146" customFormat="1"/>
    <row r="116" s="146" customFormat="1"/>
    <row r="117" s="146" customFormat="1"/>
    <row r="118" s="146" customFormat="1"/>
    <row r="119" s="146" customFormat="1"/>
    <row r="120" s="146" customFormat="1"/>
    <row r="121" s="146" customFormat="1"/>
    <row r="122" s="146" customFormat="1"/>
    <row r="123" s="146" customFormat="1"/>
    <row r="124" s="146" customFormat="1"/>
    <row r="125" s="146" customFormat="1"/>
    <row r="126" s="146" customFormat="1"/>
    <row r="127" s="146" customFormat="1"/>
    <row r="128" s="146" customFormat="1"/>
    <row r="129" s="146" customFormat="1"/>
    <row r="130" s="146" customFormat="1"/>
    <row r="131" s="146" customFormat="1"/>
    <row r="132" s="146" customFormat="1"/>
    <row r="133" s="146" customFormat="1"/>
    <row r="134" s="146" customFormat="1"/>
    <row r="135" s="146" customFormat="1"/>
    <row r="136" s="146" customFormat="1"/>
    <row r="137" s="146" customFormat="1"/>
    <row r="138" s="146" customFormat="1"/>
    <row r="139" s="146" customFormat="1"/>
    <row r="140" s="146" customFormat="1"/>
    <row r="141" s="146" customFormat="1"/>
    <row r="142" s="146" customFormat="1"/>
    <row r="143" s="146" customFormat="1"/>
    <row r="144" s="146" customFormat="1"/>
    <row r="145" s="146" customFormat="1"/>
    <row r="146" s="146" customFormat="1"/>
    <row r="147" s="146" customFormat="1"/>
    <row r="148" s="146" customFormat="1"/>
    <row r="149" s="146" customFormat="1"/>
    <row r="150" s="146" customFormat="1"/>
    <row r="151" s="146" customFormat="1"/>
    <row r="152" s="146" customFormat="1"/>
    <row r="153" s="146" customFormat="1"/>
    <row r="154" s="146" customFormat="1"/>
    <row r="155" s="146" customFormat="1"/>
    <row r="156" s="146" customFormat="1"/>
    <row r="157" s="146" customFormat="1"/>
    <row r="158" s="146" customFormat="1"/>
    <row r="159" s="146" customFormat="1"/>
    <row r="160" s="146" customFormat="1"/>
    <row r="161" s="146" customFormat="1"/>
    <row r="162" s="146" customFormat="1"/>
    <row r="163" s="146" customFormat="1"/>
    <row r="164" s="146" customFormat="1"/>
    <row r="165" s="146" customFormat="1"/>
    <row r="166" s="146" customFormat="1"/>
    <row r="167" s="146" customFormat="1"/>
    <row r="168" s="146" customFormat="1"/>
    <row r="169" s="146" customFormat="1"/>
    <row r="170" s="146" customFormat="1"/>
    <row r="171" s="146" customFormat="1"/>
    <row r="172" s="146" customFormat="1"/>
    <row r="173" s="146" customFormat="1"/>
    <row r="174" s="146" customFormat="1"/>
    <row r="175" s="146" customFormat="1"/>
    <row r="176" s="146" customFormat="1"/>
    <row r="177" s="146" customFormat="1"/>
    <row r="178" s="146" customFormat="1"/>
    <row r="179" s="146" customFormat="1"/>
    <row r="180" s="146" customFormat="1"/>
    <row r="181" s="146" customFormat="1"/>
    <row r="182" s="146" customFormat="1"/>
    <row r="183" s="146" customFormat="1"/>
    <row r="184" s="146" customFormat="1"/>
    <row r="185" s="146" customFormat="1"/>
    <row r="186" s="146" customFormat="1"/>
    <row r="187" s="146" customFormat="1"/>
    <row r="188" s="146" customFormat="1"/>
    <row r="189" s="146" customFormat="1"/>
    <row r="190" s="146" customFormat="1"/>
    <row r="191" s="146" customFormat="1"/>
    <row r="192" s="146" customFormat="1"/>
    <row r="193" s="146" customFormat="1"/>
    <row r="194" s="146" customFormat="1"/>
    <row r="195" s="146" customFormat="1"/>
    <row r="196" s="146" customFormat="1"/>
    <row r="197" s="146" customFormat="1"/>
    <row r="198" s="146" customFormat="1"/>
    <row r="199" s="146" customFormat="1"/>
    <row r="200" s="146" customFormat="1"/>
    <row r="201" s="146" customFormat="1"/>
    <row r="202" s="146" customFormat="1"/>
    <row r="203" s="146" customFormat="1"/>
    <row r="204" s="146" customFormat="1"/>
    <row r="205" s="146" customFormat="1"/>
    <row r="206" s="146" customFormat="1"/>
    <row r="207" s="146" customFormat="1"/>
    <row r="208" s="146" customFormat="1"/>
    <row r="209" s="146" customFormat="1"/>
    <row r="210" s="146" customFormat="1"/>
    <row r="211" s="146" customFormat="1"/>
    <row r="212" s="146" customFormat="1"/>
    <row r="213" s="146" customFormat="1"/>
    <row r="214" s="146" customFormat="1"/>
    <row r="215" s="146" customFormat="1"/>
    <row r="216" s="146" customFormat="1"/>
    <row r="217" s="146" customFormat="1"/>
    <row r="218" s="146" customFormat="1"/>
    <row r="219" s="146" customFormat="1"/>
    <row r="220" s="146" customFormat="1"/>
    <row r="221" s="146" customFormat="1"/>
    <row r="222" s="146" customFormat="1"/>
    <row r="223" s="146" customFormat="1"/>
    <row r="224" s="146" customFormat="1"/>
    <row r="225" s="146" customFormat="1"/>
    <row r="226" s="146" customFormat="1"/>
    <row r="227" s="146" customFormat="1"/>
    <row r="228" s="146" customFormat="1"/>
    <row r="229" s="146" customFormat="1"/>
    <row r="230" s="146" customFormat="1"/>
    <row r="231" s="146" customFormat="1"/>
    <row r="232" s="146" customFormat="1"/>
    <row r="233" s="146" customFormat="1"/>
    <row r="234" s="146" customFormat="1"/>
    <row r="235" s="146" customFormat="1"/>
    <row r="236" s="146" customFormat="1"/>
    <row r="237" s="146" customFormat="1"/>
    <row r="238" s="146" customFormat="1"/>
    <row r="239" s="146" customFormat="1"/>
    <row r="240" s="146" customFormat="1"/>
    <row r="241" s="146" customFormat="1"/>
    <row r="242" s="146" customFormat="1"/>
    <row r="243" s="146" customFormat="1"/>
    <row r="244" s="146" customFormat="1"/>
    <row r="245" s="146" customFormat="1"/>
    <row r="246" s="146" customFormat="1"/>
    <row r="247" s="146" customFormat="1"/>
    <row r="248" s="146" customFormat="1"/>
    <row r="249" s="146" customFormat="1"/>
    <row r="250" s="146" customFormat="1"/>
    <row r="251" s="146" customFormat="1"/>
    <row r="252" s="146" customFormat="1"/>
    <row r="253" s="146" customFormat="1"/>
    <row r="254" s="146" customFormat="1"/>
    <row r="255" s="146" customFormat="1"/>
    <row r="256" s="146" customFormat="1"/>
    <row r="257" s="146" customFormat="1"/>
    <row r="258" s="146" customFormat="1"/>
    <row r="259" s="146" customFormat="1"/>
    <row r="260" s="146" customFormat="1"/>
    <row r="261" s="146" customFormat="1"/>
    <row r="262" s="146" customFormat="1"/>
    <row r="263" s="146" customFormat="1"/>
    <row r="264" s="146" customFormat="1"/>
    <row r="265" s="146" customFormat="1"/>
    <row r="266" s="146" customFormat="1"/>
    <row r="267" s="146" customFormat="1"/>
    <row r="268" s="146" customFormat="1"/>
    <row r="269" s="146" customFormat="1"/>
    <row r="270" s="146" customFormat="1"/>
    <row r="271" s="146" customFormat="1"/>
    <row r="272" s="146" customFormat="1"/>
    <row r="273" s="146" customFormat="1"/>
    <row r="274" s="146" customFormat="1"/>
    <row r="275" s="146" customFormat="1"/>
    <row r="276" s="146" customFormat="1"/>
    <row r="277" s="146" customFormat="1"/>
    <row r="278" s="146" customFormat="1"/>
    <row r="279" s="146" customFormat="1"/>
    <row r="280" s="146" customFormat="1"/>
    <row r="281" s="146" customFormat="1"/>
    <row r="282" s="146" customFormat="1"/>
    <row r="283" s="146" customFormat="1"/>
    <row r="284" s="146" customFormat="1"/>
    <row r="285" s="146" customFormat="1"/>
    <row r="286" s="146" customFormat="1"/>
    <row r="287" s="146" customFormat="1"/>
    <row r="288" s="146" customFormat="1"/>
    <row r="289" s="146" customFormat="1"/>
    <row r="290" s="146" customFormat="1"/>
    <row r="291" s="146" customFormat="1"/>
    <row r="292" s="146" customFormat="1"/>
    <row r="293" s="146" customFormat="1"/>
    <row r="294" s="146" customFormat="1"/>
    <row r="295" s="146" customFormat="1"/>
    <row r="296" s="146" customFormat="1"/>
    <row r="297" s="146" customFormat="1"/>
    <row r="298" s="146" customFormat="1"/>
    <row r="299" s="146" customFormat="1"/>
    <row r="300" s="146" customFormat="1"/>
    <row r="301" s="146" customFormat="1"/>
    <row r="302" s="146" customFormat="1"/>
    <row r="303" s="146" customFormat="1"/>
    <row r="304" s="146" customFormat="1"/>
    <row r="305" s="146" customFormat="1"/>
    <row r="306" s="146" customFormat="1"/>
    <row r="307" s="146" customFormat="1"/>
    <row r="308" s="146" customFormat="1"/>
    <row r="309" s="146" customFormat="1"/>
    <row r="310" s="146" customFormat="1"/>
    <row r="311" s="146" customFormat="1"/>
    <row r="312" s="146" customFormat="1"/>
    <row r="313" s="146" customFormat="1"/>
    <row r="314" s="146" customFormat="1"/>
    <row r="315" s="146" customFormat="1"/>
    <row r="316" s="146" customFormat="1"/>
    <row r="317" s="146" customFormat="1"/>
    <row r="318" s="146" customFormat="1"/>
    <row r="319" s="146" customFormat="1"/>
    <row r="320" s="146" customFormat="1"/>
    <row r="321" s="146" customFormat="1"/>
    <row r="322" s="146" customFormat="1"/>
    <row r="323" s="146" customFormat="1"/>
    <row r="324" s="146" customFormat="1"/>
    <row r="325" s="146" customFormat="1"/>
    <row r="326" s="146" customFormat="1"/>
    <row r="327" s="146" customFormat="1"/>
    <row r="328" s="146" customFormat="1"/>
    <row r="329" s="146" customFormat="1"/>
    <row r="330" s="146" customFormat="1"/>
    <row r="331" s="146" customFormat="1"/>
    <row r="332" s="146" customFormat="1"/>
    <row r="333" s="146" customFormat="1"/>
    <row r="334" s="146" customFormat="1"/>
    <row r="335" s="146" customFormat="1"/>
    <row r="336" s="146" customFormat="1"/>
    <row r="337" s="146" customFormat="1"/>
    <row r="338" s="146" customFormat="1"/>
    <row r="339" s="146" customFormat="1"/>
    <row r="340" s="146" customFormat="1"/>
    <row r="341" s="146" customFormat="1"/>
    <row r="342" s="146" customFormat="1"/>
    <row r="343" s="146" customFormat="1"/>
    <row r="344" s="146" customFormat="1"/>
    <row r="345" s="146" customFormat="1"/>
    <row r="346" s="146" customFormat="1"/>
    <row r="347" s="146" customFormat="1"/>
    <row r="348" s="146" customFormat="1"/>
    <row r="349" s="146" customFormat="1"/>
    <row r="350" s="146" customFormat="1"/>
    <row r="351" s="146" customFormat="1"/>
    <row r="352" s="146" customFormat="1"/>
    <row r="353" s="146" customFormat="1"/>
    <row r="354" s="146" customFormat="1"/>
    <row r="355" s="146" customFormat="1"/>
    <row r="356" s="146" customFormat="1"/>
    <row r="357" s="146" customFormat="1"/>
    <row r="358" s="146" customFormat="1"/>
    <row r="359" s="146" customFormat="1"/>
    <row r="360" s="146" customFormat="1"/>
    <row r="361" s="146" customFormat="1"/>
    <row r="362" s="146" customFormat="1"/>
    <row r="363" s="146" customFormat="1"/>
    <row r="364" s="146" customFormat="1"/>
    <row r="365" s="146" customFormat="1"/>
    <row r="366" s="146" customFormat="1"/>
    <row r="367" s="146" customFormat="1"/>
    <row r="368" s="146" customFormat="1"/>
    <row r="369" s="146" customFormat="1"/>
    <row r="370" s="146" customFormat="1"/>
    <row r="371" s="146" customFormat="1"/>
    <row r="372" s="146" customFormat="1"/>
    <row r="373" s="146" customFormat="1"/>
    <row r="374" s="146" customFormat="1"/>
    <row r="375" s="146" customFormat="1"/>
    <row r="376" s="146" customFormat="1"/>
    <row r="377" s="146" customFormat="1"/>
    <row r="378" s="146" customFormat="1"/>
    <row r="379" s="146" customFormat="1"/>
    <row r="380" s="146" customFormat="1"/>
    <row r="381" s="146" customFormat="1"/>
    <row r="382" s="146" customFormat="1"/>
    <row r="383" s="146" customFormat="1"/>
    <row r="384" s="146" customFormat="1"/>
    <row r="385" s="146" customFormat="1"/>
    <row r="386" s="146" customFormat="1"/>
    <row r="387" s="146" customFormat="1"/>
    <row r="388" s="146" customFormat="1"/>
    <row r="389" s="146" customFormat="1"/>
    <row r="390" s="146" customFormat="1"/>
    <row r="391" s="146" customFormat="1"/>
    <row r="392" s="146" customFormat="1"/>
    <row r="393" s="146" customFormat="1"/>
    <row r="394" s="146" customFormat="1"/>
    <row r="395" s="146" customFormat="1"/>
    <row r="396" s="146" customFormat="1"/>
    <row r="397" s="146" customFormat="1"/>
    <row r="398" s="146" customFormat="1"/>
    <row r="399" s="146" customFormat="1"/>
    <row r="400" s="146" customFormat="1"/>
    <row r="401" s="146" customFormat="1"/>
    <row r="402" s="146" customFormat="1"/>
    <row r="403" s="146" customFormat="1"/>
    <row r="404" s="146" customFormat="1"/>
    <row r="405" s="146" customFormat="1"/>
    <row r="406" s="146" customFormat="1"/>
    <row r="407" s="146" customFormat="1"/>
    <row r="408" s="146" customFormat="1"/>
    <row r="409" s="146" customFormat="1"/>
    <row r="410" s="146" customFormat="1"/>
    <row r="411" s="146" customFormat="1"/>
    <row r="412" s="146" customFormat="1"/>
    <row r="413" s="146" customFormat="1"/>
    <row r="414" s="146" customFormat="1"/>
    <row r="415" s="146" customFormat="1"/>
    <row r="416" s="146" customFormat="1"/>
    <row r="417" s="146" customFormat="1"/>
    <row r="418" s="146" customFormat="1"/>
    <row r="419" s="146" customFormat="1"/>
    <row r="420" s="146" customFormat="1"/>
    <row r="421" s="146" customFormat="1"/>
    <row r="422" s="146" customFormat="1"/>
    <row r="423" s="146" customFormat="1"/>
    <row r="424" s="146" customFormat="1"/>
    <row r="425" s="146" customFormat="1"/>
    <row r="426" s="146" customFormat="1"/>
    <row r="427" s="146" customFormat="1"/>
    <row r="428" s="146" customFormat="1"/>
    <row r="429" s="146" customFormat="1"/>
    <row r="430" s="146" customFormat="1"/>
    <row r="431" s="146" customFormat="1"/>
    <row r="432" s="146" customFormat="1"/>
    <row r="433" s="146" customFormat="1"/>
    <row r="434" s="146" customFormat="1"/>
    <row r="435" s="146" customFormat="1"/>
    <row r="436" s="146" customFormat="1"/>
    <row r="437" s="146" customFormat="1"/>
    <row r="438" s="146" customFormat="1"/>
    <row r="439" s="146" customFormat="1"/>
    <row r="440" s="146" customFormat="1"/>
    <row r="441" s="146" customFormat="1"/>
    <row r="442" s="146" customFormat="1"/>
    <row r="443" s="146" customFormat="1"/>
    <row r="444" s="146" customFormat="1"/>
    <row r="445" s="146" customFormat="1"/>
    <row r="446" s="146" customFormat="1"/>
    <row r="447" s="146" customFormat="1"/>
    <row r="448" s="146" customFormat="1"/>
    <row r="449" s="146" customFormat="1"/>
    <row r="450" s="146" customFormat="1"/>
    <row r="451" s="146" customFormat="1"/>
    <row r="452" s="146" customFormat="1"/>
    <row r="453" s="146" customFormat="1"/>
    <row r="454" s="146" customFormat="1"/>
    <row r="455" s="146" customFormat="1"/>
    <row r="456" s="146" customFormat="1"/>
    <row r="457" s="146" customFormat="1"/>
    <row r="458" s="146" customFormat="1"/>
    <row r="459" s="146" customFormat="1"/>
    <row r="460" s="146" customFormat="1"/>
    <row r="461" s="146" customFormat="1"/>
    <row r="462" s="146" customFormat="1"/>
    <row r="463" s="146" customFormat="1"/>
    <row r="464" s="146" customFormat="1"/>
    <row r="465" s="146" customFormat="1"/>
    <row r="466" s="146" customFormat="1"/>
    <row r="467" s="146" customFormat="1"/>
    <row r="468" s="146" customFormat="1"/>
    <row r="469" s="146" customFormat="1"/>
    <row r="470" s="146" customFormat="1"/>
    <row r="471" s="146" customFormat="1"/>
    <row r="472" s="146" customFormat="1"/>
    <row r="473" s="146" customFormat="1"/>
    <row r="474" s="146" customFormat="1"/>
    <row r="475" s="146" customFormat="1"/>
    <row r="476" s="146" customFormat="1"/>
    <row r="477" s="146" customFormat="1"/>
    <row r="478" s="146" customFormat="1"/>
    <row r="479" s="146" customFormat="1"/>
    <row r="480" s="146" customFormat="1"/>
    <row r="481" s="146" customFormat="1"/>
    <row r="482" s="146" customFormat="1"/>
    <row r="483" s="146" customFormat="1"/>
    <row r="484" s="146" customFormat="1"/>
    <row r="485" s="146" customFormat="1"/>
    <row r="486" s="146" customFormat="1"/>
    <row r="487" s="146" customFormat="1"/>
    <row r="488" s="146" customFormat="1"/>
    <row r="489" s="146" customFormat="1"/>
    <row r="490" s="146" customFormat="1"/>
    <row r="491" s="146" customFormat="1"/>
    <row r="492" s="146" customFormat="1"/>
    <row r="493" s="146" customFormat="1"/>
    <row r="494" s="146" customFormat="1"/>
    <row r="495" s="146" customFormat="1"/>
    <row r="496" s="146" customFormat="1"/>
    <row r="497" s="146" customFormat="1"/>
    <row r="498" s="146" customFormat="1"/>
    <row r="499" s="146" customFormat="1"/>
    <row r="500" s="146" customFormat="1"/>
    <row r="501" s="146" customFormat="1"/>
    <row r="502" s="146" customFormat="1"/>
    <row r="503" s="146" customFormat="1"/>
    <row r="504" s="146" customFormat="1"/>
    <row r="505" s="146" customFormat="1"/>
    <row r="506" s="146" customFormat="1"/>
    <row r="507" s="146" customFormat="1"/>
    <row r="508" s="146" customFormat="1"/>
    <row r="509" s="146" customFormat="1"/>
    <row r="510" s="146" customFormat="1"/>
    <row r="511" s="146" customFormat="1"/>
    <row r="512" s="146" customFormat="1"/>
    <row r="513" s="146" customFormat="1"/>
    <row r="514" s="146" customFormat="1"/>
    <row r="515" s="146" customFormat="1"/>
    <row r="516" s="146" customFormat="1"/>
    <row r="517" s="146" customFormat="1"/>
    <row r="518" s="146" customFormat="1"/>
    <row r="519" s="146" customFormat="1"/>
    <row r="520" s="146" customFormat="1"/>
    <row r="521" s="146" customFormat="1"/>
    <row r="522" s="146" customFormat="1"/>
    <row r="523" s="146" customFormat="1"/>
    <row r="524" s="146" customFormat="1"/>
    <row r="525" s="146" customFormat="1"/>
    <row r="526" s="146" customFormat="1"/>
    <row r="527" s="146" customFormat="1"/>
    <row r="528" s="146" customFormat="1"/>
    <row r="529" s="146" customFormat="1"/>
    <row r="530" s="146" customFormat="1"/>
    <row r="531" s="146" customFormat="1"/>
    <row r="532" s="146" customFormat="1"/>
    <row r="533" s="146" customFormat="1"/>
    <row r="534" s="146" customFormat="1"/>
    <row r="535" s="146" customFormat="1"/>
    <row r="536" s="146" customFormat="1"/>
    <row r="537" s="146" customFormat="1"/>
    <row r="538" s="146" customFormat="1"/>
    <row r="539" s="146" customFormat="1"/>
    <row r="540" s="146" customFormat="1"/>
    <row r="541" s="146" customFormat="1"/>
    <row r="542" s="146" customFormat="1"/>
    <row r="543" s="146" customFormat="1"/>
    <row r="544" s="146" customFormat="1"/>
    <row r="545" s="146" customFormat="1"/>
    <row r="546" s="146" customFormat="1"/>
    <row r="547" s="146" customFormat="1"/>
    <row r="548" s="146" customFormat="1"/>
    <row r="549" s="146" customFormat="1"/>
    <row r="550" s="146" customFormat="1"/>
    <row r="551" s="146" customFormat="1"/>
    <row r="552" s="146" customFormat="1"/>
    <row r="553" s="146" customFormat="1"/>
    <row r="554" s="146" customFormat="1"/>
    <row r="555" s="146" customFormat="1"/>
    <row r="556" s="146" customFormat="1"/>
    <row r="557" s="146" customFormat="1"/>
    <row r="558" s="146" customFormat="1"/>
    <row r="559" s="146" customFormat="1"/>
    <row r="560" s="146" customFormat="1"/>
    <row r="561" s="146" customFormat="1"/>
    <row r="562" s="146" customFormat="1"/>
    <row r="563" s="146" customFormat="1"/>
    <row r="564" s="146" customFormat="1"/>
    <row r="565" s="146" customFormat="1"/>
    <row r="566" s="146" customFormat="1"/>
    <row r="567" s="146" customFormat="1"/>
    <row r="568" s="146" customFormat="1"/>
    <row r="569" s="146" customFormat="1"/>
    <row r="570" s="146" customFormat="1"/>
    <row r="571" s="146" customFormat="1"/>
    <row r="572" s="146" customFormat="1"/>
    <row r="573" s="146" customFormat="1"/>
    <row r="574" s="146" customFormat="1"/>
    <row r="575" s="146" customFormat="1"/>
    <row r="576" s="146" customFormat="1"/>
    <row r="577" s="146" customFormat="1"/>
    <row r="578" s="146" customFormat="1"/>
    <row r="579" s="146" customFormat="1"/>
    <row r="580" s="146" customFormat="1"/>
    <row r="581" s="146" customFormat="1"/>
    <row r="582" s="146" customFormat="1"/>
    <row r="583" s="146" customFormat="1"/>
    <row r="584" s="146" customFormat="1"/>
    <row r="585" s="146" customFormat="1"/>
    <row r="586" s="146" customFormat="1"/>
    <row r="587" s="146" customFormat="1"/>
    <row r="588" s="146" customFormat="1"/>
    <row r="589" s="146" customFormat="1"/>
    <row r="590" s="146" customFormat="1"/>
    <row r="591" s="146" customFormat="1"/>
    <row r="592" s="146" customFormat="1"/>
    <row r="593" s="146" customFormat="1"/>
    <row r="594" s="146" customFormat="1"/>
    <row r="595" s="146" customFormat="1"/>
    <row r="596" s="146" customFormat="1"/>
    <row r="597" s="146" customFormat="1"/>
    <row r="598" s="146" customFormat="1"/>
    <row r="599" s="146" customFormat="1"/>
    <row r="600" s="146" customFormat="1"/>
    <row r="601" s="146" customFormat="1"/>
    <row r="602" s="146" customFormat="1"/>
    <row r="603" s="146" customFormat="1"/>
    <row r="604" s="146" customFormat="1"/>
    <row r="605" s="146" customFormat="1"/>
    <row r="606" s="146" customFormat="1"/>
    <row r="607" s="146" customFormat="1"/>
    <row r="608" s="146" customFormat="1"/>
    <row r="609" s="146" customFormat="1"/>
    <row r="610" s="146" customFormat="1"/>
    <row r="611" s="146" customFormat="1"/>
    <row r="612" s="146" customFormat="1"/>
    <row r="613" s="146" customFormat="1"/>
    <row r="614" s="146" customFormat="1"/>
    <row r="615" s="146" customFormat="1"/>
    <row r="616" s="146" customFormat="1"/>
    <row r="617" s="146" customFormat="1"/>
    <row r="618" s="146" customFormat="1"/>
    <row r="619" s="146" customFormat="1"/>
    <row r="620" s="146" customFormat="1"/>
    <row r="621" s="146" customFormat="1"/>
    <row r="622" s="146" customFormat="1"/>
    <row r="623" s="146" customFormat="1"/>
    <row r="624" s="146" customFormat="1"/>
    <row r="625" s="146" customFormat="1"/>
    <row r="626" s="146" customFormat="1"/>
    <row r="627" s="146" customFormat="1"/>
    <row r="628" s="146" customFormat="1"/>
    <row r="629" s="146" customFormat="1"/>
    <row r="630" s="146" customFormat="1"/>
    <row r="631" s="146" customFormat="1"/>
    <row r="632" s="146" customFormat="1"/>
    <row r="633" s="146" customFormat="1"/>
    <row r="634" s="146" customFormat="1"/>
    <row r="635" s="146" customFormat="1"/>
    <row r="636" s="146" customFormat="1"/>
    <row r="637" s="146" customFormat="1"/>
    <row r="638" s="146" customFormat="1"/>
    <row r="639" s="146" customFormat="1"/>
    <row r="640" s="146" customFormat="1"/>
    <row r="641" s="146" customFormat="1"/>
    <row r="642" s="146" customFormat="1"/>
    <row r="643" s="146" customFormat="1"/>
    <row r="644" s="146" customFormat="1"/>
    <row r="645" s="146" customFormat="1"/>
    <row r="646" s="146" customFormat="1"/>
    <row r="647" s="146" customFormat="1"/>
    <row r="648" s="146" customFormat="1"/>
    <row r="649" s="146" customFormat="1"/>
    <row r="650" s="146" customFormat="1"/>
    <row r="651" s="146" customFormat="1"/>
    <row r="652" s="146" customFormat="1"/>
    <row r="653" s="146" customFormat="1"/>
    <row r="654" s="146" customFormat="1"/>
    <row r="655" s="146" customFormat="1"/>
    <row r="656" s="146" customFormat="1"/>
    <row r="657" s="146" customFormat="1"/>
    <row r="658" s="146" customFormat="1"/>
    <row r="659" s="146" customFormat="1"/>
    <row r="660" s="146" customFormat="1"/>
    <row r="661" s="146" customFormat="1"/>
    <row r="662" s="146" customFormat="1"/>
    <row r="663" s="146" customFormat="1"/>
    <row r="664" s="146" customFormat="1"/>
    <row r="665" s="146" customFormat="1"/>
    <row r="666" s="146" customFormat="1"/>
    <row r="667" s="146" customFormat="1"/>
    <row r="668" s="146" customFormat="1"/>
    <row r="669" s="146" customFormat="1"/>
    <row r="670" s="146" customFormat="1"/>
    <row r="671" s="146" customFormat="1"/>
    <row r="672" s="146" customFormat="1"/>
    <row r="673" s="146" customFormat="1"/>
    <row r="674" s="146" customFormat="1"/>
    <row r="675" s="146" customFormat="1"/>
    <row r="676" s="146" customFormat="1"/>
    <row r="677" s="146" customFormat="1"/>
    <row r="678" s="146" customFormat="1"/>
    <row r="679" s="146" customFormat="1"/>
    <row r="680" s="146" customFormat="1"/>
    <row r="681" s="146" customFormat="1"/>
    <row r="682" s="146" customFormat="1"/>
    <row r="683" s="146" customFormat="1"/>
    <row r="684" s="146" customFormat="1"/>
    <row r="685" s="146" customFormat="1"/>
    <row r="686" s="146" customFormat="1"/>
    <row r="687" s="146" customFormat="1"/>
    <row r="688" s="146" customFormat="1"/>
    <row r="689" s="146" customFormat="1"/>
    <row r="690" s="146" customFormat="1"/>
    <row r="691" s="146" customFormat="1"/>
    <row r="692" s="146" customFormat="1"/>
    <row r="693" s="146" customFormat="1"/>
    <row r="694" s="146" customFormat="1"/>
    <row r="695" s="146" customFormat="1"/>
    <row r="696" s="146" customFormat="1"/>
    <row r="697" s="146" customFormat="1"/>
    <row r="698" s="146" customFormat="1"/>
    <row r="699" s="146" customFormat="1"/>
    <row r="700" s="146" customFormat="1"/>
    <row r="701" s="146" customFormat="1"/>
    <row r="702" s="146" customFormat="1"/>
    <row r="703" s="146" customFormat="1"/>
    <row r="704" s="146" customFormat="1"/>
    <row r="705" s="146" customFormat="1"/>
    <row r="706" s="146" customFormat="1"/>
    <row r="707" s="146" customFormat="1"/>
    <row r="708" s="146" customFormat="1"/>
    <row r="709" s="146" customFormat="1"/>
    <row r="710" s="146" customFormat="1"/>
    <row r="711" s="146" customFormat="1"/>
    <row r="712" s="146" customFormat="1"/>
    <row r="713" s="146" customFormat="1"/>
    <row r="714" s="146" customFormat="1"/>
    <row r="715" s="146" customFormat="1"/>
    <row r="716" s="146" customFormat="1"/>
    <row r="717" s="146" customFormat="1"/>
    <row r="718" s="146" customFormat="1"/>
    <row r="719" s="146" customFormat="1"/>
    <row r="720" s="146" customFormat="1"/>
    <row r="721" s="146" customFormat="1"/>
    <row r="722" s="146" customFormat="1"/>
    <row r="723" s="146" customFormat="1"/>
    <row r="724" s="146" customFormat="1"/>
    <row r="725" s="146" customFormat="1"/>
    <row r="726" s="146" customFormat="1"/>
    <row r="727" s="146" customFormat="1"/>
    <row r="728" s="146" customFormat="1"/>
    <row r="729" s="146" customFormat="1"/>
    <row r="730" s="146" customFormat="1"/>
    <row r="731" s="146" customFormat="1"/>
    <row r="732" s="146" customFormat="1"/>
    <row r="733" s="146" customFormat="1"/>
    <row r="734" s="146" customFormat="1"/>
    <row r="735" s="146" customFormat="1"/>
    <row r="736" s="146" customFormat="1"/>
    <row r="737" s="146" customFormat="1"/>
    <row r="738" s="146" customFormat="1"/>
    <row r="739" s="146" customFormat="1"/>
    <row r="740" s="146" customFormat="1"/>
    <row r="741" s="146" customFormat="1"/>
    <row r="742" s="146" customFormat="1"/>
    <row r="743" s="146" customFormat="1"/>
    <row r="744" s="146" customFormat="1"/>
    <row r="745" s="146" customFormat="1"/>
    <row r="746" s="146" customFormat="1"/>
    <row r="747" s="146" customFormat="1"/>
    <row r="748" s="146" customFormat="1"/>
    <row r="749" s="146" customFormat="1"/>
    <row r="750" s="146" customFormat="1"/>
    <row r="751" s="146" customFormat="1"/>
    <row r="752" s="146" customFormat="1"/>
    <row r="753" s="146" customFormat="1"/>
    <row r="754" s="146" customFormat="1"/>
    <row r="755" s="146" customFormat="1"/>
    <row r="756" s="146" customFormat="1"/>
    <row r="757" s="146" customFormat="1"/>
    <row r="758" s="146" customFormat="1"/>
    <row r="759" s="146" customFormat="1"/>
    <row r="760" s="146" customFormat="1"/>
    <row r="761" s="146" customFormat="1"/>
    <row r="762" s="146" customFormat="1"/>
    <row r="763" s="146" customFormat="1"/>
    <row r="764" s="146" customFormat="1"/>
    <row r="765" s="146" customFormat="1"/>
    <row r="766" s="146" customFormat="1"/>
    <row r="767" s="146" customFormat="1"/>
    <row r="768" s="146" customFormat="1"/>
    <row r="769" s="146" customFormat="1"/>
    <row r="770" s="146" customFormat="1"/>
    <row r="771" s="146" customFormat="1"/>
    <row r="772" s="146" customFormat="1"/>
    <row r="773" s="146" customFormat="1"/>
    <row r="774" s="146" customFormat="1"/>
    <row r="775" s="146" customFormat="1"/>
    <row r="776" s="146" customFormat="1"/>
    <row r="777" s="146" customFormat="1"/>
    <row r="778" s="146" customFormat="1"/>
    <row r="779" s="146" customFormat="1"/>
    <row r="780" s="146" customFormat="1"/>
    <row r="781" s="146" customFormat="1"/>
    <row r="782" s="146" customFormat="1"/>
    <row r="783" s="146" customFormat="1"/>
    <row r="784" s="146" customFormat="1"/>
    <row r="785" s="146" customFormat="1"/>
    <row r="786" s="146" customFormat="1"/>
    <row r="787" s="146" customFormat="1"/>
    <row r="788" s="146" customFormat="1"/>
    <row r="789" s="146" customFormat="1"/>
    <row r="790" s="146" customFormat="1"/>
    <row r="791" s="146" customFormat="1"/>
    <row r="792" s="146" customFormat="1"/>
    <row r="793" s="146" customFormat="1"/>
    <row r="794" s="146" customFormat="1"/>
    <row r="795" s="146" customFormat="1"/>
    <row r="796" s="146" customFormat="1"/>
    <row r="797" s="146" customFormat="1"/>
    <row r="798" s="146" customFormat="1"/>
    <row r="799" s="146" customFormat="1"/>
    <row r="800" s="146" customFormat="1"/>
    <row r="801" s="146" customFormat="1"/>
    <row r="802" s="146" customFormat="1"/>
    <row r="803" s="146" customFormat="1"/>
    <row r="804" s="146" customFormat="1"/>
    <row r="805" s="146" customFormat="1"/>
    <row r="806" s="146" customFormat="1"/>
    <row r="807" s="146" customFormat="1"/>
    <row r="808" s="146" customFormat="1"/>
    <row r="809" s="146" customFormat="1"/>
    <row r="810" s="146" customFormat="1"/>
    <row r="811" s="146" customFormat="1"/>
    <row r="812" s="146" customFormat="1"/>
    <row r="813" s="146" customFormat="1"/>
    <row r="814" s="146" customFormat="1"/>
    <row r="815" s="146" customFormat="1"/>
    <row r="816" s="146" customFormat="1"/>
    <row r="817" s="146" customFormat="1"/>
    <row r="818" s="146" customFormat="1"/>
    <row r="819" s="146" customFormat="1"/>
    <row r="820" s="146" customFormat="1"/>
    <row r="821" s="146" customFormat="1"/>
    <row r="822" s="146" customFormat="1"/>
    <row r="823" s="146" customFormat="1"/>
    <row r="824" s="146" customFormat="1"/>
    <row r="825" s="146" customFormat="1"/>
    <row r="826" s="146" customFormat="1"/>
    <row r="827" s="146" customFormat="1"/>
    <row r="828" s="146" customFormat="1"/>
    <row r="829" s="146" customFormat="1"/>
    <row r="830" s="146" customFormat="1"/>
    <row r="831" s="146" customFormat="1"/>
    <row r="832" s="146" customFormat="1"/>
    <row r="833" s="146" customFormat="1"/>
    <row r="834" s="146" customFormat="1"/>
    <row r="835" s="146" customFormat="1"/>
    <row r="836" s="146" customFormat="1"/>
    <row r="837" s="146" customFormat="1"/>
    <row r="838" s="146" customFormat="1"/>
    <row r="839" s="146" customFormat="1"/>
    <row r="840" s="146" customFormat="1"/>
    <row r="841" s="146" customFormat="1"/>
    <row r="842" s="146" customFormat="1"/>
    <row r="843" s="146" customFormat="1"/>
    <row r="844" s="146" customFormat="1"/>
    <row r="845" s="146" customFormat="1"/>
    <row r="846" s="146" customFormat="1"/>
    <row r="847" s="146" customFormat="1"/>
    <row r="848" s="146" customFormat="1"/>
    <row r="849" s="146" customFormat="1"/>
    <row r="850" s="146" customFormat="1"/>
    <row r="851" s="146" customFormat="1"/>
    <row r="852" s="146" customFormat="1"/>
    <row r="853" s="146" customFormat="1"/>
    <row r="854" s="146" customFormat="1"/>
    <row r="855" s="146" customFormat="1"/>
    <row r="856" s="146" customFormat="1"/>
    <row r="857" s="146" customFormat="1"/>
    <row r="858" s="146" customFormat="1"/>
    <row r="859" s="146" customFormat="1"/>
    <row r="860" s="146" customFormat="1"/>
    <row r="861" s="146" customFormat="1"/>
    <row r="862" s="146" customFormat="1"/>
    <row r="863" s="146" customFormat="1"/>
    <row r="864" s="146" customFormat="1"/>
    <row r="865" s="146" customFormat="1"/>
    <row r="866" s="146" customFormat="1"/>
    <row r="867" s="146" customFormat="1"/>
    <row r="868" s="146" customFormat="1"/>
    <row r="869" s="146" customFormat="1"/>
    <row r="870" s="146" customFormat="1"/>
    <row r="871" s="146" customFormat="1"/>
    <row r="872" s="146" customFormat="1"/>
    <row r="873" s="146" customFormat="1"/>
    <row r="874" s="146" customFormat="1"/>
    <row r="875" s="146" customFormat="1"/>
    <row r="876" s="146" customFormat="1"/>
    <row r="877" s="146" customFormat="1"/>
    <row r="878" s="146" customFormat="1"/>
    <row r="879" s="146" customFormat="1"/>
    <row r="880" s="146" customFormat="1"/>
    <row r="881" s="146" customFormat="1"/>
    <row r="882" s="146" customFormat="1"/>
    <row r="883" s="146" customFormat="1"/>
    <row r="884" s="146" customFormat="1"/>
    <row r="885" s="146" customFormat="1"/>
    <row r="886" s="146" customFormat="1"/>
    <row r="887" s="146" customFormat="1"/>
    <row r="888" s="146" customFormat="1"/>
    <row r="889" s="146" customFormat="1"/>
    <row r="890" s="146" customFormat="1"/>
    <row r="891" s="146" customFormat="1"/>
    <row r="892" s="146" customFormat="1"/>
    <row r="893" s="146" customFormat="1"/>
    <row r="894" s="146" customFormat="1"/>
    <row r="895" s="146" customFormat="1"/>
    <row r="896" s="146" customFormat="1"/>
    <row r="897" s="146" customFormat="1"/>
    <row r="898" s="146" customFormat="1"/>
    <row r="899" s="146" customFormat="1"/>
    <row r="900" s="146" customFormat="1"/>
    <row r="901" s="146" customFormat="1"/>
    <row r="902" s="146" customFormat="1"/>
    <row r="903" s="146" customFormat="1"/>
    <row r="904" s="146" customFormat="1"/>
    <row r="905" s="146" customFormat="1"/>
    <row r="906" s="146" customFormat="1"/>
    <row r="907" s="146" customFormat="1"/>
    <row r="908" s="146" customFormat="1"/>
    <row r="909" s="146" customFormat="1"/>
    <row r="910" s="146" customFormat="1"/>
    <row r="911" s="146" customFormat="1"/>
    <row r="912" s="146" customFormat="1"/>
    <row r="913" s="146" customFormat="1"/>
    <row r="914" s="146" customFormat="1"/>
    <row r="915" s="146" customFormat="1"/>
    <row r="916" s="146" customFormat="1"/>
    <row r="917" s="146" customFormat="1"/>
    <row r="918" s="146" customFormat="1"/>
    <row r="919" s="146" customFormat="1"/>
    <row r="920" s="146" customFormat="1"/>
    <row r="921" s="146" customFormat="1"/>
    <row r="922" s="146" customFormat="1"/>
    <row r="923" s="146" customFormat="1"/>
    <row r="924" s="146" customFormat="1"/>
    <row r="925" s="146" customFormat="1"/>
    <row r="926" s="146" customFormat="1"/>
    <row r="927" s="146" customFormat="1"/>
    <row r="928" s="146" customFormat="1"/>
    <row r="929" s="146" customFormat="1"/>
    <row r="930" s="146" customFormat="1"/>
    <row r="931" s="146" customFormat="1"/>
    <row r="932" s="146" customFormat="1"/>
    <row r="933" s="146" customFormat="1"/>
    <row r="934" s="146" customFormat="1"/>
    <row r="935" s="146" customFormat="1"/>
    <row r="936" s="146" customFormat="1"/>
    <row r="937" s="146" customFormat="1"/>
    <row r="938" s="146" customFormat="1"/>
    <row r="939" s="146" customFormat="1"/>
    <row r="940" s="146" customFormat="1"/>
    <row r="941" s="146" customFormat="1"/>
    <row r="942" s="146" customFormat="1"/>
    <row r="943" s="146" customFormat="1"/>
    <row r="944" s="146" customFormat="1"/>
    <row r="945" s="146" customFormat="1"/>
    <row r="946" s="146" customFormat="1"/>
    <row r="947" s="146" customFormat="1"/>
    <row r="948" s="146" customFormat="1"/>
    <row r="949" s="146" customFormat="1"/>
    <row r="950" s="146" customFormat="1"/>
    <row r="951" s="146" customFormat="1"/>
    <row r="952" s="146" customFormat="1"/>
    <row r="953" s="146" customFormat="1"/>
    <row r="954" s="146" customFormat="1"/>
    <row r="955" s="146" customFormat="1"/>
    <row r="956" s="146" customFormat="1"/>
    <row r="957" s="146" customFormat="1"/>
    <row r="958" s="146" customFormat="1"/>
    <row r="959" s="146" customFormat="1"/>
    <row r="960" s="146" customFormat="1"/>
    <row r="961" s="146" customFormat="1"/>
    <row r="962" s="146" customFormat="1"/>
    <row r="963" s="146" customFormat="1"/>
    <row r="964" s="146" customFormat="1"/>
    <row r="965" s="146" customFormat="1"/>
    <row r="966" s="146" customFormat="1"/>
    <row r="967" s="146" customFormat="1"/>
    <row r="968" s="146" customFormat="1"/>
    <row r="969" s="146" customFormat="1"/>
    <row r="970" s="146" customFormat="1"/>
    <row r="971" s="146" customFormat="1"/>
    <row r="972" s="146" customFormat="1"/>
    <row r="973" s="146" customFormat="1"/>
    <row r="974" s="146" customFormat="1"/>
    <row r="975" s="146" customFormat="1"/>
    <row r="976" s="146" customFormat="1"/>
    <row r="977" s="146" customFormat="1"/>
    <row r="978" s="146" customFormat="1"/>
    <row r="979" s="146" customFormat="1"/>
    <row r="980" s="146" customFormat="1"/>
    <row r="981" s="146" customFormat="1"/>
    <row r="982" s="146" customFormat="1"/>
    <row r="983" s="146" customFormat="1"/>
    <row r="984" s="146" customFormat="1"/>
    <row r="985" s="146" customFormat="1"/>
    <row r="986" s="146" customFormat="1"/>
    <row r="987" s="146" customFormat="1"/>
    <row r="988" s="146" customFormat="1"/>
    <row r="989" s="146" customFormat="1"/>
    <row r="990" s="146" customFormat="1"/>
    <row r="991" s="146" customFormat="1"/>
    <row r="992" s="146" customFormat="1"/>
    <row r="993" s="146" customFormat="1"/>
    <row r="994" s="146" customFormat="1"/>
    <row r="995" s="146" customFormat="1"/>
    <row r="996" s="146" customFormat="1"/>
    <row r="997" s="146" customFormat="1"/>
    <row r="998" s="146" customFormat="1"/>
    <row r="999" s="146" customFormat="1"/>
    <row r="1000" s="146" customFormat="1"/>
    <row r="1001" s="146" customFormat="1"/>
    <row r="1002" s="146" customFormat="1"/>
    <row r="1003" s="146" customFormat="1"/>
    <row r="1004" s="146" customFormat="1"/>
    <row r="1005" s="146" customFormat="1"/>
    <row r="1006" s="146" customFormat="1"/>
    <row r="1007" s="146" customFormat="1"/>
    <row r="1008" s="146" customFormat="1"/>
    <row r="1009" s="146" customFormat="1"/>
    <row r="1010" s="146" customFormat="1"/>
    <row r="1011" s="146" customFormat="1"/>
    <row r="1012" s="146" customFormat="1"/>
    <row r="1013" s="146" customFormat="1"/>
    <row r="1014" s="146" customFormat="1"/>
    <row r="1015" s="146" customFormat="1"/>
    <row r="1016" s="146" customFormat="1"/>
    <row r="1017" s="146" customFormat="1"/>
    <row r="1018" s="146" customFormat="1"/>
    <row r="1019" s="146" customFormat="1"/>
    <row r="1020" s="146" customFormat="1"/>
    <row r="1021" s="146" customFormat="1"/>
    <row r="1022" s="146" customFormat="1"/>
    <row r="1023" s="146" customFormat="1"/>
    <row r="1024" s="146" customFormat="1"/>
    <row r="1025" s="146" customFormat="1"/>
    <row r="1026" s="146" customFormat="1"/>
    <row r="1027" s="146" customFormat="1"/>
    <row r="1028" s="146" customFormat="1"/>
    <row r="1029" s="146" customFormat="1"/>
    <row r="1030" s="146" customFormat="1"/>
    <row r="1031" s="146" customFormat="1"/>
    <row r="1032" s="146" customFormat="1"/>
    <row r="1033" s="146" customFormat="1"/>
    <row r="1034" s="146" customFormat="1"/>
    <row r="1035" s="146" customFormat="1"/>
    <row r="1036" s="146" customFormat="1"/>
    <row r="1037" s="146" customFormat="1"/>
    <row r="1038" s="146" customFormat="1"/>
    <row r="1039" s="146" customFormat="1"/>
    <row r="1040" s="146" customFormat="1"/>
    <row r="1041" s="146" customFormat="1"/>
    <row r="1042" s="146" customFormat="1"/>
    <row r="1043" s="146" customFormat="1"/>
    <row r="1044" s="146" customFormat="1"/>
    <row r="1045" s="146" customFormat="1"/>
    <row r="1046" s="146" customFormat="1"/>
    <row r="1047" s="146" customFormat="1"/>
    <row r="1048" s="146" customFormat="1"/>
    <row r="1049" s="146" customFormat="1"/>
    <row r="1050" s="146" customFormat="1"/>
    <row r="1051" s="146" customFormat="1"/>
    <row r="1052" s="146" customFormat="1"/>
    <row r="1053" s="146" customFormat="1"/>
    <row r="1054" s="146" customFormat="1"/>
    <row r="1055" s="146" customFormat="1"/>
    <row r="1056" s="146" customFormat="1"/>
    <row r="1057" s="146" customFormat="1"/>
    <row r="1058" s="146" customFormat="1"/>
    <row r="1059" s="146" customFormat="1"/>
    <row r="1060" s="146" customFormat="1"/>
    <row r="1061" s="146" customFormat="1"/>
    <row r="1062" s="146" customFormat="1"/>
    <row r="1063" s="146" customFormat="1"/>
    <row r="1064" s="146" customFormat="1"/>
    <row r="1065" s="146" customFormat="1"/>
    <row r="1066" s="146" customFormat="1"/>
    <row r="1067" s="146" customFormat="1"/>
    <row r="1068" s="146" customFormat="1"/>
    <row r="1069" s="146" customFormat="1"/>
    <row r="1070" s="146" customFormat="1"/>
    <row r="1071" s="146" customFormat="1"/>
    <row r="1072" s="146" customFormat="1"/>
    <row r="1073" s="146" customFormat="1"/>
    <row r="1074" s="146" customFormat="1"/>
    <row r="1075" s="146" customFormat="1"/>
    <row r="1076" s="146" customFormat="1"/>
    <row r="1077" s="146" customFormat="1"/>
    <row r="1078" s="146" customFormat="1"/>
    <row r="1079" s="146" customFormat="1"/>
    <row r="1080" s="146" customFormat="1"/>
    <row r="1081" s="146" customFormat="1"/>
    <row r="1082" s="146" customFormat="1"/>
    <row r="1083" s="146" customFormat="1"/>
    <row r="1084" s="146" customFormat="1"/>
    <row r="1085" s="146" customFormat="1"/>
    <row r="1086" s="146" customFormat="1"/>
    <row r="1087" s="146" customFormat="1"/>
    <row r="1088" s="146" customFormat="1"/>
    <row r="1089" s="146" customFormat="1"/>
    <row r="1090" s="146" customFormat="1"/>
    <row r="1091" s="146" customFormat="1"/>
    <row r="1092" s="146" customFormat="1"/>
    <row r="1093" s="146" customFormat="1"/>
    <row r="1094" s="146" customFormat="1"/>
    <row r="1095" s="146" customFormat="1"/>
    <row r="1096" s="146" customFormat="1"/>
    <row r="1097" s="146" customFormat="1"/>
    <row r="1098" s="146" customFormat="1"/>
    <row r="1099" s="146" customFormat="1"/>
    <row r="1100" s="146" customFormat="1"/>
    <row r="1101" s="146" customFormat="1"/>
    <row r="1102" s="146" customFormat="1"/>
    <row r="1103" s="146" customFormat="1"/>
    <row r="1104" s="146" customFormat="1"/>
    <row r="1105" s="146" customFormat="1"/>
    <row r="1106" s="146" customFormat="1"/>
    <row r="1107" s="146" customFormat="1"/>
    <row r="1108" s="146" customFormat="1"/>
    <row r="1109" s="146" customFormat="1"/>
    <row r="1110" s="146" customFormat="1"/>
    <row r="1111" s="146" customFormat="1"/>
    <row r="1112" s="146" customFormat="1"/>
    <row r="1113" s="146" customFormat="1"/>
    <row r="1114" s="146" customFormat="1"/>
    <row r="1115" s="146" customFormat="1"/>
    <row r="1116" s="146" customFormat="1"/>
    <row r="1117" s="146" customFormat="1"/>
    <row r="1118" s="146" customFormat="1"/>
    <row r="1119" s="146" customFormat="1"/>
    <row r="1120" s="146" customFormat="1"/>
    <row r="1121" s="146" customFormat="1"/>
    <row r="1122" s="146" customFormat="1"/>
    <row r="1123" s="146" customFormat="1"/>
    <row r="1124" s="146" customFormat="1"/>
    <row r="1125" s="146" customFormat="1"/>
    <row r="1126" s="146" customFormat="1"/>
    <row r="1127" s="146" customFormat="1"/>
    <row r="1128" s="146" customFormat="1"/>
    <row r="1129" s="146" customFormat="1"/>
    <row r="1130" s="146" customFormat="1"/>
    <row r="1131" s="146" customFormat="1"/>
    <row r="1132" s="146" customFormat="1"/>
    <row r="1133" s="146" customFormat="1"/>
    <row r="1134" s="146" customFormat="1"/>
    <row r="1135" s="146" customFormat="1"/>
    <row r="1136" s="146" customFormat="1"/>
    <row r="1137" s="146" customFormat="1"/>
    <row r="1138" s="146" customFormat="1"/>
    <row r="1139" s="146" customFormat="1"/>
    <row r="1140" s="146" customFormat="1"/>
    <row r="1141" s="146" customFormat="1"/>
    <row r="1142" s="146" customFormat="1"/>
    <row r="1143" s="146" customFormat="1"/>
    <row r="1144" s="146" customFormat="1"/>
    <row r="1145" s="146" customFormat="1"/>
    <row r="1146" s="146" customFormat="1"/>
    <row r="1147" s="146" customFormat="1"/>
    <row r="1148" s="146" customFormat="1"/>
    <row r="1149" s="146" customFormat="1"/>
    <row r="1150" s="146" customFormat="1"/>
    <row r="1151" s="146" customFormat="1"/>
    <row r="1152" s="146" customFormat="1"/>
    <row r="1153" s="146" customFormat="1"/>
    <row r="1154" s="146" customFormat="1"/>
    <row r="1155" s="146" customFormat="1"/>
    <row r="1156" s="146" customFormat="1"/>
    <row r="1157" s="146" customFormat="1"/>
    <row r="1158" s="146" customFormat="1"/>
    <row r="1159" s="146" customFormat="1"/>
    <row r="1160" s="146" customFormat="1"/>
    <row r="1161" s="146" customFormat="1"/>
    <row r="1162" s="146" customFormat="1"/>
    <row r="1163" s="146" customFormat="1"/>
    <row r="1164" s="146" customFormat="1"/>
    <row r="1165" s="146" customFormat="1"/>
    <row r="1166" s="146" customFormat="1"/>
    <row r="1167" s="146" customFormat="1"/>
    <row r="1168" s="146" customFormat="1"/>
    <row r="1169" s="146" customFormat="1"/>
    <row r="1170" s="146" customFormat="1"/>
    <row r="1171" s="146" customFormat="1"/>
    <row r="1172" s="146" customFormat="1"/>
    <row r="1173" s="146" customFormat="1"/>
    <row r="1174" s="146" customFormat="1"/>
    <row r="1175" s="146" customFormat="1"/>
    <row r="1176" s="146" customFormat="1"/>
    <row r="1177" s="146" customFormat="1"/>
    <row r="1178" s="146" customFormat="1"/>
    <row r="1179" s="146" customFormat="1"/>
    <row r="1180" s="146" customFormat="1"/>
    <row r="1181" s="146" customFormat="1"/>
    <row r="1182" s="146" customFormat="1"/>
    <row r="1183" s="146" customFormat="1"/>
    <row r="1184" s="146" customFormat="1"/>
    <row r="1185" s="146" customFormat="1"/>
    <row r="1186" s="146" customFormat="1"/>
    <row r="1187" s="146" customFormat="1"/>
    <row r="1188" s="146" customFormat="1"/>
    <row r="1189" s="146" customFormat="1"/>
    <row r="1190" s="146" customFormat="1"/>
    <row r="1191" s="146" customFormat="1"/>
    <row r="1192" s="146" customFormat="1"/>
    <row r="1193" s="146" customFormat="1"/>
    <row r="1194" s="146" customFormat="1"/>
    <row r="1195" s="146" customFormat="1"/>
    <row r="1196" s="146" customFormat="1"/>
    <row r="1197" s="146" customFormat="1"/>
    <row r="1198" s="146" customFormat="1"/>
    <row r="1199" s="146" customFormat="1"/>
    <row r="1200" s="146" customFormat="1"/>
    <row r="1201" s="146" customFormat="1"/>
    <row r="1202" s="146" customFormat="1"/>
    <row r="1203" s="146" customFormat="1"/>
    <row r="1204" s="146" customFormat="1"/>
    <row r="1205" s="146" customFormat="1"/>
    <row r="1206" s="146" customFormat="1"/>
    <row r="1207" s="146" customFormat="1"/>
    <row r="1208" s="146" customFormat="1"/>
    <row r="1209" s="146" customFormat="1"/>
    <row r="1210" s="146" customFormat="1"/>
    <row r="1211" s="146" customFormat="1"/>
    <row r="1212" s="146" customFormat="1"/>
    <row r="1213" s="146" customFormat="1"/>
    <row r="1214" s="146" customFormat="1"/>
    <row r="1215" s="146" customFormat="1"/>
    <row r="1216" s="146" customFormat="1"/>
    <row r="1217" s="146" customFormat="1"/>
    <row r="1218" s="146" customFormat="1"/>
    <row r="1219" s="146" customFormat="1"/>
    <row r="1220" s="146" customFormat="1"/>
    <row r="1221" s="146" customFormat="1"/>
    <row r="1222" s="146" customFormat="1"/>
    <row r="1223" s="146" customFormat="1"/>
    <row r="1224" s="146" customFormat="1"/>
    <row r="1225" s="146" customFormat="1"/>
    <row r="1226" s="146" customFormat="1"/>
    <row r="1227" s="146" customFormat="1"/>
    <row r="1228" s="146" customFormat="1"/>
    <row r="1229" s="146" customFormat="1"/>
    <row r="1230" s="146" customFormat="1"/>
    <row r="1231" s="146" customFormat="1"/>
    <row r="1232" s="146" customFormat="1"/>
    <row r="1233" s="146" customFormat="1"/>
    <row r="1234" s="146" customFormat="1"/>
    <row r="1235" s="146" customFormat="1"/>
    <row r="1236" s="146" customFormat="1"/>
    <row r="1237" s="146" customFormat="1"/>
    <row r="1238" s="146" customFormat="1" ht="114.75" customHeight="1"/>
    <row r="1239" s="146" customFormat="1"/>
    <row r="1240" s="146" customFormat="1"/>
    <row r="1241" s="146" customFormat="1"/>
    <row r="1242" s="146" customFormat="1"/>
    <row r="1243" s="146" customFormat="1"/>
    <row r="1244" s="146" customFormat="1"/>
    <row r="1245" s="146" customFormat="1"/>
    <row r="1246" s="146" customFormat="1"/>
    <row r="1247" s="146" customFormat="1"/>
    <row r="1248" s="146" customFormat="1"/>
    <row r="1249" s="146" customFormat="1"/>
    <row r="1250" s="146" customFormat="1"/>
    <row r="1251" s="146" customFormat="1"/>
    <row r="1252" s="146" customFormat="1"/>
    <row r="1253" s="146" customFormat="1"/>
    <row r="1254" s="146" customFormat="1"/>
    <row r="1255" s="146" customFormat="1"/>
    <row r="1256" s="146" customFormat="1"/>
    <row r="1257" s="146" customFormat="1"/>
    <row r="1258" s="146" customFormat="1"/>
    <row r="1259" s="146" customFormat="1"/>
    <row r="1260" s="146" customFormat="1"/>
    <row r="1261" s="146" customFormat="1"/>
    <row r="1262" s="146" customFormat="1"/>
    <row r="1263" s="146" customFormat="1"/>
    <row r="1264" s="146" customFormat="1"/>
    <row r="1265" spans="4:145">
      <c r="AC1265" s="146"/>
      <c r="AD1265" s="146"/>
      <c r="AE1265" s="146"/>
      <c r="AF1265" s="146"/>
      <c r="AG1265" s="146"/>
      <c r="AH1265" s="146"/>
      <c r="AI1265" s="146"/>
      <c r="AJ1265" s="146"/>
      <c r="AK1265" s="146"/>
      <c r="AU1265" s="146"/>
      <c r="AV1265" s="146"/>
      <c r="AW1265" s="146"/>
      <c r="AX1265" s="146"/>
      <c r="BP1265" s="146"/>
      <c r="BQ1265" s="146"/>
    </row>
    <row r="1266" spans="4:145">
      <c r="AC1266" s="146"/>
      <c r="AD1266" s="146"/>
      <c r="AE1266" s="146"/>
      <c r="AF1266" s="146"/>
      <c r="AG1266" s="146"/>
      <c r="AH1266" s="146"/>
      <c r="AI1266" s="146"/>
      <c r="AJ1266" s="146"/>
      <c r="AK1266" s="146"/>
      <c r="AU1266" s="146"/>
      <c r="AV1266" s="146"/>
      <c r="AW1266" s="146"/>
      <c r="AX1266" s="146"/>
      <c r="BP1266" s="146"/>
      <c r="BQ1266" s="146"/>
    </row>
    <row r="1267" spans="4:145">
      <c r="AC1267" s="146"/>
      <c r="AD1267" s="146"/>
      <c r="AE1267" s="146"/>
      <c r="AF1267" s="146"/>
      <c r="AG1267" s="146"/>
      <c r="AH1267" s="146"/>
      <c r="AI1267" s="146"/>
      <c r="AJ1267" s="146"/>
      <c r="AK1267" s="146"/>
      <c r="AU1267" s="146"/>
      <c r="AV1267" s="146"/>
      <c r="AW1267" s="146"/>
      <c r="AX1267" s="146"/>
      <c r="BP1267" s="146"/>
      <c r="BQ1267" s="146"/>
    </row>
    <row r="1268" spans="4:145">
      <c r="AC1268" s="146"/>
      <c r="AD1268" s="146"/>
      <c r="AE1268" s="146"/>
      <c r="AF1268" s="146"/>
      <c r="AG1268" s="146"/>
      <c r="AH1268" s="146"/>
      <c r="AI1268" s="146"/>
      <c r="AJ1268" s="146"/>
      <c r="AK1268" s="146"/>
      <c r="AU1268" s="146"/>
      <c r="AV1268" s="146"/>
      <c r="AW1268" s="146"/>
      <c r="AX1268" s="146"/>
      <c r="BP1268" s="146"/>
      <c r="BQ1268" s="146"/>
    </row>
    <row r="1269" spans="4:145" ht="16.5" thickBot="1">
      <c r="D1269" s="140"/>
      <c r="E1269" s="140"/>
      <c r="F1269" s="140"/>
      <c r="G1269" s="140"/>
      <c r="H1269" s="140"/>
      <c r="I1269" s="140"/>
      <c r="J1269" s="140"/>
      <c r="K1269" s="140"/>
      <c r="L1269" s="154"/>
      <c r="M1269" s="154"/>
      <c r="N1269" s="154"/>
      <c r="O1269" s="154"/>
      <c r="P1269" s="154"/>
      <c r="Q1269" s="154"/>
      <c r="R1269" s="154"/>
      <c r="S1269" s="154"/>
      <c r="T1269" s="155"/>
      <c r="U1269" s="155"/>
      <c r="V1269" s="155"/>
      <c r="W1269" s="155"/>
      <c r="X1269" s="155"/>
      <c r="Y1269" s="155"/>
      <c r="Z1269" s="155"/>
      <c r="AA1269" s="155"/>
      <c r="AB1269" s="155"/>
      <c r="AC1269" s="156"/>
      <c r="AD1269" s="156"/>
      <c r="AE1269" s="156"/>
      <c r="AF1269" s="156"/>
      <c r="AG1269" s="156"/>
      <c r="AH1269" s="156"/>
      <c r="AI1269" s="156"/>
      <c r="AJ1269" s="156"/>
      <c r="AK1269" s="156"/>
      <c r="AL1269" s="156"/>
      <c r="AM1269" s="156"/>
      <c r="AN1269" s="157"/>
      <c r="AO1269" s="140"/>
      <c r="AP1269" s="140"/>
      <c r="AQ1269" s="140"/>
      <c r="AR1269" s="140"/>
      <c r="AS1269" s="140"/>
      <c r="AT1269" s="140"/>
      <c r="AU1269" s="158"/>
      <c r="AV1269" s="158"/>
      <c r="AW1269" s="158"/>
      <c r="AX1269" s="158"/>
      <c r="AY1269" s="159"/>
      <c r="AZ1269" s="159"/>
      <c r="BA1269" s="159"/>
      <c r="BB1269" s="159"/>
      <c r="BC1269" s="159"/>
      <c r="BD1269" s="159"/>
      <c r="BE1269" s="159"/>
      <c r="BF1269" s="159"/>
      <c r="BG1269" s="160"/>
      <c r="BH1269" s="160"/>
      <c r="BI1269" s="160"/>
      <c r="BJ1269" s="161"/>
      <c r="BK1269" s="162"/>
      <c r="BL1269" s="162"/>
      <c r="BM1269" s="163"/>
      <c r="BN1269" s="164"/>
      <c r="BO1269" s="165"/>
      <c r="BP1269" s="166"/>
      <c r="BQ1269" s="166"/>
      <c r="BR1269" s="166"/>
      <c r="BS1269" s="166"/>
      <c r="BT1269" s="166"/>
      <c r="BU1269" s="166"/>
      <c r="BV1269" s="166"/>
      <c r="BW1269" s="166"/>
      <c r="BX1269" s="166"/>
      <c r="BY1269" s="166"/>
      <c r="BZ1269" s="166"/>
      <c r="CA1269" s="166"/>
      <c r="CB1269" s="166"/>
      <c r="CC1269" s="166"/>
      <c r="CD1269" s="166"/>
      <c r="CE1269" s="166"/>
      <c r="CF1269" s="166"/>
      <c r="CG1269" s="166"/>
      <c r="CH1269" s="167"/>
      <c r="CI1269" s="168"/>
      <c r="CJ1269" s="167"/>
      <c r="CK1269" s="167"/>
      <c r="CL1269" s="167"/>
      <c r="CM1269" s="167"/>
      <c r="CN1269" s="169"/>
      <c r="CO1269" s="169"/>
      <c r="CP1269" s="165"/>
      <c r="CQ1269" s="169"/>
      <c r="CR1269" s="169"/>
      <c r="CS1269" s="169"/>
      <c r="CT1269" s="169"/>
      <c r="CU1269" s="169"/>
      <c r="CV1269" s="169"/>
      <c r="CW1269" s="169"/>
      <c r="CX1269" s="169"/>
      <c r="CY1269" s="169"/>
      <c r="CZ1269" s="169"/>
      <c r="DA1269" s="169"/>
      <c r="DB1269" s="169"/>
      <c r="DC1269" s="169"/>
      <c r="DD1269" s="169"/>
      <c r="DE1269" s="169"/>
      <c r="DF1269" s="169"/>
      <c r="DG1269" s="169"/>
      <c r="DH1269" s="169"/>
      <c r="DI1269" s="169"/>
      <c r="DJ1269" s="169"/>
      <c r="DK1269" s="169"/>
      <c r="DL1269" s="169"/>
      <c r="DM1269" s="140"/>
      <c r="DN1269" s="140"/>
      <c r="DO1269" s="140"/>
      <c r="DP1269" s="159" t="s">
        <v>613</v>
      </c>
      <c r="DQ1269" s="140"/>
      <c r="DR1269" s="140"/>
      <c r="DS1269" s="140"/>
      <c r="DT1269" s="140"/>
      <c r="DU1269" s="140"/>
      <c r="DV1269" s="140"/>
      <c r="DW1269" s="140"/>
      <c r="DX1269" s="140"/>
      <c r="DY1269" s="140"/>
      <c r="DZ1269" s="140"/>
      <c r="EA1269" s="140"/>
      <c r="EB1269" s="140"/>
      <c r="EC1269" s="140"/>
      <c r="ED1269" s="140"/>
      <c r="EE1269" s="140"/>
      <c r="EF1269" s="140"/>
      <c r="EG1269" s="140"/>
      <c r="EH1269" s="140"/>
      <c r="EI1269" s="140"/>
      <c r="EJ1269" s="140"/>
      <c r="EK1269" s="140"/>
      <c r="EL1269" s="140"/>
      <c r="EM1269" s="140"/>
      <c r="EN1269" s="140"/>
      <c r="EO1269" s="140"/>
    </row>
    <row r="1270" spans="4:145" ht="24" thickBot="1">
      <c r="D1270" s="140"/>
      <c r="E1270" s="140"/>
      <c r="F1270" s="140"/>
      <c r="G1270" s="140"/>
      <c r="H1270" s="140"/>
      <c r="I1270" s="140"/>
      <c r="J1270" s="140"/>
      <c r="K1270" s="140"/>
      <c r="AC1270" s="170"/>
      <c r="AD1270" s="170"/>
      <c r="AE1270" s="170"/>
      <c r="AF1270" s="170"/>
      <c r="AG1270" s="170"/>
      <c r="AH1270" s="170"/>
      <c r="AI1270" s="170"/>
      <c r="AJ1270" s="170"/>
      <c r="AK1270" s="170"/>
      <c r="AL1270" s="170"/>
      <c r="AM1270" s="170"/>
      <c r="AN1270" s="170"/>
      <c r="AO1270" s="755" t="s">
        <v>614</v>
      </c>
      <c r="AP1270" s="756"/>
      <c r="AQ1270" s="756"/>
      <c r="AR1270" s="756"/>
      <c r="AS1270" s="756"/>
      <c r="AT1270" s="756"/>
      <c r="AU1270" s="756"/>
      <c r="AV1270" s="756"/>
      <c r="AW1270" s="756"/>
      <c r="AX1270" s="756"/>
      <c r="AY1270" s="756"/>
      <c r="AZ1270" s="756"/>
      <c r="BA1270" s="756"/>
      <c r="BB1270" s="756"/>
      <c r="BC1270" s="756"/>
      <c r="BD1270" s="756"/>
      <c r="BE1270" s="756"/>
      <c r="BF1270" s="756"/>
      <c r="BG1270" s="757"/>
      <c r="BH1270" s="758" t="s">
        <v>615</v>
      </c>
      <c r="BI1270" s="760" t="s">
        <v>616</v>
      </c>
      <c r="BJ1270" s="760" t="s">
        <v>617</v>
      </c>
      <c r="BK1270" s="760" t="s">
        <v>618</v>
      </c>
      <c r="BL1270" s="767" t="s">
        <v>619</v>
      </c>
      <c r="BM1270" s="762" t="s">
        <v>620</v>
      </c>
      <c r="BN1270" s="171"/>
      <c r="BO1270" s="172"/>
      <c r="BP1270" s="173"/>
      <c r="BQ1270" s="173"/>
      <c r="BR1270" s="173"/>
      <c r="BS1270" s="173"/>
      <c r="BT1270" s="173"/>
      <c r="BU1270" s="173"/>
      <c r="BV1270" s="173"/>
      <c r="BW1270" s="173"/>
      <c r="BX1270" s="173"/>
      <c r="BY1270" s="173"/>
      <c r="BZ1270" s="173"/>
      <c r="CA1270" s="173"/>
      <c r="CB1270" s="173"/>
      <c r="CC1270" s="173"/>
      <c r="CD1270" s="173"/>
      <c r="CE1270" s="173"/>
      <c r="CF1270" s="173"/>
      <c r="CG1270" s="173"/>
      <c r="CH1270" s="173"/>
      <c r="CI1270" s="174"/>
      <c r="CJ1270" s="173"/>
      <c r="CK1270" s="173"/>
      <c r="CL1270" s="173"/>
      <c r="CM1270" s="173"/>
      <c r="CN1270" s="175"/>
      <c r="CO1270" s="175"/>
      <c r="CP1270" s="172"/>
      <c r="CQ1270" s="175"/>
      <c r="CR1270" s="175"/>
      <c r="CS1270" s="175"/>
      <c r="CT1270" s="175"/>
      <c r="CU1270" s="175"/>
      <c r="CV1270" s="175"/>
      <c r="CW1270" s="175"/>
      <c r="CX1270" s="175"/>
      <c r="CY1270" s="175"/>
      <c r="CZ1270" s="175"/>
      <c r="DA1270" s="175"/>
      <c r="DB1270" s="175"/>
      <c r="DC1270" s="175"/>
      <c r="DD1270" s="175"/>
      <c r="DE1270" s="175"/>
      <c r="DF1270" s="175"/>
      <c r="DG1270" s="175"/>
      <c r="DH1270" s="175"/>
      <c r="DI1270" s="175"/>
      <c r="DJ1270" s="175"/>
      <c r="DK1270" s="175"/>
      <c r="DL1270" s="175"/>
      <c r="DM1270" s="140"/>
      <c r="DN1270" s="140"/>
      <c r="DO1270" s="140"/>
      <c r="DP1270" s="159" t="s">
        <v>613</v>
      </c>
      <c r="DQ1270" s="140"/>
      <c r="DR1270" s="140"/>
      <c r="DS1270" s="140"/>
      <c r="DT1270" s="140"/>
      <c r="DU1270" s="140"/>
      <c r="DV1270" s="140"/>
      <c r="DW1270" s="140"/>
      <c r="DX1270" s="140"/>
      <c r="DY1270" s="140"/>
      <c r="DZ1270" s="140"/>
      <c r="EA1270" s="140"/>
      <c r="EB1270" s="140"/>
      <c r="EC1270" s="140"/>
      <c r="ED1270" s="140"/>
      <c r="EE1270" s="140"/>
      <c r="EF1270" s="140"/>
      <c r="EG1270" s="140"/>
      <c r="EH1270" s="140"/>
      <c r="EI1270" s="140"/>
      <c r="EJ1270" s="140"/>
      <c r="EK1270" s="140"/>
      <c r="EL1270" s="140"/>
      <c r="EM1270" s="140"/>
      <c r="EN1270" s="140"/>
      <c r="EO1270" s="140"/>
    </row>
    <row r="1271" spans="4:145" ht="24" thickBot="1">
      <c r="D1271" s="176"/>
      <c r="E1271" s="176"/>
      <c r="F1271" s="176"/>
      <c r="G1271" s="176"/>
      <c r="H1271" s="176"/>
      <c r="I1271" s="176"/>
      <c r="J1271" s="176"/>
      <c r="K1271" s="176"/>
      <c r="AC1271" s="177"/>
      <c r="AD1271" s="177"/>
      <c r="AE1271" s="177"/>
      <c r="AF1271" s="177"/>
      <c r="AG1271" s="177"/>
      <c r="AH1271" s="177"/>
      <c r="AI1271" s="177"/>
      <c r="AJ1271" s="177"/>
      <c r="AK1271" s="177"/>
      <c r="AL1271" s="177" t="s">
        <v>177</v>
      </c>
      <c r="AM1271" s="177" t="s">
        <v>178</v>
      </c>
      <c r="AN1271" s="177" t="s">
        <v>621</v>
      </c>
      <c r="AO1271" s="178" t="s">
        <v>179</v>
      </c>
      <c r="AP1271" s="178" t="s">
        <v>180</v>
      </c>
      <c r="AQ1271" s="178"/>
      <c r="AR1271" s="178"/>
      <c r="AS1271" s="178"/>
      <c r="AT1271" s="178"/>
      <c r="AU1271" s="178" t="s">
        <v>179</v>
      </c>
      <c r="AV1271" s="178"/>
      <c r="AW1271" s="178"/>
      <c r="AX1271" s="178"/>
      <c r="AY1271" s="178" t="s">
        <v>180</v>
      </c>
      <c r="AZ1271" s="178" t="s">
        <v>181</v>
      </c>
      <c r="BA1271" s="178"/>
      <c r="BB1271" s="178"/>
      <c r="BC1271" s="178"/>
      <c r="BD1271" s="178"/>
      <c r="BE1271" s="178"/>
      <c r="BF1271" s="178" t="s">
        <v>182</v>
      </c>
      <c r="BG1271" s="178" t="s">
        <v>183</v>
      </c>
      <c r="BH1271" s="759"/>
      <c r="BI1271" s="761"/>
      <c r="BJ1271" s="761"/>
      <c r="BK1271" s="761"/>
      <c r="BL1271" s="768"/>
      <c r="BM1271" s="762"/>
      <c r="BN1271" s="171"/>
      <c r="BO1271" s="172"/>
      <c r="BP1271" s="173"/>
      <c r="BQ1271" s="173"/>
      <c r="BR1271" s="173"/>
      <c r="BS1271" s="173"/>
      <c r="BT1271" s="173"/>
      <c r="BU1271" s="173"/>
      <c r="BV1271" s="173"/>
      <c r="BW1271" s="173"/>
      <c r="BX1271" s="173"/>
      <c r="BY1271" s="173"/>
      <c r="BZ1271" s="173"/>
      <c r="CA1271" s="173"/>
      <c r="CB1271" s="173"/>
      <c r="CC1271" s="173"/>
      <c r="CD1271" s="173"/>
      <c r="CE1271" s="173"/>
      <c r="CF1271" s="173"/>
      <c r="CG1271" s="173"/>
      <c r="CH1271" s="173"/>
      <c r="CI1271" s="174"/>
      <c r="CJ1271" s="173"/>
      <c r="CK1271" s="173"/>
      <c r="CL1271" s="173"/>
      <c r="CM1271" s="173"/>
      <c r="CN1271" s="175"/>
      <c r="CO1271" s="175"/>
      <c r="CP1271" s="172"/>
      <c r="CQ1271" s="175"/>
      <c r="CR1271" s="175"/>
      <c r="CS1271" s="175"/>
      <c r="CT1271" s="175"/>
      <c r="CU1271" s="175"/>
      <c r="CV1271" s="175"/>
      <c r="CW1271" s="175"/>
      <c r="CX1271" s="175"/>
      <c r="CY1271" s="175"/>
      <c r="CZ1271" s="175"/>
      <c r="DA1271" s="175"/>
      <c r="DB1271" s="175"/>
      <c r="DC1271" s="175"/>
      <c r="DD1271" s="175"/>
      <c r="DE1271" s="175"/>
      <c r="DF1271" s="175"/>
      <c r="DG1271" s="175"/>
      <c r="DH1271" s="175"/>
      <c r="DI1271" s="175"/>
      <c r="DJ1271" s="175"/>
      <c r="DK1271" s="175"/>
      <c r="DL1271" s="175"/>
      <c r="DM1271" s="140"/>
      <c r="DN1271" s="140"/>
      <c r="DO1271" s="140"/>
      <c r="DP1271" s="159" t="s">
        <v>613</v>
      </c>
      <c r="DQ1271" s="140"/>
      <c r="DR1271" s="140"/>
      <c r="DS1271" s="140"/>
      <c r="DT1271" s="140"/>
      <c r="DU1271" s="140"/>
      <c r="DV1271" s="140"/>
      <c r="DW1271" s="140"/>
      <c r="DX1271" s="140"/>
      <c r="DY1271" s="140"/>
      <c r="DZ1271" s="140"/>
      <c r="EA1271" s="140"/>
      <c r="EB1271" s="140"/>
      <c r="EC1271" s="140"/>
      <c r="ED1271" s="140"/>
      <c r="EE1271" s="140"/>
      <c r="EF1271" s="140"/>
      <c r="EG1271" s="140"/>
      <c r="EH1271" s="140"/>
      <c r="EI1271" s="140"/>
      <c r="EJ1271" s="140"/>
      <c r="EK1271" s="140"/>
      <c r="EL1271" s="140"/>
      <c r="EM1271" s="140"/>
      <c r="EN1271" s="140"/>
      <c r="EO1271" s="140"/>
    </row>
    <row r="1272" spans="4:145" ht="31.5" customHeight="1" thickBot="1">
      <c r="L1272" s="179"/>
      <c r="M1272" s="179"/>
      <c r="N1272" s="179"/>
      <c r="O1272" s="179"/>
      <c r="P1272" s="179"/>
      <c r="Q1272" s="179"/>
      <c r="R1272" s="179"/>
      <c r="S1272" s="179"/>
      <c r="T1272" s="179"/>
      <c r="U1272" s="179"/>
      <c r="V1272" s="179"/>
      <c r="W1272" s="179"/>
      <c r="X1272" s="179"/>
      <c r="Y1272" s="179"/>
      <c r="Z1272" s="179"/>
      <c r="AA1272" s="179"/>
      <c r="AB1272" s="179"/>
      <c r="AC1272" s="180"/>
      <c r="AD1272" s="180"/>
      <c r="AE1272" s="180"/>
      <c r="AF1272" s="180"/>
      <c r="AG1272" s="180"/>
      <c r="AH1272" s="180"/>
      <c r="AI1272" s="180"/>
      <c r="AJ1272" s="180"/>
      <c r="AK1272" s="180"/>
      <c r="AL1272" s="180">
        <f>SUMIF(K7:K1237,"1.4",BK7:BK1237)</f>
        <v>0</v>
      </c>
      <c r="AM1272" s="180">
        <f>SUMIF(K7:K1237,"1.5",BK7:BK1237)</f>
        <v>0</v>
      </c>
      <c r="AN1272" s="180">
        <f>SUMIF(K7:K1237,"1.6",BK7:BK1237)</f>
        <v>0</v>
      </c>
      <c r="AO1272" s="180"/>
      <c r="AP1272" s="180"/>
      <c r="AQ1272" s="180"/>
      <c r="AR1272" s="180"/>
      <c r="AS1272" s="180"/>
      <c r="AT1272" s="180"/>
      <c r="AU1272" s="180">
        <f>SUMIF(K7:K1237,"2.1",BK7:BK1237)</f>
        <v>0</v>
      </c>
      <c r="AV1272" s="180"/>
      <c r="AW1272" s="180"/>
      <c r="AX1272" s="180"/>
      <c r="AY1272" s="180">
        <f>SUMIF(K7:K1237,"2.2",BK7:BK1237)</f>
        <v>0</v>
      </c>
      <c r="AZ1272" s="180">
        <f>SUMIF(K7:K1237,"2.3",BK7:BK1237)</f>
        <v>0</v>
      </c>
      <c r="BA1272" s="180"/>
      <c r="BB1272" s="180"/>
      <c r="BC1272" s="180"/>
      <c r="BD1272" s="180"/>
      <c r="BE1272" s="180"/>
      <c r="BF1272" s="180">
        <f>SUMIF(K7:K1237,"2.4",BK7:BK1237)</f>
        <v>0</v>
      </c>
      <c r="BG1272" s="180">
        <f>SUMIF(K7:K1237,"2.5",BK7:BK1237)</f>
        <v>0</v>
      </c>
      <c r="BH1272" s="763">
        <f>SUMIF(K7:K1237,"3",BK7:BK1237)</f>
        <v>0</v>
      </c>
      <c r="BI1272" s="763">
        <f>SUMIF(K7:K1237,"4",BK7:BK1237)</f>
        <v>0</v>
      </c>
      <c r="BJ1272" s="763">
        <f>SUMIF(K7:K1237,"5",BK7:BK1237)</f>
        <v>0</v>
      </c>
      <c r="BK1272" s="763">
        <f>SUMIF(K7:K1237,"6",BK7:BK1237)</f>
        <v>0</v>
      </c>
      <c r="BL1272" s="764">
        <f>SUMIF(K7:K1237,"7",BK7:BK1237)</f>
        <v>0</v>
      </c>
      <c r="BM1272" s="765">
        <f>N1273+AU1273+BH1272+BI1272+BJ1272+BK1272+BL1272</f>
        <v>0</v>
      </c>
      <c r="BN1272" s="171"/>
      <c r="BO1272" s="172"/>
      <c r="BP1272" s="173"/>
      <c r="BQ1272" s="173"/>
      <c r="BR1272" s="173"/>
      <c r="BS1272" s="173"/>
      <c r="BT1272" s="173"/>
      <c r="BU1272" s="173"/>
      <c r="BV1272" s="173"/>
      <c r="BW1272" s="173"/>
      <c r="BX1272" s="173"/>
      <c r="BY1272" s="173"/>
      <c r="BZ1272" s="173"/>
      <c r="CA1272" s="173"/>
      <c r="CB1272" s="173"/>
      <c r="CC1272" s="173"/>
      <c r="CD1272" s="173"/>
      <c r="CE1272" s="173"/>
      <c r="CF1272" s="173"/>
      <c r="CG1272" s="173"/>
      <c r="CH1272" s="173"/>
      <c r="CI1272" s="174"/>
      <c r="CJ1272" s="173"/>
      <c r="CK1272" s="173"/>
      <c r="CL1272" s="173"/>
      <c r="CM1272" s="173"/>
      <c r="CN1272" s="175"/>
      <c r="CO1272" s="175"/>
      <c r="CP1272" s="172"/>
      <c r="CQ1272" s="175"/>
      <c r="CR1272" s="175"/>
      <c r="CS1272" s="175"/>
      <c r="CT1272" s="175"/>
      <c r="CU1272" s="175"/>
      <c r="CV1272" s="175"/>
      <c r="CW1272" s="175"/>
      <c r="CX1272" s="175"/>
      <c r="CY1272" s="175"/>
      <c r="CZ1272" s="175"/>
      <c r="DA1272" s="175"/>
      <c r="DB1272" s="175"/>
      <c r="DC1272" s="175"/>
      <c r="DD1272" s="175"/>
      <c r="DE1272" s="175"/>
      <c r="DF1272" s="175"/>
      <c r="DG1272" s="175"/>
      <c r="DH1272" s="175"/>
      <c r="DI1272" s="175"/>
      <c r="DJ1272" s="175"/>
      <c r="DK1272" s="175"/>
      <c r="DL1272" s="175"/>
      <c r="DM1272" s="140"/>
      <c r="DN1272" s="140"/>
      <c r="DO1272" s="140"/>
      <c r="DP1272" s="159" t="s">
        <v>613</v>
      </c>
      <c r="DQ1272" s="140"/>
      <c r="DR1272" s="140"/>
      <c r="DS1272" s="140"/>
      <c r="DT1272" s="140"/>
      <c r="DU1272" s="140"/>
      <c r="DV1272" s="140"/>
      <c r="DW1272" s="140"/>
      <c r="DX1272" s="140"/>
      <c r="DY1272" s="140"/>
      <c r="DZ1272" s="140"/>
      <c r="EA1272" s="140"/>
      <c r="EB1272" s="140"/>
      <c r="EC1272" s="140"/>
      <c r="ED1272" s="140"/>
      <c r="EE1272" s="140"/>
      <c r="EF1272" s="140"/>
      <c r="EG1272" s="140"/>
      <c r="EH1272" s="140"/>
      <c r="EI1272" s="140"/>
      <c r="EJ1272" s="140"/>
      <c r="EK1272" s="140"/>
      <c r="EL1272" s="140"/>
      <c r="EM1272" s="140"/>
      <c r="EN1272" s="140"/>
      <c r="EO1272" s="140"/>
    </row>
    <row r="1273" spans="4:145" ht="19.5" thickBot="1">
      <c r="L1273" s="179"/>
      <c r="M1273" s="179"/>
      <c r="N1273" s="179"/>
      <c r="O1273" s="179"/>
      <c r="P1273" s="179"/>
      <c r="Q1273" s="179"/>
      <c r="R1273" s="179"/>
      <c r="S1273" s="179"/>
      <c r="T1273" s="179"/>
      <c r="U1273" s="179"/>
      <c r="V1273" s="179"/>
      <c r="W1273" s="179"/>
      <c r="X1273" s="179"/>
      <c r="Y1273" s="179"/>
      <c r="Z1273" s="179"/>
      <c r="AA1273" s="179"/>
      <c r="AB1273" s="179"/>
      <c r="AC1273" s="180"/>
      <c r="AD1273" s="180"/>
      <c r="AE1273" s="180"/>
      <c r="AF1273" s="180"/>
      <c r="AG1273" s="180"/>
      <c r="AH1273" s="180"/>
      <c r="AI1273" s="180"/>
      <c r="AJ1273" s="180"/>
      <c r="AK1273" s="180"/>
      <c r="AL1273" s="180"/>
      <c r="AM1273" s="180"/>
      <c r="AN1273" s="180"/>
      <c r="AO1273" s="183"/>
      <c r="AP1273" s="183"/>
      <c r="AQ1273" s="183"/>
      <c r="AR1273" s="183"/>
      <c r="AS1273" s="183"/>
      <c r="AT1273" s="183"/>
      <c r="AU1273" s="763">
        <f>AU1272+AY1272+AZ1272+BF1272+BG1272</f>
        <v>0</v>
      </c>
      <c r="AV1273" s="763"/>
      <c r="AW1273" s="763"/>
      <c r="AX1273" s="763"/>
      <c r="AY1273" s="763"/>
      <c r="AZ1273" s="763"/>
      <c r="BA1273" s="763"/>
      <c r="BB1273" s="763"/>
      <c r="BC1273" s="763"/>
      <c r="BD1273" s="763"/>
      <c r="BE1273" s="763"/>
      <c r="BF1273" s="763"/>
      <c r="BG1273" s="763"/>
      <c r="BH1273" s="763"/>
      <c r="BI1273" s="763"/>
      <c r="BJ1273" s="763"/>
      <c r="BK1273" s="763"/>
      <c r="BL1273" s="764"/>
      <c r="BM1273" s="766"/>
      <c r="BN1273" s="171"/>
      <c r="BO1273" s="172"/>
      <c r="BP1273" s="173"/>
      <c r="BQ1273" s="173"/>
      <c r="BR1273" s="173"/>
      <c r="BS1273" s="173"/>
      <c r="BT1273" s="173"/>
      <c r="BU1273" s="173"/>
      <c r="BV1273" s="173"/>
      <c r="BW1273" s="173"/>
      <c r="BX1273" s="173"/>
      <c r="BY1273" s="173"/>
      <c r="BZ1273" s="173"/>
      <c r="CA1273" s="173"/>
      <c r="CB1273" s="173"/>
      <c r="CC1273" s="173"/>
      <c r="CD1273" s="173"/>
      <c r="CE1273" s="173"/>
      <c r="CF1273" s="173"/>
      <c r="CG1273" s="173"/>
      <c r="CH1273" s="173"/>
      <c r="CI1273" s="174"/>
      <c r="CJ1273" s="173"/>
      <c r="CK1273" s="173"/>
      <c r="CL1273" s="173"/>
      <c r="CM1273" s="173"/>
      <c r="CN1273" s="175"/>
      <c r="CO1273" s="175"/>
      <c r="CP1273" s="172"/>
      <c r="CQ1273" s="175"/>
      <c r="CR1273" s="175"/>
      <c r="CS1273" s="175"/>
      <c r="CT1273" s="175"/>
      <c r="CU1273" s="175"/>
      <c r="CV1273" s="175"/>
      <c r="CW1273" s="175"/>
      <c r="CX1273" s="175"/>
      <c r="CY1273" s="175"/>
      <c r="CZ1273" s="175"/>
      <c r="DA1273" s="175"/>
      <c r="DB1273" s="175"/>
      <c r="DC1273" s="175"/>
      <c r="DD1273" s="175"/>
      <c r="DE1273" s="175"/>
      <c r="DF1273" s="175"/>
      <c r="DG1273" s="175"/>
      <c r="DH1273" s="175"/>
      <c r="DI1273" s="175"/>
      <c r="DJ1273" s="175"/>
      <c r="DK1273" s="175"/>
      <c r="DL1273" s="175"/>
      <c r="DM1273" s="140"/>
      <c r="DN1273" s="140"/>
      <c r="DO1273" s="140"/>
      <c r="DP1273" s="159" t="s">
        <v>613</v>
      </c>
      <c r="DQ1273" s="140"/>
      <c r="DR1273" s="140"/>
      <c r="DS1273" s="140"/>
      <c r="DT1273" s="140"/>
      <c r="DU1273" s="140"/>
      <c r="DV1273" s="140"/>
      <c r="DW1273" s="140"/>
      <c r="DX1273" s="140"/>
      <c r="DY1273" s="140"/>
      <c r="DZ1273" s="140"/>
      <c r="EA1273" s="140"/>
      <c r="EB1273" s="140"/>
      <c r="EC1273" s="140"/>
      <c r="ED1273" s="140"/>
      <c r="EE1273" s="140"/>
      <c r="EF1273" s="140"/>
      <c r="EG1273" s="140"/>
      <c r="EH1273" s="140"/>
      <c r="EI1273" s="140"/>
      <c r="EJ1273" s="140"/>
      <c r="EK1273" s="140"/>
      <c r="EL1273" s="140"/>
      <c r="EM1273" s="140"/>
      <c r="EN1273" s="140"/>
      <c r="EO1273" s="140"/>
    </row>
    <row r="1274" spans="4:145" ht="53.25" customHeight="1" thickBot="1">
      <c r="L1274" s="179"/>
      <c r="M1274" s="179"/>
      <c r="N1274" s="179"/>
      <c r="O1274" s="179"/>
      <c r="P1274" s="179"/>
      <c r="Q1274" s="179"/>
      <c r="R1274" s="179"/>
      <c r="S1274" s="179"/>
      <c r="T1274" s="179"/>
      <c r="U1274" s="179"/>
      <c r="V1274" s="179"/>
      <c r="W1274" s="179"/>
      <c r="X1274" s="179"/>
      <c r="Y1274" s="179"/>
      <c r="Z1274" s="179"/>
      <c r="AA1274" s="179"/>
      <c r="AB1274" s="179"/>
      <c r="AC1274" s="180"/>
      <c r="AD1274" s="180"/>
      <c r="AE1274" s="180"/>
      <c r="AF1274" s="180"/>
      <c r="AG1274" s="180"/>
      <c r="AH1274" s="180"/>
      <c r="AI1274" s="180"/>
      <c r="AJ1274" s="180"/>
      <c r="AK1274" s="180"/>
      <c r="AL1274" s="180">
        <f>SUMIF(K7:K1237,"1.4",BG7:BG1237)</f>
        <v>0</v>
      </c>
      <c r="AM1274" s="180">
        <f>SUMIF(K7:K1237,"1.5",BG7:BG1237)</f>
        <v>0</v>
      </c>
      <c r="AN1274" s="180">
        <f>SUMIF(K7:K1237,"1.6",BG7:BG1237)</f>
        <v>0</v>
      </c>
      <c r="AO1274" s="180"/>
      <c r="AP1274" s="180"/>
      <c r="AQ1274" s="180"/>
      <c r="AR1274" s="180"/>
      <c r="AS1274" s="180"/>
      <c r="AT1274" s="180"/>
      <c r="AU1274" s="180">
        <f>SUMIF(K7:K1237,"2.1",BG7:BG1237)</f>
        <v>0</v>
      </c>
      <c r="AV1274" s="180"/>
      <c r="AW1274" s="180"/>
      <c r="AX1274" s="180"/>
      <c r="AY1274" s="180">
        <f>SUMIF(K7:K1237,"2.2",BG7:BG1237)</f>
        <v>0</v>
      </c>
      <c r="AZ1274" s="180">
        <f>SUMIF(K7:K1237,"2.3",BG7:BG1237)</f>
        <v>0</v>
      </c>
      <c r="BA1274" s="180"/>
      <c r="BB1274" s="180"/>
      <c r="BC1274" s="180"/>
      <c r="BD1274" s="180"/>
      <c r="BE1274" s="180"/>
      <c r="BF1274" s="180">
        <f>SUMIF(K7:K1237,"2.4",BG7:BG1237)</f>
        <v>0</v>
      </c>
      <c r="BG1274" s="180">
        <f>SUMIF(K7:K1237,"2.5",BG7:BG1237)</f>
        <v>0</v>
      </c>
      <c r="BH1274" s="763">
        <f>SUMIF(K7:K1237,"3",BG7:BG1237)</f>
        <v>0</v>
      </c>
      <c r="BI1274" s="763">
        <f>SUMIF(K7:K1237,"4",BG7:BG1237)</f>
        <v>0</v>
      </c>
      <c r="BJ1274" s="763">
        <f>SUMIF(K7:K1237,"5",BG7:BG1237)</f>
        <v>0</v>
      </c>
      <c r="BK1274" s="763">
        <f>SUMIF(K7:K1237,"6",BG7:BG1237)</f>
        <v>0</v>
      </c>
      <c r="BL1274" s="764">
        <f>SUMIF(K7:K1237,"7",BG7:BG1237)</f>
        <v>0</v>
      </c>
      <c r="BM1274" s="769">
        <f>N1275+AU1275+BH1274+BI1274+BJ1274+BK1274+BL1274</f>
        <v>0</v>
      </c>
      <c r="BN1274" s="171"/>
      <c r="BO1274" s="172"/>
      <c r="BP1274" s="173"/>
      <c r="BQ1274" s="173"/>
      <c r="BR1274" s="173"/>
      <c r="BS1274" s="173"/>
      <c r="BT1274" s="173"/>
      <c r="BU1274" s="173"/>
      <c r="BV1274" s="173"/>
      <c r="BW1274" s="173"/>
      <c r="BX1274" s="173"/>
      <c r="BY1274" s="173"/>
      <c r="BZ1274" s="173"/>
      <c r="CA1274" s="173"/>
      <c r="CB1274" s="173"/>
      <c r="CC1274" s="173"/>
      <c r="CD1274" s="173"/>
      <c r="CE1274" s="173"/>
      <c r="CF1274" s="173"/>
      <c r="CG1274" s="173"/>
      <c r="CH1274" s="173"/>
      <c r="CI1274" s="174"/>
      <c r="CJ1274" s="173"/>
      <c r="CK1274" s="173"/>
      <c r="CL1274" s="173"/>
      <c r="CM1274" s="173"/>
      <c r="CN1274" s="175"/>
      <c r="CO1274" s="175"/>
      <c r="CP1274" s="172"/>
      <c r="CQ1274" s="175"/>
      <c r="CR1274" s="175"/>
      <c r="CS1274" s="175"/>
      <c r="CT1274" s="175"/>
      <c r="CU1274" s="175"/>
      <c r="CV1274" s="175"/>
      <c r="CW1274" s="175"/>
      <c r="CX1274" s="175"/>
      <c r="CY1274" s="175"/>
      <c r="CZ1274" s="175"/>
      <c r="DA1274" s="175"/>
      <c r="DB1274" s="175"/>
      <c r="DC1274" s="175"/>
      <c r="DD1274" s="175"/>
      <c r="DE1274" s="175"/>
      <c r="DF1274" s="175"/>
      <c r="DG1274" s="175"/>
      <c r="DH1274" s="175"/>
      <c r="DI1274" s="175"/>
      <c r="DJ1274" s="175"/>
      <c r="DK1274" s="175"/>
      <c r="DL1274" s="175"/>
      <c r="DM1274" s="140"/>
      <c r="DN1274" s="140"/>
      <c r="DO1274" s="140"/>
      <c r="DP1274" s="159" t="s">
        <v>613</v>
      </c>
      <c r="DQ1274" s="140"/>
      <c r="DR1274" s="140"/>
      <c r="DS1274" s="140"/>
      <c r="DT1274" s="140"/>
      <c r="DU1274" s="140"/>
      <c r="DV1274" s="140"/>
      <c r="DW1274" s="140"/>
      <c r="DX1274" s="140"/>
      <c r="DY1274" s="140"/>
      <c r="DZ1274" s="140"/>
      <c r="EA1274" s="140"/>
      <c r="EB1274" s="140"/>
      <c r="EC1274" s="140"/>
      <c r="ED1274" s="140"/>
      <c r="EE1274" s="140"/>
      <c r="EF1274" s="140"/>
      <c r="EG1274" s="140"/>
      <c r="EH1274" s="140"/>
      <c r="EI1274" s="140"/>
      <c r="EJ1274" s="140"/>
      <c r="EK1274" s="140"/>
      <c r="EL1274" s="140"/>
      <c r="EM1274" s="140"/>
      <c r="EN1274" s="140"/>
      <c r="EO1274" s="140"/>
    </row>
    <row r="1275" spans="4:145" ht="53.25" customHeight="1" thickBot="1">
      <c r="L1275" s="179"/>
      <c r="M1275" s="179"/>
      <c r="N1275" s="179"/>
      <c r="O1275" s="179"/>
      <c r="P1275" s="179"/>
      <c r="Q1275" s="179"/>
      <c r="R1275" s="179"/>
      <c r="S1275" s="179"/>
      <c r="T1275" s="179"/>
      <c r="U1275" s="179"/>
      <c r="V1275" s="179"/>
      <c r="W1275" s="179"/>
      <c r="X1275" s="179"/>
      <c r="Y1275" s="179"/>
      <c r="Z1275" s="179"/>
      <c r="AA1275" s="179"/>
      <c r="AB1275" s="179"/>
      <c r="AC1275" s="180"/>
      <c r="AD1275" s="180"/>
      <c r="AE1275" s="180"/>
      <c r="AF1275" s="180"/>
      <c r="AG1275" s="180"/>
      <c r="AH1275" s="180"/>
      <c r="AI1275" s="180"/>
      <c r="AJ1275" s="180"/>
      <c r="AK1275" s="180"/>
      <c r="AL1275" s="180"/>
      <c r="AM1275" s="180"/>
      <c r="AN1275" s="180"/>
      <c r="AO1275" s="180"/>
      <c r="AP1275" s="180"/>
      <c r="AQ1275" s="180"/>
      <c r="AR1275" s="180"/>
      <c r="AS1275" s="180"/>
      <c r="AT1275" s="180"/>
      <c r="AU1275" s="763">
        <f>AU1274+AY1274+AZ1274+BF1274+BG1274</f>
        <v>0</v>
      </c>
      <c r="AV1275" s="763"/>
      <c r="AW1275" s="763"/>
      <c r="AX1275" s="763"/>
      <c r="AY1275" s="763"/>
      <c r="AZ1275" s="763"/>
      <c r="BA1275" s="763"/>
      <c r="BB1275" s="763"/>
      <c r="BC1275" s="763"/>
      <c r="BD1275" s="763"/>
      <c r="BE1275" s="763"/>
      <c r="BF1275" s="763"/>
      <c r="BG1275" s="763"/>
      <c r="BH1275" s="763"/>
      <c r="BI1275" s="763"/>
      <c r="BJ1275" s="763"/>
      <c r="BK1275" s="763"/>
      <c r="BL1275" s="764"/>
      <c r="BM1275" s="770"/>
      <c r="BN1275" s="171"/>
      <c r="BO1275" s="172"/>
      <c r="BP1275" s="173"/>
      <c r="BQ1275" s="173"/>
      <c r="BR1275" s="173"/>
      <c r="BS1275" s="173"/>
      <c r="BT1275" s="173"/>
      <c r="BU1275" s="173"/>
      <c r="BV1275" s="173"/>
      <c r="BW1275" s="173"/>
      <c r="BX1275" s="173"/>
      <c r="BY1275" s="173"/>
      <c r="BZ1275" s="173"/>
      <c r="CA1275" s="173"/>
      <c r="CB1275" s="173"/>
      <c r="CC1275" s="173"/>
      <c r="CD1275" s="173"/>
      <c r="CE1275" s="173"/>
      <c r="CF1275" s="173"/>
      <c r="CG1275" s="173"/>
      <c r="CH1275" s="173"/>
      <c r="CI1275" s="174"/>
      <c r="CJ1275" s="173"/>
      <c r="CK1275" s="173"/>
      <c r="CL1275" s="173"/>
      <c r="CM1275" s="173"/>
      <c r="CN1275" s="175"/>
      <c r="CO1275" s="175"/>
      <c r="CP1275" s="172"/>
      <c r="CQ1275" s="175"/>
      <c r="CR1275" s="175"/>
      <c r="CS1275" s="175"/>
      <c r="CT1275" s="175"/>
      <c r="CU1275" s="175"/>
      <c r="CV1275" s="175"/>
      <c r="CW1275" s="175"/>
      <c r="CX1275" s="175"/>
      <c r="CY1275" s="175"/>
      <c r="CZ1275" s="175"/>
      <c r="DA1275" s="175"/>
      <c r="DB1275" s="175"/>
      <c r="DC1275" s="175"/>
      <c r="DD1275" s="175"/>
      <c r="DE1275" s="175"/>
      <c r="DF1275" s="175"/>
      <c r="DG1275" s="175"/>
      <c r="DH1275" s="175"/>
      <c r="DI1275" s="175"/>
      <c r="DJ1275" s="175"/>
      <c r="DK1275" s="175"/>
      <c r="DL1275" s="175"/>
      <c r="DM1275" s="140"/>
      <c r="DN1275" s="140"/>
      <c r="DO1275" s="140"/>
      <c r="DP1275" s="159" t="s">
        <v>613</v>
      </c>
      <c r="DQ1275" s="140"/>
      <c r="DR1275" s="140"/>
      <c r="DS1275" s="140"/>
      <c r="DT1275" s="140"/>
      <c r="DU1275" s="140"/>
      <c r="DV1275" s="140"/>
      <c r="DW1275" s="140"/>
      <c r="DX1275" s="140"/>
      <c r="DY1275" s="140"/>
      <c r="DZ1275" s="140"/>
      <c r="EA1275" s="140"/>
      <c r="EB1275" s="140"/>
      <c r="EC1275" s="140"/>
      <c r="ED1275" s="140"/>
      <c r="EE1275" s="140"/>
      <c r="EF1275" s="140"/>
      <c r="EG1275" s="140"/>
      <c r="EH1275" s="140"/>
      <c r="EI1275" s="140"/>
      <c r="EJ1275" s="140"/>
      <c r="EK1275" s="140"/>
      <c r="EL1275" s="140"/>
      <c r="EM1275" s="140"/>
      <c r="EN1275" s="140"/>
      <c r="EO1275" s="140"/>
    </row>
    <row r="1276" spans="4:145" ht="19.5" thickBot="1">
      <c r="L1276" s="179"/>
      <c r="M1276" s="179"/>
      <c r="N1276" s="179"/>
      <c r="O1276" s="179"/>
      <c r="P1276" s="179"/>
      <c r="Q1276" s="179"/>
      <c r="R1276" s="179"/>
      <c r="S1276" s="179"/>
      <c r="T1276" s="179"/>
      <c r="U1276" s="179"/>
      <c r="V1276" s="179"/>
      <c r="W1276" s="179"/>
      <c r="X1276" s="179"/>
      <c r="Y1276" s="179"/>
      <c r="Z1276" s="179"/>
      <c r="AA1276" s="179"/>
      <c r="AB1276" s="179"/>
      <c r="AC1276" s="180"/>
      <c r="AD1276" s="180"/>
      <c r="AE1276" s="180"/>
      <c r="AF1276" s="180"/>
      <c r="AG1276" s="180"/>
      <c r="AH1276" s="180"/>
      <c r="AI1276" s="180"/>
      <c r="AJ1276" s="180"/>
      <c r="AK1276" s="180"/>
      <c r="AL1276" s="180">
        <f>SUMIF(K7:K1239,"1.4",BH7:BH1239)</f>
        <v>0</v>
      </c>
      <c r="AM1276" s="180">
        <f>SUMIF(K7:K1239,"1.5",BH7:BH1239)</f>
        <v>0</v>
      </c>
      <c r="AN1276" s="180">
        <f>SUMIF(K7:K1239,"1.6",BH7:BH1239)</f>
        <v>0</v>
      </c>
      <c r="AO1276" s="180"/>
      <c r="AP1276" s="180"/>
      <c r="AQ1276" s="180"/>
      <c r="AR1276" s="180"/>
      <c r="AS1276" s="180"/>
      <c r="AT1276" s="180"/>
      <c r="AU1276" s="180">
        <f>SUMIF(K7:K1239,"2.1",BH7:BH1239)</f>
        <v>0</v>
      </c>
      <c r="AV1276" s="180"/>
      <c r="AW1276" s="180"/>
      <c r="AX1276" s="180"/>
      <c r="AY1276" s="180">
        <f>SUMIF(K7:K1239,"2.2",BH7:BH1239)</f>
        <v>0</v>
      </c>
      <c r="AZ1276" s="180">
        <f>SUMIF(K7:K1239,"2.3",BH7:BH1239)</f>
        <v>0</v>
      </c>
      <c r="BA1276" s="180"/>
      <c r="BB1276" s="180"/>
      <c r="BC1276" s="180"/>
      <c r="BD1276" s="180"/>
      <c r="BE1276" s="180"/>
      <c r="BF1276" s="180">
        <f>SUMIF(K7:K1239,"2.4",BH7:BH1239)</f>
        <v>0</v>
      </c>
      <c r="BG1276" s="180">
        <f>SUMIF(K7:K1239,"2.5",BH7:BH1239)</f>
        <v>0</v>
      </c>
      <c r="BH1276" s="763">
        <f>SUMIF(K7:K1239,"3",BH7:BH1239)</f>
        <v>0</v>
      </c>
      <c r="BI1276" s="763">
        <f>SUMIF(K7:K1239,"4",BH7:BH1239)</f>
        <v>0</v>
      </c>
      <c r="BJ1276" s="763">
        <f>SUMIF(K7:K1239,"5",BH7:BH1239)</f>
        <v>0</v>
      </c>
      <c r="BK1276" s="763">
        <f>SUMIF(K7:K1239,"6",BH7:BH1239)</f>
        <v>0</v>
      </c>
      <c r="BL1276" s="764">
        <f>SUMIF(K7:K1239,"7",BH7:BH1239)</f>
        <v>0</v>
      </c>
      <c r="BM1276" s="769">
        <f>N1277+AU1277+BH1276+BI1276+BJ1276+BK1276+BL1276</f>
        <v>0</v>
      </c>
      <c r="BN1276" s="171"/>
      <c r="BO1276" s="172"/>
      <c r="BP1276" s="173"/>
      <c r="BQ1276" s="173"/>
      <c r="BR1276" s="173"/>
      <c r="BS1276" s="173"/>
      <c r="BT1276" s="173"/>
      <c r="BU1276" s="173"/>
      <c r="BV1276" s="173"/>
      <c r="BW1276" s="173"/>
      <c r="BX1276" s="173"/>
      <c r="BY1276" s="173"/>
      <c r="BZ1276" s="173"/>
      <c r="CA1276" s="173"/>
      <c r="CB1276" s="173"/>
      <c r="CC1276" s="173"/>
      <c r="CD1276" s="173"/>
      <c r="CE1276" s="173"/>
      <c r="CF1276" s="173"/>
      <c r="CG1276" s="173"/>
      <c r="CH1276" s="173"/>
      <c r="CI1276" s="174"/>
      <c r="CJ1276" s="173"/>
      <c r="CK1276" s="173"/>
      <c r="CL1276" s="173"/>
      <c r="CM1276" s="173"/>
      <c r="CN1276" s="175"/>
      <c r="CO1276" s="175"/>
      <c r="CP1276" s="172"/>
      <c r="CQ1276" s="175"/>
      <c r="CR1276" s="175"/>
      <c r="CS1276" s="175"/>
      <c r="CT1276" s="175"/>
      <c r="CU1276" s="175"/>
      <c r="CV1276" s="175"/>
      <c r="CW1276" s="175"/>
      <c r="CX1276" s="175"/>
      <c r="CY1276" s="175"/>
      <c r="CZ1276" s="175"/>
      <c r="DA1276" s="175"/>
      <c r="DB1276" s="175"/>
      <c r="DC1276" s="175"/>
      <c r="DD1276" s="175"/>
      <c r="DE1276" s="175"/>
      <c r="DF1276" s="175"/>
      <c r="DG1276" s="175"/>
      <c r="DH1276" s="175"/>
      <c r="DI1276" s="175"/>
      <c r="DJ1276" s="175"/>
      <c r="DK1276" s="175"/>
      <c r="DL1276" s="175"/>
      <c r="DM1276" s="140"/>
      <c r="DN1276" s="140"/>
      <c r="DO1276" s="140"/>
      <c r="DP1276" s="159" t="s">
        <v>613</v>
      </c>
      <c r="DQ1276" s="140"/>
      <c r="DR1276" s="140"/>
      <c r="DS1276" s="140"/>
      <c r="DT1276" s="140"/>
      <c r="DU1276" s="140"/>
      <c r="DV1276" s="140"/>
      <c r="DW1276" s="140"/>
      <c r="DX1276" s="140"/>
      <c r="DY1276" s="140"/>
      <c r="DZ1276" s="140"/>
      <c r="EA1276" s="140"/>
      <c r="EB1276" s="140"/>
      <c r="EC1276" s="140"/>
      <c r="ED1276" s="140"/>
      <c r="EE1276" s="140"/>
      <c r="EF1276" s="140"/>
      <c r="EG1276" s="140"/>
      <c r="EH1276" s="140"/>
      <c r="EI1276" s="140"/>
      <c r="EJ1276" s="140"/>
      <c r="EK1276" s="140"/>
      <c r="EL1276" s="140"/>
      <c r="EM1276" s="140"/>
      <c r="EN1276" s="140"/>
      <c r="EO1276" s="140"/>
    </row>
    <row r="1277" spans="4:145" ht="19.5" thickBot="1">
      <c r="L1277" s="179"/>
      <c r="M1277" s="179"/>
      <c r="N1277" s="179"/>
      <c r="O1277" s="179"/>
      <c r="P1277" s="179"/>
      <c r="Q1277" s="179"/>
      <c r="R1277" s="179"/>
      <c r="S1277" s="179"/>
      <c r="T1277" s="179"/>
      <c r="U1277" s="179"/>
      <c r="V1277" s="179"/>
      <c r="W1277" s="179"/>
      <c r="X1277" s="179"/>
      <c r="Y1277" s="179"/>
      <c r="Z1277" s="179"/>
      <c r="AA1277" s="179"/>
      <c r="AB1277" s="179"/>
      <c r="AC1277" s="180"/>
      <c r="AD1277" s="180"/>
      <c r="AE1277" s="180"/>
      <c r="AF1277" s="180"/>
      <c r="AG1277" s="180"/>
      <c r="AH1277" s="180"/>
      <c r="AI1277" s="180"/>
      <c r="AJ1277" s="180"/>
      <c r="AK1277" s="180"/>
      <c r="AL1277" s="180"/>
      <c r="AM1277" s="180"/>
      <c r="AN1277" s="180"/>
      <c r="AO1277" s="180"/>
      <c r="AP1277" s="180"/>
      <c r="AQ1277" s="180"/>
      <c r="AR1277" s="180"/>
      <c r="AS1277" s="180"/>
      <c r="AT1277" s="180"/>
      <c r="AU1277" s="763">
        <f>AU1276+AY1276+AZ1276+BF1276+BG1276</f>
        <v>0</v>
      </c>
      <c r="AV1277" s="763"/>
      <c r="AW1277" s="763"/>
      <c r="AX1277" s="763"/>
      <c r="AY1277" s="763"/>
      <c r="AZ1277" s="763"/>
      <c r="BA1277" s="763"/>
      <c r="BB1277" s="763"/>
      <c r="BC1277" s="763"/>
      <c r="BD1277" s="763"/>
      <c r="BE1277" s="763"/>
      <c r="BF1277" s="763"/>
      <c r="BG1277" s="763"/>
      <c r="BH1277" s="763"/>
      <c r="BI1277" s="763"/>
      <c r="BJ1277" s="763"/>
      <c r="BK1277" s="763"/>
      <c r="BL1277" s="764"/>
      <c r="BM1277" s="770"/>
      <c r="BN1277" s="171"/>
      <c r="BO1277" s="172"/>
      <c r="BP1277" s="173"/>
      <c r="BQ1277" s="173"/>
      <c r="BR1277" s="173"/>
      <c r="BS1277" s="173"/>
      <c r="BT1277" s="173"/>
      <c r="BU1277" s="173"/>
      <c r="BV1277" s="173"/>
      <c r="BW1277" s="173"/>
      <c r="BX1277" s="173"/>
      <c r="BY1277" s="173"/>
      <c r="BZ1277" s="173"/>
      <c r="CA1277" s="173"/>
      <c r="CB1277" s="173"/>
      <c r="CC1277" s="173"/>
      <c r="CD1277" s="173"/>
      <c r="CE1277" s="173"/>
      <c r="CF1277" s="173"/>
      <c r="CG1277" s="173"/>
      <c r="CH1277" s="173"/>
      <c r="CI1277" s="174"/>
      <c r="CJ1277" s="173"/>
      <c r="CK1277" s="173"/>
      <c r="CL1277" s="173"/>
      <c r="CM1277" s="173"/>
      <c r="CN1277" s="175"/>
      <c r="CO1277" s="175"/>
      <c r="CP1277" s="172"/>
      <c r="CQ1277" s="175"/>
      <c r="CR1277" s="175"/>
      <c r="CS1277" s="175"/>
      <c r="CT1277" s="175"/>
      <c r="CU1277" s="175"/>
      <c r="CV1277" s="175"/>
      <c r="CW1277" s="175"/>
      <c r="CX1277" s="175"/>
      <c r="CY1277" s="175"/>
      <c r="CZ1277" s="175"/>
      <c r="DA1277" s="175"/>
      <c r="DB1277" s="175"/>
      <c r="DC1277" s="175"/>
      <c r="DD1277" s="175"/>
      <c r="DE1277" s="175"/>
      <c r="DF1277" s="175"/>
      <c r="DG1277" s="175"/>
      <c r="DH1277" s="175"/>
      <c r="DI1277" s="175"/>
      <c r="DJ1277" s="175"/>
      <c r="DK1277" s="175"/>
      <c r="DL1277" s="175"/>
      <c r="DM1277" s="140"/>
      <c r="DN1277" s="140"/>
      <c r="DO1277" s="140"/>
      <c r="DP1277" s="159" t="s">
        <v>613</v>
      </c>
      <c r="DQ1277" s="140"/>
      <c r="DR1277" s="140"/>
      <c r="DS1277" s="140"/>
      <c r="DT1277" s="140"/>
      <c r="DU1277" s="140"/>
      <c r="DV1277" s="140"/>
      <c r="DW1277" s="140"/>
      <c r="DX1277" s="140"/>
      <c r="DY1277" s="140"/>
      <c r="DZ1277" s="140"/>
      <c r="EA1277" s="140"/>
      <c r="EB1277" s="140"/>
      <c r="EC1277" s="140"/>
      <c r="ED1277" s="140"/>
      <c r="EE1277" s="140"/>
      <c r="EF1277" s="140"/>
      <c r="EG1277" s="140"/>
      <c r="EH1277" s="140"/>
      <c r="EI1277" s="140"/>
      <c r="EJ1277" s="140"/>
      <c r="EK1277" s="140"/>
      <c r="EL1277" s="140"/>
      <c r="EM1277" s="140"/>
      <c r="EN1277" s="140"/>
      <c r="EO1277" s="140"/>
    </row>
    <row r="1278" spans="4:145" ht="27" customHeight="1" thickBot="1">
      <c r="L1278" s="179"/>
      <c r="M1278" s="179"/>
      <c r="N1278" s="179"/>
      <c r="O1278" s="179"/>
      <c r="P1278" s="179"/>
      <c r="Q1278" s="179"/>
      <c r="R1278" s="179"/>
      <c r="S1278" s="179"/>
      <c r="T1278" s="179"/>
      <c r="U1278" s="179"/>
      <c r="V1278" s="179"/>
      <c r="W1278" s="179"/>
      <c r="X1278" s="179"/>
      <c r="Y1278" s="179"/>
      <c r="Z1278" s="179"/>
      <c r="AA1278" s="179"/>
      <c r="AB1278" s="179"/>
      <c r="AC1278" s="180"/>
      <c r="AD1278" s="180"/>
      <c r="AE1278" s="180"/>
      <c r="AF1278" s="180"/>
      <c r="AG1278" s="180"/>
      <c r="AH1278" s="180"/>
      <c r="AI1278" s="180"/>
      <c r="AJ1278" s="180"/>
      <c r="AK1278" s="180"/>
      <c r="AL1278" s="180">
        <f>SUMIF(K7:K1241,"1.4",BI7:BI1241)</f>
        <v>0</v>
      </c>
      <c r="AM1278" s="180">
        <f>SUMIF(K7:K1241,"1.5",BI7:BI1241)</f>
        <v>0</v>
      </c>
      <c r="AN1278" s="180">
        <f>SUMIF(K7:K1241,"1.6",BI7:BI1241)</f>
        <v>0</v>
      </c>
      <c r="AO1278" s="180"/>
      <c r="AP1278" s="180"/>
      <c r="AQ1278" s="180"/>
      <c r="AR1278" s="180"/>
      <c r="AS1278" s="180"/>
      <c r="AT1278" s="180"/>
      <c r="AU1278" s="180">
        <f>SUMIF(K7:K1241,"2.1",BI7:BI1241)</f>
        <v>0</v>
      </c>
      <c r="AV1278" s="180"/>
      <c r="AW1278" s="180"/>
      <c r="AX1278" s="180"/>
      <c r="AY1278" s="180">
        <f>SUMIF(K7:K1241,"2.2",BI7:BI1241)</f>
        <v>0</v>
      </c>
      <c r="AZ1278" s="180">
        <f>SUMIF(K7:K1241,"2.3",BI7:BI1241)</f>
        <v>0</v>
      </c>
      <c r="BA1278" s="180"/>
      <c r="BB1278" s="180"/>
      <c r="BC1278" s="180"/>
      <c r="BD1278" s="180"/>
      <c r="BE1278" s="180"/>
      <c r="BF1278" s="180">
        <f>SUMIF(K7:K1241,"2.4",BI7:BI1241)</f>
        <v>0</v>
      </c>
      <c r="BG1278" s="180">
        <f>SUMIF(K7:K1241,"2.5",BI7:BI1241)</f>
        <v>0</v>
      </c>
      <c r="BH1278" s="763">
        <f>SUMIF(K7:K1241,"3",BI7:BI1241)</f>
        <v>0</v>
      </c>
      <c r="BI1278" s="763">
        <f>SUMIF(K7:K1241,"4",BI7:BI1241)</f>
        <v>0</v>
      </c>
      <c r="BJ1278" s="763">
        <f>SUMIF(K7:K1241,"5",BI7:BI1241)</f>
        <v>0</v>
      </c>
      <c r="BK1278" s="763">
        <f>SUMIF(K7:K1241,"6",BI7:BI1241)</f>
        <v>0</v>
      </c>
      <c r="BL1278" s="764">
        <f>SUMIF(K7:K1241,"7",BI7:BI1241)</f>
        <v>0</v>
      </c>
      <c r="BM1278" s="769">
        <f>N1279+AU1279+BH1278+BI1278+BJ1278+BK1278+BL1278</f>
        <v>0</v>
      </c>
      <c r="BN1278" s="171"/>
      <c r="BO1278" s="172"/>
      <c r="BP1278" s="173"/>
      <c r="BQ1278" s="173"/>
      <c r="BR1278" s="173"/>
      <c r="BS1278" s="173"/>
      <c r="BT1278" s="173"/>
      <c r="BU1278" s="173"/>
      <c r="BV1278" s="173"/>
      <c r="BW1278" s="173"/>
      <c r="BX1278" s="173"/>
      <c r="BY1278" s="173"/>
      <c r="BZ1278" s="173"/>
      <c r="CA1278" s="173"/>
      <c r="CB1278" s="173"/>
      <c r="CC1278" s="173"/>
      <c r="CD1278" s="173"/>
      <c r="CE1278" s="173"/>
      <c r="CF1278" s="173"/>
      <c r="CG1278" s="173"/>
      <c r="CH1278" s="173"/>
      <c r="CI1278" s="174"/>
      <c r="CJ1278" s="173"/>
      <c r="CK1278" s="173"/>
      <c r="CL1278" s="173"/>
      <c r="CM1278" s="173"/>
      <c r="CN1278" s="175"/>
      <c r="CO1278" s="175"/>
      <c r="CP1278" s="172"/>
      <c r="CQ1278" s="175"/>
      <c r="CR1278" s="175"/>
      <c r="CS1278" s="175"/>
      <c r="CT1278" s="175"/>
      <c r="CU1278" s="175"/>
      <c r="CV1278" s="175"/>
      <c r="CW1278" s="175"/>
      <c r="CX1278" s="175"/>
      <c r="CY1278" s="175"/>
      <c r="CZ1278" s="175"/>
      <c r="DA1278" s="175"/>
      <c r="DB1278" s="175"/>
      <c r="DC1278" s="175"/>
      <c r="DD1278" s="175"/>
      <c r="DE1278" s="175"/>
      <c r="DF1278" s="175"/>
      <c r="DG1278" s="175"/>
      <c r="DH1278" s="175"/>
      <c r="DI1278" s="175"/>
      <c r="DJ1278" s="175"/>
      <c r="DK1278" s="175"/>
      <c r="DL1278" s="175"/>
      <c r="DM1278" s="140"/>
      <c r="DN1278" s="140"/>
      <c r="DO1278" s="140"/>
      <c r="DP1278" s="159" t="s">
        <v>613</v>
      </c>
      <c r="DQ1278" s="140"/>
      <c r="DR1278" s="140"/>
      <c r="DS1278" s="140"/>
      <c r="DT1278" s="140"/>
      <c r="DU1278" s="140"/>
      <c r="DV1278" s="140"/>
      <c r="DW1278" s="140"/>
      <c r="DX1278" s="140"/>
      <c r="DY1278" s="140"/>
      <c r="DZ1278" s="140"/>
      <c r="EA1278" s="140"/>
      <c r="EB1278" s="140"/>
      <c r="EC1278" s="140"/>
      <c r="ED1278" s="140"/>
      <c r="EE1278" s="140"/>
      <c r="EF1278" s="140"/>
      <c r="EG1278" s="140"/>
      <c r="EH1278" s="140"/>
      <c r="EI1278" s="140"/>
      <c r="EJ1278" s="140"/>
      <c r="EK1278" s="140"/>
      <c r="EL1278" s="140"/>
      <c r="EM1278" s="140"/>
      <c r="EN1278" s="140"/>
      <c r="EO1278" s="140"/>
    </row>
    <row r="1279" spans="4:145" ht="25.5" customHeight="1" thickBot="1">
      <c r="L1279" s="179"/>
      <c r="M1279" s="179"/>
      <c r="N1279" s="179"/>
      <c r="O1279" s="179"/>
      <c r="P1279" s="179"/>
      <c r="Q1279" s="179"/>
      <c r="R1279" s="179"/>
      <c r="S1279" s="179"/>
      <c r="T1279" s="179"/>
      <c r="U1279" s="179"/>
      <c r="V1279" s="179"/>
      <c r="W1279" s="179"/>
      <c r="X1279" s="179"/>
      <c r="Y1279" s="179"/>
      <c r="Z1279" s="179"/>
      <c r="AA1279" s="179"/>
      <c r="AB1279" s="179"/>
      <c r="AC1279" s="180"/>
      <c r="AD1279" s="180"/>
      <c r="AE1279" s="180"/>
      <c r="AF1279" s="180"/>
      <c r="AG1279" s="180"/>
      <c r="AH1279" s="180"/>
      <c r="AI1279" s="180"/>
      <c r="AJ1279" s="180"/>
      <c r="AK1279" s="180"/>
      <c r="AL1279" s="180"/>
      <c r="AM1279" s="180"/>
      <c r="AN1279" s="180"/>
      <c r="AO1279" s="180"/>
      <c r="AP1279" s="180"/>
      <c r="AQ1279" s="180"/>
      <c r="AR1279" s="180"/>
      <c r="AS1279" s="180"/>
      <c r="AT1279" s="180"/>
      <c r="AU1279" s="763">
        <f>AU1278+AY1278+AZ1278+BF1278+BG1278</f>
        <v>0</v>
      </c>
      <c r="AV1279" s="763"/>
      <c r="AW1279" s="763"/>
      <c r="AX1279" s="763"/>
      <c r="AY1279" s="763"/>
      <c r="AZ1279" s="763"/>
      <c r="BA1279" s="763"/>
      <c r="BB1279" s="763"/>
      <c r="BC1279" s="763"/>
      <c r="BD1279" s="763"/>
      <c r="BE1279" s="763"/>
      <c r="BF1279" s="763"/>
      <c r="BG1279" s="763"/>
      <c r="BH1279" s="763"/>
      <c r="BI1279" s="763"/>
      <c r="BJ1279" s="763"/>
      <c r="BK1279" s="763"/>
      <c r="BL1279" s="764"/>
      <c r="BM1279" s="770"/>
      <c r="BN1279" s="171"/>
      <c r="BO1279" s="172"/>
      <c r="BP1279" s="173"/>
      <c r="BQ1279" s="173"/>
      <c r="BR1279" s="173"/>
      <c r="BS1279" s="173"/>
      <c r="BT1279" s="173"/>
      <c r="BU1279" s="173"/>
      <c r="BV1279" s="173"/>
      <c r="BW1279" s="173"/>
      <c r="BX1279" s="173"/>
      <c r="BY1279" s="173"/>
      <c r="BZ1279" s="173"/>
      <c r="CA1279" s="173"/>
      <c r="CB1279" s="173"/>
      <c r="CC1279" s="173"/>
      <c r="CD1279" s="173"/>
      <c r="CE1279" s="173"/>
      <c r="CF1279" s="173"/>
      <c r="CG1279" s="173"/>
      <c r="CH1279" s="173"/>
      <c r="CI1279" s="174"/>
      <c r="CJ1279" s="173"/>
      <c r="CK1279" s="173"/>
      <c r="CL1279" s="173"/>
      <c r="CM1279" s="173"/>
      <c r="CN1279" s="175"/>
      <c r="CO1279" s="175"/>
      <c r="CP1279" s="172"/>
      <c r="CQ1279" s="175"/>
      <c r="CR1279" s="175"/>
      <c r="CS1279" s="175"/>
      <c r="CT1279" s="175"/>
      <c r="CU1279" s="175"/>
      <c r="CV1279" s="175"/>
      <c r="CW1279" s="175"/>
      <c r="CX1279" s="175"/>
      <c r="CY1279" s="175"/>
      <c r="CZ1279" s="175"/>
      <c r="DA1279" s="175"/>
      <c r="DB1279" s="175"/>
      <c r="DC1279" s="175"/>
      <c r="DD1279" s="175"/>
      <c r="DE1279" s="175"/>
      <c r="DF1279" s="175"/>
      <c r="DG1279" s="175"/>
      <c r="DH1279" s="175"/>
      <c r="DI1279" s="175"/>
      <c r="DJ1279" s="175"/>
      <c r="DK1279" s="175"/>
      <c r="DL1279" s="175"/>
      <c r="DM1279" s="140"/>
      <c r="DN1279" s="140"/>
      <c r="DO1279" s="140"/>
      <c r="DP1279" s="159" t="s">
        <v>613</v>
      </c>
      <c r="DQ1279" s="140"/>
      <c r="DR1279" s="140"/>
      <c r="DS1279" s="140"/>
      <c r="DT1279" s="140"/>
      <c r="DU1279" s="140"/>
      <c r="DV1279" s="140"/>
      <c r="DW1279" s="140"/>
      <c r="DX1279" s="140"/>
      <c r="DY1279" s="140"/>
      <c r="DZ1279" s="140"/>
      <c r="EA1279" s="140"/>
      <c r="EB1279" s="140"/>
      <c r="EC1279" s="140"/>
      <c r="ED1279" s="140"/>
      <c r="EE1279" s="140"/>
      <c r="EF1279" s="140"/>
      <c r="EG1279" s="140"/>
      <c r="EH1279" s="140"/>
      <c r="EI1279" s="140"/>
      <c r="EJ1279" s="140"/>
      <c r="EK1279" s="140"/>
      <c r="EL1279" s="140"/>
      <c r="EM1279" s="140"/>
      <c r="EN1279" s="140"/>
      <c r="EO1279" s="140"/>
    </row>
    <row r="1280" spans="4:145" ht="19.5" thickBot="1">
      <c r="L1280" s="179"/>
      <c r="M1280" s="179"/>
      <c r="N1280" s="179"/>
      <c r="O1280" s="179"/>
      <c r="P1280" s="179"/>
      <c r="Q1280" s="179"/>
      <c r="R1280" s="179"/>
      <c r="S1280" s="179"/>
      <c r="T1280" s="179"/>
      <c r="U1280" s="179"/>
      <c r="V1280" s="179"/>
      <c r="W1280" s="179"/>
      <c r="X1280" s="179"/>
      <c r="Y1280" s="179"/>
      <c r="Z1280" s="179"/>
      <c r="AA1280" s="179"/>
      <c r="AB1280" s="179"/>
      <c r="AC1280" s="180"/>
      <c r="AD1280" s="180"/>
      <c r="AE1280" s="180"/>
      <c r="AF1280" s="180"/>
      <c r="AG1280" s="180"/>
      <c r="AH1280" s="180"/>
      <c r="AI1280" s="180"/>
      <c r="AJ1280" s="180"/>
      <c r="AK1280" s="180"/>
      <c r="AL1280" s="180">
        <f>SUMIF(K1239:K1267,"1.4",BG1239:BG1267)</f>
        <v>0</v>
      </c>
      <c r="AM1280" s="180">
        <f>SUMIF(K1239:K1267,"1.5",BG1239:BG1267)</f>
        <v>0</v>
      </c>
      <c r="AN1280" s="180">
        <f>SUMIF(K1239:K1267,"1.6",BG1239:BG1267)</f>
        <v>0</v>
      </c>
      <c r="AO1280" s="180"/>
      <c r="AP1280" s="180"/>
      <c r="AQ1280" s="180"/>
      <c r="AR1280" s="180"/>
      <c r="AS1280" s="180"/>
      <c r="AT1280" s="180"/>
      <c r="AU1280" s="180">
        <f>SUMIF(K1239:K1260,"2.1",BG1239:BG1260)</f>
        <v>0</v>
      </c>
      <c r="AV1280" s="180"/>
      <c r="AW1280" s="180"/>
      <c r="AX1280" s="180"/>
      <c r="AY1280" s="180">
        <f>SUMIF(K1239:K1267,"2.2",BG1239:BG1267)</f>
        <v>0</v>
      </c>
      <c r="AZ1280" s="180">
        <f>SUMIF(K1239:K1267,"2.3",BG1239:BG1267)</f>
        <v>0</v>
      </c>
      <c r="BA1280" s="180"/>
      <c r="BB1280" s="180"/>
      <c r="BC1280" s="180"/>
      <c r="BD1280" s="180"/>
      <c r="BE1280" s="180"/>
      <c r="BF1280" s="180">
        <f>SUMIF(K1239:K1267,"2.4",BG1239:BG1267)</f>
        <v>0</v>
      </c>
      <c r="BG1280" s="180">
        <f>SUMIF(K1239:K1267,"2.5",BG1239:BG1267)</f>
        <v>0</v>
      </c>
      <c r="BH1280" s="763">
        <f>SUMIF(K1239:K1267,"3",BG1239:BG1267)</f>
        <v>0</v>
      </c>
      <c r="BI1280" s="763">
        <f>SUMIF(K1239:K1267,"4",BG1239:BG1267)</f>
        <v>0</v>
      </c>
      <c r="BJ1280" s="763">
        <f>SUMIF(K1239:K1267,"5",BG1239:BG1267)</f>
        <v>0</v>
      </c>
      <c r="BK1280" s="763">
        <f>SUMIF(K1239:K1267,"6",BG1239:BG1267)</f>
        <v>0</v>
      </c>
      <c r="BL1280" s="764">
        <f>SUMIF(K1239:K1267,"7",BG1239:BG1267)</f>
        <v>0</v>
      </c>
      <c r="BM1280" s="769">
        <f>N1281+AU1281+BH1280+BI1280+BJ1280+BK1280+BL1280</f>
        <v>0</v>
      </c>
      <c r="BN1280" s="171"/>
      <c r="BO1280" s="172"/>
      <c r="BP1280" s="173"/>
      <c r="BQ1280" s="173"/>
      <c r="BR1280" s="173"/>
      <c r="BS1280" s="173"/>
      <c r="BT1280" s="173"/>
      <c r="BU1280" s="173"/>
      <c r="BV1280" s="173"/>
      <c r="BW1280" s="173"/>
      <c r="BX1280" s="173"/>
      <c r="BY1280" s="173"/>
      <c r="BZ1280" s="173"/>
      <c r="CA1280" s="173"/>
      <c r="CB1280" s="173"/>
      <c r="CC1280" s="173"/>
      <c r="CD1280" s="173"/>
      <c r="CE1280" s="173"/>
      <c r="CF1280" s="173"/>
      <c r="CG1280" s="173"/>
      <c r="CH1280" s="173"/>
      <c r="CI1280" s="174"/>
      <c r="CJ1280" s="173"/>
      <c r="CK1280" s="173"/>
      <c r="CL1280" s="173"/>
      <c r="CM1280" s="173"/>
      <c r="CN1280" s="175"/>
      <c r="CO1280" s="175"/>
      <c r="CP1280" s="172"/>
      <c r="CQ1280" s="175"/>
      <c r="CR1280" s="175"/>
      <c r="CS1280" s="175"/>
      <c r="CT1280" s="175"/>
      <c r="CU1280" s="175"/>
      <c r="CV1280" s="175"/>
      <c r="CW1280" s="175"/>
      <c r="CX1280" s="175"/>
      <c r="CY1280" s="175"/>
      <c r="CZ1280" s="175"/>
      <c r="DA1280" s="175"/>
      <c r="DB1280" s="175"/>
      <c r="DC1280" s="175"/>
      <c r="DD1280" s="175"/>
      <c r="DE1280" s="175"/>
      <c r="DF1280" s="175"/>
      <c r="DG1280" s="175"/>
      <c r="DH1280" s="175"/>
      <c r="DI1280" s="175"/>
      <c r="DJ1280" s="175"/>
      <c r="DK1280" s="175"/>
      <c r="DL1280" s="175"/>
      <c r="DM1280" s="140"/>
      <c r="DN1280" s="140"/>
      <c r="DO1280" s="140"/>
      <c r="DP1280" s="159" t="s">
        <v>613</v>
      </c>
      <c r="DQ1280" s="140"/>
      <c r="DR1280" s="140"/>
      <c r="DS1280" s="140"/>
      <c r="DT1280" s="140"/>
      <c r="DU1280" s="140"/>
      <c r="DV1280" s="140"/>
      <c r="DW1280" s="140"/>
      <c r="DX1280" s="140"/>
      <c r="DY1280" s="140"/>
      <c r="DZ1280" s="140"/>
      <c r="EA1280" s="140"/>
      <c r="EB1280" s="140"/>
      <c r="EC1280" s="140"/>
      <c r="ED1280" s="140"/>
      <c r="EE1280" s="140"/>
      <c r="EF1280" s="140"/>
      <c r="EG1280" s="140"/>
      <c r="EH1280" s="140"/>
      <c r="EI1280" s="140"/>
      <c r="EJ1280" s="140"/>
      <c r="EK1280" s="140"/>
      <c r="EL1280" s="140"/>
      <c r="EM1280" s="140"/>
      <c r="EN1280" s="140"/>
      <c r="EO1280" s="140"/>
    </row>
    <row r="1281" spans="12:65" ht="19.5" thickBot="1">
      <c r="L1281" s="184"/>
      <c r="M1281" s="184"/>
      <c r="N1281" s="184"/>
      <c r="O1281" s="184"/>
      <c r="P1281" s="184"/>
      <c r="Q1281" s="184"/>
      <c r="R1281" s="184"/>
      <c r="S1281" s="184"/>
      <c r="T1281" s="184"/>
      <c r="U1281" s="184"/>
      <c r="V1281" s="184"/>
      <c r="W1281" s="184"/>
      <c r="X1281" s="184"/>
      <c r="Y1281" s="184"/>
      <c r="Z1281" s="184"/>
      <c r="AA1281" s="184"/>
      <c r="AB1281" s="184"/>
      <c r="AC1281" s="180"/>
      <c r="AD1281" s="180"/>
      <c r="AE1281" s="180"/>
      <c r="AF1281" s="180"/>
      <c r="AG1281" s="180"/>
      <c r="AH1281" s="180"/>
      <c r="AI1281" s="180"/>
      <c r="AJ1281" s="180"/>
      <c r="AK1281" s="180"/>
      <c r="AL1281" s="180"/>
      <c r="AM1281" s="180"/>
      <c r="AN1281" s="180"/>
      <c r="AO1281" s="180"/>
      <c r="AP1281" s="180"/>
      <c r="AQ1281" s="180"/>
      <c r="AR1281" s="180"/>
      <c r="AS1281" s="180"/>
      <c r="AT1281" s="180"/>
      <c r="AU1281" s="763">
        <f>AU1280+AY1280+AZ1280+BF1280+BG1280</f>
        <v>0</v>
      </c>
      <c r="AV1281" s="763"/>
      <c r="AW1281" s="763"/>
      <c r="AX1281" s="763"/>
      <c r="AY1281" s="763"/>
      <c r="AZ1281" s="763"/>
      <c r="BA1281" s="763"/>
      <c r="BB1281" s="763"/>
      <c r="BC1281" s="763"/>
      <c r="BD1281" s="763"/>
      <c r="BE1281" s="763"/>
      <c r="BF1281" s="763"/>
      <c r="BG1281" s="763"/>
      <c r="BH1281" s="763"/>
      <c r="BI1281" s="763"/>
      <c r="BJ1281" s="763"/>
      <c r="BK1281" s="763"/>
      <c r="BL1281" s="764"/>
      <c r="BM1281" s="770"/>
    </row>
    <row r="1282" spans="12:65" ht="19.5" customHeight="1" thickBot="1">
      <c r="L1282" s="184"/>
      <c r="M1282" s="184"/>
      <c r="N1282" s="184"/>
      <c r="O1282" s="184"/>
      <c r="P1282" s="184"/>
      <c r="Q1282" s="184"/>
      <c r="R1282" s="184"/>
      <c r="S1282" s="184"/>
      <c r="T1282" s="184"/>
      <c r="U1282" s="184"/>
      <c r="V1282" s="184"/>
      <c r="W1282" s="184"/>
      <c r="X1282" s="184"/>
      <c r="Y1282" s="184"/>
      <c r="Z1282" s="184"/>
      <c r="AA1282" s="184"/>
      <c r="AB1282" s="184"/>
      <c r="AC1282" s="180"/>
      <c r="AD1282" s="180"/>
      <c r="AE1282" s="180"/>
      <c r="AF1282" s="180"/>
      <c r="AG1282" s="180"/>
      <c r="AH1282" s="180"/>
      <c r="AI1282" s="180"/>
      <c r="AJ1282" s="180"/>
      <c r="AK1282" s="180"/>
      <c r="AL1282" s="180">
        <f>SUMIF(K7:K1237,"1.4.",BG7:BG1237)</f>
        <v>0</v>
      </c>
      <c r="AM1282" s="180">
        <f>SUMIF(K7:K1237,"1.5.",BG7:BG1237)</f>
        <v>0</v>
      </c>
      <c r="AN1282" s="180">
        <f>SUMIF(K7:K1237,"1.6.",BG7:BG1237)</f>
        <v>0</v>
      </c>
      <c r="AO1282" s="183"/>
      <c r="AP1282" s="183"/>
      <c r="AQ1282" s="183"/>
      <c r="AR1282" s="183"/>
      <c r="AS1282" s="183"/>
      <c r="AT1282" s="183"/>
      <c r="AU1282" s="180">
        <f>SUMIF(K7:K1237,"2.1.",BG7:BG1237)</f>
        <v>0</v>
      </c>
      <c r="AV1282" s="180"/>
      <c r="AW1282" s="180"/>
      <c r="AX1282" s="180"/>
      <c r="AY1282" s="180">
        <f>SUMIF(K7:K1237,"2.2.",BG7:BG1237)</f>
        <v>0</v>
      </c>
      <c r="AZ1282" s="180">
        <f>SUMIF(K7:K1237,"2.3.",BG7:BG1237)</f>
        <v>0</v>
      </c>
      <c r="BA1282" s="180"/>
      <c r="BB1282" s="180"/>
      <c r="BC1282" s="180"/>
      <c r="BD1282" s="180"/>
      <c r="BE1282" s="180"/>
      <c r="BF1282" s="180">
        <f>SUMIF(K7:K1237,"2.4.",BG7:BG1237)</f>
        <v>0</v>
      </c>
      <c r="BG1282" s="180">
        <f>SUMIF(K7:K1237,"2.5.",BG7:BG1237)</f>
        <v>0</v>
      </c>
      <c r="BH1282" s="763">
        <f>SUMIF(K7:K1237,"3.",BG7:BG1237)</f>
        <v>0</v>
      </c>
      <c r="BI1282" s="763">
        <f>SUMIF(K7:K1237,"4.",BG7:BG1237)</f>
        <v>0</v>
      </c>
      <c r="BJ1282" s="763">
        <f>SUMIF(K7:K1237,"5.",BG7:BG1237)</f>
        <v>0</v>
      </c>
      <c r="BK1282" s="763">
        <f>SUMIF(K7:K1237,"6.",BG7:BG1237)</f>
        <v>0</v>
      </c>
      <c r="BL1282" s="764">
        <f>SUMIF(K7:K1237,"7.",BG7:BG1237)</f>
        <v>0</v>
      </c>
      <c r="BM1282" s="769">
        <f>N1283+AU1283+BH1282+BI1282+BJ1282+BK1282</f>
        <v>0</v>
      </c>
    </row>
    <row r="1283" spans="12:65" ht="15.75" customHeight="1" thickBot="1">
      <c r="L1283" s="186"/>
      <c r="M1283" s="186"/>
      <c r="N1283" s="186"/>
      <c r="O1283" s="186"/>
      <c r="P1283" s="186"/>
      <c r="Q1283" s="186"/>
      <c r="R1283" s="186"/>
      <c r="S1283" s="186"/>
      <c r="T1283" s="187"/>
      <c r="U1283" s="187"/>
      <c r="V1283" s="187"/>
      <c r="W1283" s="187"/>
      <c r="X1283" s="187"/>
      <c r="Y1283" s="187"/>
      <c r="Z1283" s="187"/>
      <c r="AA1283" s="187"/>
      <c r="AB1283" s="187"/>
      <c r="AC1283" s="188"/>
      <c r="AD1283" s="188"/>
      <c r="AE1283" s="188"/>
      <c r="AF1283" s="188"/>
      <c r="AG1283" s="188"/>
      <c r="AH1283" s="188"/>
      <c r="AI1283" s="188"/>
      <c r="AJ1283" s="188"/>
      <c r="AK1283" s="188"/>
      <c r="AL1283" s="188"/>
      <c r="AM1283" s="188"/>
      <c r="AN1283" s="189"/>
      <c r="AO1283" s="183"/>
      <c r="AP1283" s="183"/>
      <c r="AQ1283" s="183"/>
      <c r="AR1283" s="190"/>
      <c r="AS1283" s="190"/>
      <c r="AT1283" s="190"/>
      <c r="AU1283" s="764">
        <f>AU1282+AY1282+AZ1282+BF1282+BG1282</f>
        <v>0</v>
      </c>
      <c r="AV1283" s="771"/>
      <c r="AW1283" s="771"/>
      <c r="AX1283" s="771"/>
      <c r="AY1283" s="771"/>
      <c r="AZ1283" s="771"/>
      <c r="BA1283" s="771"/>
      <c r="BB1283" s="771"/>
      <c r="BC1283" s="771"/>
      <c r="BD1283" s="771"/>
      <c r="BE1283" s="771"/>
      <c r="BF1283" s="771"/>
      <c r="BG1283" s="771"/>
      <c r="BH1283" s="763"/>
      <c r="BI1283" s="763"/>
      <c r="BJ1283" s="763"/>
      <c r="BK1283" s="763"/>
      <c r="BL1283" s="764"/>
      <c r="BM1283" s="770"/>
    </row>
    <row r="1284" spans="12:65" ht="50.25" customHeight="1" thickBot="1">
      <c r="L1284" s="184"/>
      <c r="M1284" s="184"/>
      <c r="N1284" s="184"/>
      <c r="O1284" s="184"/>
      <c r="P1284" s="184"/>
      <c r="Q1284" s="184"/>
      <c r="R1284" s="184"/>
      <c r="S1284" s="184"/>
      <c r="T1284" s="184"/>
      <c r="U1284" s="184"/>
      <c r="V1284" s="184"/>
      <c r="W1284" s="184"/>
      <c r="X1284" s="184"/>
      <c r="Y1284" s="184"/>
      <c r="Z1284" s="184"/>
      <c r="AA1284" s="184"/>
      <c r="AB1284" s="184"/>
      <c r="AC1284" s="191"/>
      <c r="AD1284" s="191"/>
      <c r="AE1284" s="191"/>
      <c r="AF1284" s="191"/>
      <c r="AG1284" s="191"/>
      <c r="AH1284" s="191"/>
      <c r="AI1284" s="191"/>
      <c r="AJ1284" s="191"/>
      <c r="AK1284" s="191"/>
      <c r="AL1284" s="183"/>
      <c r="AM1284" s="183"/>
      <c r="AN1284" s="183"/>
      <c r="AU1284" s="180"/>
      <c r="AV1284" s="180"/>
      <c r="AW1284" s="180"/>
      <c r="AX1284" s="180"/>
      <c r="AY1284" s="183"/>
      <c r="AZ1284" s="183"/>
      <c r="BA1284" s="183"/>
      <c r="BB1284" s="183"/>
      <c r="BC1284" s="183"/>
      <c r="BD1284" s="183"/>
      <c r="BE1284" s="183"/>
      <c r="BF1284" s="183"/>
      <c r="BG1284" s="183"/>
      <c r="BH1284" s="180">
        <f>SUMIF(K7:K1237,"3+",BG7:BG1237)</f>
        <v>0</v>
      </c>
      <c r="BI1284" s="180">
        <f>SUMIF(K7:K1237,"4+",BG7:BG1237)</f>
        <v>0</v>
      </c>
      <c r="BJ1284" s="180">
        <f>SUMIF(K7:K1237,"5+",BG7:BG1237)</f>
        <v>0</v>
      </c>
      <c r="BK1284" s="180">
        <f>SUMIF(K7:K1237,"6+",BG7:BG1237)</f>
        <v>0</v>
      </c>
      <c r="BL1284" s="181">
        <f>SUMIF(K7:K1237,"7+",BG7:BG1237)</f>
        <v>0</v>
      </c>
      <c r="BM1284" s="182">
        <f>BL1284+BK1284+BJ1284+BI1284+BH1284</f>
        <v>0</v>
      </c>
    </row>
    <row r="1285" spans="12:65" ht="32.25" customHeight="1" thickBot="1">
      <c r="L1285" s="184"/>
      <c r="M1285" s="184"/>
      <c r="N1285" s="184"/>
      <c r="O1285" s="184"/>
      <c r="P1285" s="184"/>
      <c r="Q1285" s="184"/>
      <c r="R1285" s="184"/>
      <c r="S1285" s="184"/>
      <c r="T1285" s="184"/>
      <c r="U1285" s="184"/>
      <c r="V1285" s="184"/>
      <c r="W1285" s="184"/>
      <c r="X1285" s="184"/>
      <c r="Y1285" s="184"/>
      <c r="Z1285" s="184"/>
      <c r="AA1285" s="184"/>
      <c r="AB1285" s="184"/>
      <c r="AC1285" s="180"/>
      <c r="AD1285" s="180"/>
      <c r="AE1285" s="180"/>
      <c r="AF1285" s="180"/>
      <c r="AG1285" s="180"/>
      <c r="AH1285" s="180"/>
      <c r="AI1285" s="180"/>
      <c r="AJ1285" s="180"/>
      <c r="AK1285" s="180"/>
      <c r="AL1285" s="180">
        <f>SUMIF(K7:K1237,"1.4",CP7:CQ1237)</f>
        <v>0</v>
      </c>
      <c r="AM1285" s="180">
        <f>SUMIF(K7:K1237,"1.5",CP7:CQ1237)</f>
        <v>0</v>
      </c>
      <c r="AN1285" s="180">
        <f>SUMIF(K7:K1237,"1.6",CP7:CQ1237)</f>
        <v>0</v>
      </c>
      <c r="AU1285" s="180">
        <f>SUMIF(K7:K1237,"2.1",CP7:CQ1237)</f>
        <v>0</v>
      </c>
      <c r="AV1285" s="180"/>
      <c r="AW1285" s="180"/>
      <c r="AX1285" s="180"/>
      <c r="AY1285" s="180">
        <f>SUMIF(K7:K1237,"2.2",CP7:CQ1237)</f>
        <v>0</v>
      </c>
      <c r="AZ1285" s="180">
        <f>SUMIF(K7:K1237,"2.3",CP7:CQ1237)</f>
        <v>0</v>
      </c>
      <c r="BA1285" s="180"/>
      <c r="BB1285" s="180"/>
      <c r="BC1285" s="180"/>
      <c r="BD1285" s="180"/>
      <c r="BE1285" s="180"/>
      <c r="BF1285" s="180">
        <f>SUMIF(K7:K1237,"2.4",CP7:CQ1237)</f>
        <v>0</v>
      </c>
      <c r="BG1285" s="180">
        <f>SUMIF(K7:K1237,"2.5",CP7:CQ1237)</f>
        <v>0</v>
      </c>
      <c r="BH1285" s="180">
        <f>SUMIF(K7:K1237,"3",CP7:CQ1237)</f>
        <v>0</v>
      </c>
      <c r="BI1285" s="180">
        <f>SUMIF(K7:K1237,"4",CP7:CQ1237)</f>
        <v>0</v>
      </c>
      <c r="BJ1285" s="180">
        <f>SUMIF(K7:K1237,"5",CP7:CQ1237)</f>
        <v>0</v>
      </c>
      <c r="BK1285" s="180">
        <f>SUMIF(K7:K1237,"6",CP7:CQ1237)</f>
        <v>0</v>
      </c>
      <c r="BL1285" s="180">
        <f>SUMIF(K7:K1237,"7",CP7:CQ1237)</f>
        <v>0</v>
      </c>
      <c r="BM1285" s="182" t="e">
        <f>N1285+#REF!+#REF!+AL1285+AM1285+AN1285+AU1285+AY1285+AZ1285+BF1285+BG1285+BH1285+BI1285+BJ1285+BK1285+BL1285</f>
        <v>#REF!</v>
      </c>
    </row>
  </sheetData>
  <mergeCells count="49">
    <mergeCell ref="BL1278:BL1279"/>
    <mergeCell ref="BM1280:BM1281"/>
    <mergeCell ref="AU1281:BG1281"/>
    <mergeCell ref="BH1282:BH1283"/>
    <mergeCell ref="BI1282:BI1283"/>
    <mergeCell ref="BJ1282:BJ1283"/>
    <mergeCell ref="BK1282:BK1283"/>
    <mergeCell ref="BL1282:BL1283"/>
    <mergeCell ref="BM1282:BM1283"/>
    <mergeCell ref="AU1283:BG1283"/>
    <mergeCell ref="BL1280:BL1281"/>
    <mergeCell ref="BH1280:BH1281"/>
    <mergeCell ref="BI1280:BI1281"/>
    <mergeCell ref="BJ1280:BJ1281"/>
    <mergeCell ref="BK1280:BK1281"/>
    <mergeCell ref="BM1278:BM1279"/>
    <mergeCell ref="BM1274:BM1275"/>
    <mergeCell ref="AU1275:BG1275"/>
    <mergeCell ref="BH1276:BH1277"/>
    <mergeCell ref="BI1276:BI1277"/>
    <mergeCell ref="BJ1276:BJ1277"/>
    <mergeCell ref="BK1276:BK1277"/>
    <mergeCell ref="BL1276:BL1277"/>
    <mergeCell ref="BM1276:BM1277"/>
    <mergeCell ref="AU1277:BG1277"/>
    <mergeCell ref="BL1274:BL1275"/>
    <mergeCell ref="AU1279:BG1279"/>
    <mergeCell ref="BH1278:BH1279"/>
    <mergeCell ref="BI1278:BI1279"/>
    <mergeCell ref="BJ1278:BJ1279"/>
    <mergeCell ref="BK1278:BK1279"/>
    <mergeCell ref="AU1273:BG1273"/>
    <mergeCell ref="BH1274:BH1275"/>
    <mergeCell ref="BI1274:BI1275"/>
    <mergeCell ref="BJ1274:BJ1275"/>
    <mergeCell ref="BK1274:BK1275"/>
    <mergeCell ref="BM1270:BM1271"/>
    <mergeCell ref="BH1272:BH1273"/>
    <mergeCell ref="BI1272:BI1273"/>
    <mergeCell ref="BJ1272:BJ1273"/>
    <mergeCell ref="BK1272:BK1273"/>
    <mergeCell ref="BL1272:BL1273"/>
    <mergeCell ref="BM1272:BM1273"/>
    <mergeCell ref="BL1270:BL1271"/>
    <mergeCell ref="AO1270:BG1270"/>
    <mergeCell ref="BH1270:BH1271"/>
    <mergeCell ref="BI1270:BI1271"/>
    <mergeCell ref="BJ1270:BJ1271"/>
    <mergeCell ref="BK1270:BK127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0599C5-0ADB-436E-9779-B6E5468F5871}">
  <sheetPr>
    <tabColor rgb="FFCCCC00"/>
  </sheetPr>
  <dimension ref="A1:D34"/>
  <sheetViews>
    <sheetView workbookViewId="0">
      <selection activeCell="B12" sqref="B12"/>
    </sheetView>
  </sheetViews>
  <sheetFormatPr defaultRowHeight="15"/>
  <cols>
    <col min="1" max="1" width="9.140625" customWidth="1"/>
    <col min="2" max="2" width="34.7109375" customWidth="1"/>
    <col min="3" max="3" width="19.42578125" customWidth="1"/>
    <col min="4" max="4" width="18.85546875" customWidth="1"/>
  </cols>
  <sheetData>
    <row r="1" spans="1:4">
      <c r="A1" s="193" t="s">
        <v>559</v>
      </c>
      <c r="B1" s="194"/>
    </row>
    <row r="2" spans="1:4">
      <c r="A2" s="195"/>
      <c r="B2" s="196" t="s">
        <v>560</v>
      </c>
    </row>
    <row r="3" spans="1:4">
      <c r="A3" s="197"/>
      <c r="B3" s="196" t="s">
        <v>561</v>
      </c>
    </row>
    <row r="4" spans="1:4">
      <c r="A4" s="198"/>
      <c r="B4" s="196" t="s">
        <v>1102</v>
      </c>
    </row>
    <row r="5" spans="1:4" ht="30">
      <c r="A5" s="392"/>
      <c r="B5" s="196" t="s">
        <v>1097</v>
      </c>
    </row>
    <row r="7" spans="1:4">
      <c r="A7" s="419" t="s">
        <v>782</v>
      </c>
      <c r="B7" s="420" t="s">
        <v>1109</v>
      </c>
      <c r="C7" s="419" t="s">
        <v>1112</v>
      </c>
      <c r="D7" s="419" t="s">
        <v>422</v>
      </c>
    </row>
    <row r="8" spans="1:4" ht="30">
      <c r="A8" s="140">
        <v>1</v>
      </c>
      <c r="B8" s="409" t="s">
        <v>622</v>
      </c>
      <c r="C8" s="140"/>
      <c r="D8" s="140" t="s">
        <v>1108</v>
      </c>
    </row>
    <row r="9" spans="1:4" ht="30">
      <c r="A9" s="140">
        <v>2</v>
      </c>
      <c r="B9" s="409" t="s">
        <v>623</v>
      </c>
      <c r="C9" s="140"/>
      <c r="D9" s="140" t="s">
        <v>1108</v>
      </c>
    </row>
    <row r="10" spans="1:4">
      <c r="A10" s="140">
        <v>3</v>
      </c>
      <c r="B10" s="409" t="s">
        <v>632</v>
      </c>
      <c r="C10" s="140"/>
      <c r="D10" s="140"/>
    </row>
    <row r="11" spans="1:4">
      <c r="A11" s="146"/>
      <c r="B11" s="146"/>
      <c r="C11" s="146"/>
      <c r="D11" s="146"/>
    </row>
    <row r="12" spans="1:4">
      <c r="A12" s="146"/>
      <c r="B12" s="146"/>
      <c r="C12" s="146"/>
      <c r="D12" s="146"/>
    </row>
    <row r="13" spans="1:4">
      <c r="A13" s="146"/>
      <c r="B13" s="146"/>
      <c r="C13" s="146"/>
      <c r="D13" s="146"/>
    </row>
    <row r="14" spans="1:4">
      <c r="A14" s="146"/>
      <c r="B14" s="146"/>
      <c r="C14" s="146"/>
      <c r="D14" s="146"/>
    </row>
    <row r="15" spans="1:4">
      <c r="A15" s="146"/>
      <c r="B15" s="146"/>
      <c r="C15" s="146"/>
      <c r="D15" s="146"/>
    </row>
    <row r="16" spans="1:4">
      <c r="A16" s="146"/>
      <c r="B16" s="146"/>
      <c r="C16" s="146"/>
      <c r="D16" s="146"/>
    </row>
    <row r="17" spans="1:4">
      <c r="A17" s="146"/>
      <c r="B17" s="146"/>
      <c r="C17" s="146"/>
      <c r="D17" s="146"/>
    </row>
    <row r="18" spans="1:4">
      <c r="A18" s="146"/>
      <c r="B18" s="146"/>
      <c r="C18" s="146"/>
      <c r="D18" s="146"/>
    </row>
    <row r="19" spans="1:4">
      <c r="A19" s="146"/>
      <c r="B19" s="146"/>
      <c r="C19" s="146"/>
      <c r="D19" s="146"/>
    </row>
    <row r="20" spans="1:4">
      <c r="A20" s="146"/>
      <c r="B20" s="146"/>
      <c r="C20" s="146"/>
      <c r="D20" s="146"/>
    </row>
    <row r="21" spans="1:4">
      <c r="A21" s="146"/>
      <c r="B21" s="146"/>
      <c r="C21" s="146"/>
      <c r="D21" s="146"/>
    </row>
    <row r="22" spans="1:4">
      <c r="A22" s="146"/>
      <c r="B22" s="146"/>
      <c r="C22" s="146"/>
      <c r="D22" s="146"/>
    </row>
    <row r="23" spans="1:4">
      <c r="A23" s="146"/>
      <c r="B23" s="146"/>
      <c r="C23" s="146"/>
      <c r="D23" s="146"/>
    </row>
    <row r="24" spans="1:4">
      <c r="A24" s="146"/>
      <c r="B24" s="146"/>
      <c r="C24" s="146"/>
      <c r="D24" s="146"/>
    </row>
    <row r="25" spans="1:4">
      <c r="A25" s="146"/>
      <c r="B25" s="146"/>
      <c r="C25" s="146"/>
      <c r="D25" s="146"/>
    </row>
    <row r="26" spans="1:4">
      <c r="A26" s="146"/>
      <c r="B26" s="146"/>
      <c r="C26" s="146"/>
      <c r="D26" s="146"/>
    </row>
    <row r="27" spans="1:4">
      <c r="A27" s="146"/>
      <c r="B27" s="146"/>
      <c r="C27" s="146"/>
      <c r="D27" s="146"/>
    </row>
    <row r="28" spans="1:4">
      <c r="A28" s="146"/>
      <c r="B28" s="146"/>
      <c r="C28" s="146"/>
      <c r="D28" s="146"/>
    </row>
    <row r="29" spans="1:4">
      <c r="A29" s="146"/>
      <c r="B29" s="146"/>
      <c r="C29" s="146"/>
      <c r="D29" s="146"/>
    </row>
    <row r="30" spans="1:4">
      <c r="A30" s="146"/>
      <c r="B30" s="146"/>
      <c r="C30" s="146"/>
      <c r="D30" s="146"/>
    </row>
    <row r="31" spans="1:4">
      <c r="A31" s="146"/>
      <c r="B31" s="146"/>
      <c r="C31" s="146"/>
      <c r="D31" s="146"/>
    </row>
    <row r="32" spans="1:4">
      <c r="A32" s="146"/>
      <c r="B32" s="146"/>
      <c r="C32" s="146"/>
      <c r="D32" s="146"/>
    </row>
    <row r="33" spans="1:4">
      <c r="A33" s="146"/>
      <c r="B33" s="146"/>
      <c r="C33" s="146"/>
      <c r="D33" s="146"/>
    </row>
    <row r="34" spans="1:4">
      <c r="A34" s="146"/>
      <c r="B34" s="146"/>
      <c r="C34" s="146"/>
      <c r="D34" s="146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3643C-DCAA-466A-BB6D-A2CA2AE58840}">
  <sheetPr codeName="Лист6">
    <tabColor rgb="FFFFFF00"/>
  </sheetPr>
  <dimension ref="A1:O15"/>
  <sheetViews>
    <sheetView zoomScale="115" zoomScaleNormal="115" workbookViewId="0">
      <pane ySplit="1" topLeftCell="A2" activePane="bottomLeft" state="frozen"/>
      <selection activeCell="C118" sqref="C118"/>
      <selection pane="bottomLeft" activeCell="G21" sqref="G21"/>
    </sheetView>
  </sheetViews>
  <sheetFormatPr defaultColWidth="9.140625" defaultRowHeight="15"/>
  <cols>
    <col min="1" max="1" width="23.5703125" style="5" bestFit="1" customWidth="1"/>
    <col min="2" max="2" width="33.42578125" style="6" customWidth="1"/>
    <col min="3" max="3" width="31.7109375" style="6" bestFit="1" customWidth="1"/>
    <col min="4" max="4" width="20.5703125" style="6" bestFit="1" customWidth="1"/>
    <col min="5" max="5" width="10.85546875" style="6" bestFit="1" customWidth="1"/>
    <col min="6" max="8" width="9.85546875" style="6" bestFit="1" customWidth="1"/>
    <col min="9" max="9" width="16.42578125" style="6" bestFit="1" customWidth="1"/>
    <col min="10" max="10" width="16.7109375" style="6" customWidth="1"/>
    <col min="11" max="11" width="16.42578125" style="6" bestFit="1" customWidth="1"/>
    <col min="12" max="12" width="9.7109375" style="6" bestFit="1" customWidth="1"/>
    <col min="13" max="15" width="16.42578125" style="6" bestFit="1" customWidth="1"/>
    <col min="16" max="16384" width="9.140625" style="2"/>
  </cols>
  <sheetData>
    <row r="1" spans="1:15" s="1" customFormat="1" ht="51.75" customHeight="1">
      <c r="A1" s="3" t="s">
        <v>69</v>
      </c>
      <c r="B1" s="4" t="s">
        <v>2</v>
      </c>
      <c r="C1" s="4" t="s">
        <v>90</v>
      </c>
      <c r="D1" s="4" t="s">
        <v>103</v>
      </c>
      <c r="E1" s="4" t="s">
        <v>98</v>
      </c>
      <c r="F1" s="4" t="s">
        <v>102</v>
      </c>
      <c r="G1" s="4" t="s">
        <v>115</v>
      </c>
      <c r="H1" s="4" t="s">
        <v>138</v>
      </c>
      <c r="I1" s="4" t="s">
        <v>139</v>
      </c>
      <c r="J1" s="4" t="s">
        <v>6</v>
      </c>
      <c r="K1" s="4" t="s">
        <v>134</v>
      </c>
      <c r="L1" s="4" t="s">
        <v>150</v>
      </c>
      <c r="M1" s="4" t="s">
        <v>146</v>
      </c>
      <c r="N1" s="4" t="s">
        <v>547</v>
      </c>
      <c r="O1" s="4" t="s">
        <v>557</v>
      </c>
    </row>
    <row r="2" spans="1:15">
      <c r="A2" s="5" t="s">
        <v>70</v>
      </c>
      <c r="B2" s="6" t="s">
        <v>81</v>
      </c>
      <c r="C2" s="6" t="s">
        <v>81</v>
      </c>
      <c r="D2" s="6" t="s">
        <v>97</v>
      </c>
      <c r="E2" s="6" t="s">
        <v>30</v>
      </c>
      <c r="F2" s="6" t="s">
        <v>28</v>
      </c>
      <c r="G2" s="6" t="s">
        <v>116</v>
      </c>
      <c r="H2" s="6" t="s">
        <v>56</v>
      </c>
      <c r="I2" s="6" t="s">
        <v>0</v>
      </c>
      <c r="J2" s="6" t="s">
        <v>0</v>
      </c>
      <c r="K2" s="6" t="s">
        <v>0</v>
      </c>
      <c r="L2" s="6" t="s">
        <v>0</v>
      </c>
      <c r="M2" s="6" t="s">
        <v>0</v>
      </c>
      <c r="N2" s="6" t="s">
        <v>81</v>
      </c>
      <c r="O2" s="6" t="s">
        <v>558</v>
      </c>
    </row>
    <row r="3" spans="1:15">
      <c r="A3" s="5" t="s">
        <v>71</v>
      </c>
      <c r="B3" s="6" t="s">
        <v>77</v>
      </c>
      <c r="C3" s="6" t="s">
        <v>122</v>
      </c>
      <c r="D3" s="6" t="s">
        <v>78</v>
      </c>
      <c r="E3" s="6" t="s">
        <v>0</v>
      </c>
      <c r="F3" s="6" t="s">
        <v>55</v>
      </c>
      <c r="G3" s="6" t="s">
        <v>117</v>
      </c>
      <c r="H3" s="6" t="s">
        <v>29</v>
      </c>
      <c r="I3" s="6" t="s">
        <v>142</v>
      </c>
      <c r="J3" s="6" t="s">
        <v>30</v>
      </c>
      <c r="K3" s="6" t="s">
        <v>30</v>
      </c>
      <c r="L3" s="6" t="s">
        <v>30</v>
      </c>
      <c r="M3" s="6" t="s">
        <v>30</v>
      </c>
      <c r="N3" s="6" t="s">
        <v>556</v>
      </c>
      <c r="O3" s="6" t="s">
        <v>213</v>
      </c>
    </row>
    <row r="4" spans="1:15">
      <c r="A4" s="5" t="s">
        <v>74</v>
      </c>
      <c r="B4" s="6" t="s">
        <v>40</v>
      </c>
      <c r="C4" s="6" t="s">
        <v>91</v>
      </c>
      <c r="D4" s="6" t="s">
        <v>80</v>
      </c>
      <c r="E4" s="6" t="s">
        <v>142</v>
      </c>
      <c r="I4" s="6" t="s">
        <v>159</v>
      </c>
      <c r="J4" s="6" t="s">
        <v>163</v>
      </c>
      <c r="K4" s="6" t="s">
        <v>163</v>
      </c>
      <c r="M4" s="6" t="s">
        <v>163</v>
      </c>
      <c r="O4" s="6" t="s">
        <v>214</v>
      </c>
    </row>
    <row r="5" spans="1:15">
      <c r="A5" s="5" t="s">
        <v>76</v>
      </c>
      <c r="B5" s="6" t="s">
        <v>123</v>
      </c>
      <c r="C5" s="7" t="s">
        <v>143</v>
      </c>
      <c r="D5" s="6" t="s">
        <v>79</v>
      </c>
      <c r="I5" s="6" t="s">
        <v>30</v>
      </c>
      <c r="J5" s="6" t="s">
        <v>164</v>
      </c>
      <c r="K5" s="6" t="s">
        <v>164</v>
      </c>
      <c r="M5" s="6" t="s">
        <v>164</v>
      </c>
      <c r="O5" s="6" t="s">
        <v>215</v>
      </c>
    </row>
    <row r="6" spans="1:15">
      <c r="A6" s="5" t="s">
        <v>73</v>
      </c>
      <c r="B6" s="6" t="s">
        <v>3</v>
      </c>
      <c r="C6" s="6" t="s">
        <v>45</v>
      </c>
      <c r="D6" s="6" t="s">
        <v>1099</v>
      </c>
      <c r="I6" s="6" t="s">
        <v>163</v>
      </c>
      <c r="J6" s="6" t="s">
        <v>165</v>
      </c>
      <c r="K6" s="6" t="s">
        <v>165</v>
      </c>
      <c r="M6" s="6" t="s">
        <v>165</v>
      </c>
      <c r="O6" s="6" t="s">
        <v>964</v>
      </c>
    </row>
    <row r="7" spans="1:15">
      <c r="A7" s="5" t="s">
        <v>153</v>
      </c>
      <c r="B7" s="6" t="s">
        <v>88</v>
      </c>
      <c r="C7" s="6" t="s">
        <v>144</v>
      </c>
      <c r="I7" s="6" t="s">
        <v>164</v>
      </c>
      <c r="J7" s="6" t="s">
        <v>166</v>
      </c>
      <c r="K7" s="6" t="s">
        <v>166</v>
      </c>
      <c r="M7" s="6" t="s">
        <v>166</v>
      </c>
      <c r="O7" s="6" t="s">
        <v>965</v>
      </c>
    </row>
    <row r="8" spans="1:15">
      <c r="A8" s="5" t="s">
        <v>75</v>
      </c>
      <c r="B8" s="6" t="s">
        <v>87</v>
      </c>
      <c r="C8" s="6" t="s">
        <v>548</v>
      </c>
      <c r="I8" s="6" t="s">
        <v>165</v>
      </c>
      <c r="K8" s="6" t="s">
        <v>167</v>
      </c>
      <c r="M8" s="6" t="s">
        <v>142</v>
      </c>
      <c r="O8" s="6" t="s">
        <v>966</v>
      </c>
    </row>
    <row r="9" spans="1:15">
      <c r="A9" s="5" t="s">
        <v>155</v>
      </c>
      <c r="B9" s="6" t="s">
        <v>89</v>
      </c>
      <c r="I9" s="6" t="s">
        <v>166</v>
      </c>
      <c r="K9" s="6" t="s">
        <v>169</v>
      </c>
      <c r="O9" s="6" t="s">
        <v>967</v>
      </c>
    </row>
    <row r="10" spans="1:15">
      <c r="A10" s="5" t="s">
        <v>154</v>
      </c>
      <c r="I10" s="6" t="s">
        <v>160</v>
      </c>
      <c r="K10" s="6" t="s">
        <v>168</v>
      </c>
    </row>
    <row r="11" spans="1:15">
      <c r="A11" s="5" t="s">
        <v>1101</v>
      </c>
      <c r="K11" s="6" t="s">
        <v>142</v>
      </c>
    </row>
    <row r="12" spans="1:15">
      <c r="A12" s="5" t="s">
        <v>72</v>
      </c>
    </row>
    <row r="13" spans="1:15">
      <c r="A13" s="5" t="s">
        <v>151</v>
      </c>
    </row>
    <row r="14" spans="1:15">
      <c r="A14" s="5" t="s">
        <v>152</v>
      </c>
    </row>
    <row r="15" spans="1:15">
      <c r="A15" s="5" t="s">
        <v>156</v>
      </c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97BB9-BC37-4F50-B9C9-5ED9F75C2257}">
  <sheetPr codeName="Лист2"/>
  <dimension ref="A1:M136"/>
  <sheetViews>
    <sheetView workbookViewId="0">
      <selection activeCell="C118" sqref="C118"/>
    </sheetView>
  </sheetViews>
  <sheetFormatPr defaultColWidth="9.140625" defaultRowHeight="15"/>
  <cols>
    <col min="1" max="1" width="57.140625" bestFit="1" customWidth="1"/>
    <col min="2" max="2" width="33.85546875" bestFit="1" customWidth="1"/>
    <col min="3" max="3" width="36.5703125" bestFit="1" customWidth="1"/>
    <col min="4" max="4" width="18.5703125" customWidth="1"/>
    <col min="5" max="5" width="9.7109375" style="41" bestFit="1" customWidth="1"/>
    <col min="6" max="6" width="23.140625" style="41" customWidth="1"/>
    <col min="7" max="7" width="9.140625" style="41"/>
    <col min="8" max="8" width="38.42578125" style="41" bestFit="1" customWidth="1"/>
    <col min="9" max="9" width="22.7109375" style="41" bestFit="1" customWidth="1"/>
    <col min="10" max="11" width="9.140625" style="41"/>
    <col min="12" max="12" width="57.140625" style="41" bestFit="1" customWidth="1"/>
    <col min="13" max="16384" width="9.140625" style="41"/>
  </cols>
  <sheetData>
    <row r="1" spans="1:13">
      <c r="A1" t="s">
        <v>231</v>
      </c>
      <c r="B1" t="s">
        <v>232</v>
      </c>
      <c r="C1" t="s">
        <v>237</v>
      </c>
      <c r="D1" t="s">
        <v>250</v>
      </c>
      <c r="E1" s="41" t="s">
        <v>233</v>
      </c>
      <c r="F1" s="41" t="s">
        <v>244</v>
      </c>
    </row>
    <row r="2" spans="1:13">
      <c r="A2" s="42" t="s">
        <v>2</v>
      </c>
      <c r="B2" s="43"/>
      <c r="C2" s="43"/>
      <c r="D2" s="43"/>
      <c r="E2" s="42"/>
      <c r="L2" s="41" t="s">
        <v>234</v>
      </c>
    </row>
    <row r="3" spans="1:13">
      <c r="B3" s="44" t="s">
        <v>87</v>
      </c>
      <c r="C3" s="49">
        <v>2.2999999999999998</v>
      </c>
      <c r="D3" s="49"/>
      <c r="E3" s="41">
        <v>0.98499999999999999</v>
      </c>
      <c r="L3" s="41" t="s">
        <v>235</v>
      </c>
    </row>
    <row r="4" spans="1:13">
      <c r="B4" s="44" t="s">
        <v>89</v>
      </c>
      <c r="C4" s="49">
        <v>2.2999999999999998</v>
      </c>
      <c r="D4" s="49"/>
      <c r="E4" s="41">
        <v>0.99</v>
      </c>
      <c r="H4"/>
      <c r="I4"/>
      <c r="L4" s="41" t="s">
        <v>236</v>
      </c>
    </row>
    <row r="5" spans="1:13">
      <c r="B5" s="45" t="s">
        <v>81</v>
      </c>
      <c r="C5" s="45" t="s">
        <v>238</v>
      </c>
      <c r="D5" s="45"/>
      <c r="E5" s="41">
        <v>1</v>
      </c>
      <c r="H5"/>
      <c r="I5"/>
      <c r="L5" s="41" t="s">
        <v>12</v>
      </c>
    </row>
    <row r="6" spans="1:13">
      <c r="B6" s="45" t="s">
        <v>40</v>
      </c>
      <c r="C6" s="45" t="s">
        <v>239</v>
      </c>
      <c r="D6" s="45"/>
      <c r="E6" s="41">
        <v>1</v>
      </c>
      <c r="F6" s="775" t="s">
        <v>249</v>
      </c>
      <c r="H6"/>
      <c r="I6"/>
    </row>
    <row r="7" spans="1:13">
      <c r="B7" s="46" t="s">
        <v>123</v>
      </c>
      <c r="C7" s="46" t="s">
        <v>239</v>
      </c>
      <c r="D7" s="46"/>
      <c r="E7" s="41">
        <v>1.0049999999999999</v>
      </c>
      <c r="F7" s="775"/>
      <c r="H7"/>
      <c r="I7"/>
    </row>
    <row r="8" spans="1:13">
      <c r="B8" s="46" t="s">
        <v>3</v>
      </c>
      <c r="C8" s="46" t="s">
        <v>239</v>
      </c>
      <c r="D8" s="46"/>
      <c r="E8" s="84">
        <v>1.01</v>
      </c>
      <c r="F8" s="775"/>
      <c r="H8"/>
      <c r="I8"/>
      <c r="L8" s="41" t="s">
        <v>225</v>
      </c>
    </row>
    <row r="9" spans="1:13">
      <c r="B9" s="46" t="s">
        <v>88</v>
      </c>
      <c r="C9" s="46" t="s">
        <v>239</v>
      </c>
      <c r="D9" s="46"/>
      <c r="E9" s="84">
        <v>1.0149999999999999</v>
      </c>
      <c r="F9" s="775"/>
      <c r="H9"/>
      <c r="I9"/>
      <c r="M9" s="41" t="s">
        <v>229</v>
      </c>
    </row>
    <row r="10" spans="1:13">
      <c r="A10" s="42" t="s">
        <v>126</v>
      </c>
      <c r="B10" s="43"/>
      <c r="C10" s="43"/>
      <c r="D10" s="43"/>
      <c r="E10" s="42"/>
      <c r="H10"/>
      <c r="I10"/>
      <c r="M10" s="41" t="s">
        <v>230</v>
      </c>
    </row>
    <row r="11" spans="1:13">
      <c r="B11" s="46" t="s">
        <v>219</v>
      </c>
      <c r="C11" s="46" t="s">
        <v>240</v>
      </c>
      <c r="D11" s="46" t="s">
        <v>251</v>
      </c>
      <c r="E11" s="41">
        <v>1</v>
      </c>
      <c r="H11"/>
      <c r="I11"/>
    </row>
    <row r="12" spans="1:13">
      <c r="B12" s="46" t="s">
        <v>219</v>
      </c>
      <c r="C12" s="46" t="s">
        <v>240</v>
      </c>
      <c r="D12" s="46" t="s">
        <v>207</v>
      </c>
      <c r="E12" s="41">
        <v>1.01</v>
      </c>
      <c r="H12"/>
      <c r="I12"/>
      <c r="M12" s="41" t="s">
        <v>97</v>
      </c>
    </row>
    <row r="13" spans="1:13">
      <c r="B13" s="46" t="s">
        <v>220</v>
      </c>
      <c r="C13" s="46" t="s">
        <v>240</v>
      </c>
      <c r="D13" s="46" t="s">
        <v>251</v>
      </c>
      <c r="E13" s="41">
        <v>1</v>
      </c>
      <c r="H13"/>
      <c r="I13"/>
      <c r="M13" s="41" t="s">
        <v>78</v>
      </c>
    </row>
    <row r="14" spans="1:13">
      <c r="B14" s="46" t="s">
        <v>220</v>
      </c>
      <c r="C14" s="46" t="s">
        <v>240</v>
      </c>
      <c r="D14" s="46" t="s">
        <v>116</v>
      </c>
      <c r="E14" s="41">
        <v>1.0049999999999999</v>
      </c>
      <c r="H14"/>
      <c r="I14"/>
    </row>
    <row r="15" spans="1:13">
      <c r="B15" s="46" t="s">
        <v>220</v>
      </c>
      <c r="C15" s="46" t="s">
        <v>240</v>
      </c>
      <c r="D15" s="46" t="s">
        <v>117</v>
      </c>
      <c r="E15" s="41">
        <v>1.01</v>
      </c>
      <c r="H15"/>
      <c r="I15"/>
      <c r="M15" s="41" t="s">
        <v>80</v>
      </c>
    </row>
    <row r="16" spans="1:13">
      <c r="B16" s="58" t="s">
        <v>221</v>
      </c>
      <c r="C16" s="58" t="s">
        <v>240</v>
      </c>
      <c r="D16" s="58"/>
      <c r="E16" s="59"/>
      <c r="H16"/>
      <c r="I16"/>
      <c r="M16" s="41" t="s">
        <v>79</v>
      </c>
    </row>
    <row r="17" spans="1:13">
      <c r="B17" s="58" t="s">
        <v>222</v>
      </c>
      <c r="C17" s="58" t="s">
        <v>240</v>
      </c>
      <c r="D17" s="58"/>
      <c r="E17" s="59"/>
      <c r="H17"/>
      <c r="I17"/>
      <c r="L17" s="41" t="s">
        <v>227</v>
      </c>
      <c r="M17" s="41" t="s">
        <v>229</v>
      </c>
    </row>
    <row r="18" spans="1:13">
      <c r="B18" s="46" t="s">
        <v>223</v>
      </c>
      <c r="C18" s="46" t="s">
        <v>240</v>
      </c>
      <c r="D18" s="58" t="s">
        <v>251</v>
      </c>
      <c r="E18" s="41">
        <v>1</v>
      </c>
      <c r="H18"/>
      <c r="I18"/>
      <c r="M18" s="41" t="s">
        <v>230</v>
      </c>
    </row>
    <row r="19" spans="1:13">
      <c r="B19" s="46" t="s">
        <v>223</v>
      </c>
      <c r="C19" s="46" t="s">
        <v>240</v>
      </c>
      <c r="D19" s="46">
        <v>1</v>
      </c>
      <c r="E19" s="41">
        <v>1.0049999999999999</v>
      </c>
      <c r="H19"/>
      <c r="I19"/>
      <c r="M19" s="41" t="s">
        <v>97</v>
      </c>
    </row>
    <row r="20" spans="1:13">
      <c r="B20" s="46" t="s">
        <v>224</v>
      </c>
      <c r="C20" s="46" t="s">
        <v>240</v>
      </c>
      <c r="D20" s="46" t="s">
        <v>251</v>
      </c>
      <c r="E20" s="41">
        <v>1</v>
      </c>
      <c r="H20"/>
      <c r="I20"/>
      <c r="M20" s="41" t="s">
        <v>78</v>
      </c>
    </row>
    <row r="21" spans="1:13">
      <c r="B21" s="46" t="s">
        <v>224</v>
      </c>
      <c r="C21" s="46" t="s">
        <v>240</v>
      </c>
      <c r="D21" s="46">
        <v>1</v>
      </c>
      <c r="E21" s="41">
        <v>1.01</v>
      </c>
      <c r="H21"/>
      <c r="I21"/>
    </row>
    <row r="22" spans="1:13">
      <c r="A22" s="42" t="s">
        <v>91</v>
      </c>
      <c r="B22" s="43"/>
      <c r="C22" s="43"/>
      <c r="D22" s="43"/>
      <c r="E22" s="42"/>
      <c r="H22"/>
      <c r="I22"/>
      <c r="M22" s="41" t="s">
        <v>80</v>
      </c>
    </row>
    <row r="23" spans="1:13">
      <c r="B23" s="48">
        <v>1</v>
      </c>
      <c r="C23" s="48">
        <v>2.2999999999999998</v>
      </c>
      <c r="D23" s="48" t="s">
        <v>251</v>
      </c>
      <c r="E23" s="41">
        <v>1</v>
      </c>
      <c r="H23"/>
      <c r="I23"/>
      <c r="J23"/>
      <c r="M23" s="41" t="s">
        <v>79</v>
      </c>
    </row>
    <row r="24" spans="1:13">
      <c r="B24" s="48">
        <v>1</v>
      </c>
      <c r="C24" s="48">
        <v>2.2999999999999998</v>
      </c>
      <c r="D24" s="48">
        <v>1</v>
      </c>
      <c r="E24" s="41">
        <v>1.01</v>
      </c>
      <c r="H24"/>
      <c r="I24"/>
      <c r="J24"/>
      <c r="M24" s="41" t="s">
        <v>28</v>
      </c>
    </row>
    <row r="25" spans="1:13">
      <c r="A25" s="42" t="s">
        <v>127</v>
      </c>
      <c r="B25" s="43"/>
      <c r="C25" s="43"/>
      <c r="D25" s="43"/>
      <c r="E25" s="42"/>
      <c r="H25"/>
      <c r="I25"/>
      <c r="J25"/>
      <c r="M25" s="41" t="s">
        <v>55</v>
      </c>
    </row>
    <row r="26" spans="1:13">
      <c r="B26" s="60">
        <v>1</v>
      </c>
      <c r="C26" s="60">
        <v>2</v>
      </c>
      <c r="D26" s="60"/>
      <c r="F26" s="776" t="s">
        <v>252</v>
      </c>
      <c r="H26"/>
      <c r="I26"/>
      <c r="J26"/>
    </row>
    <row r="27" spans="1:13" ht="15" customHeight="1">
      <c r="B27" s="51">
        <v>2</v>
      </c>
      <c r="C27" s="51">
        <v>2.2999999999999998</v>
      </c>
      <c r="D27" s="51"/>
      <c r="E27" s="41">
        <v>1</v>
      </c>
      <c r="F27" s="776"/>
      <c r="H27"/>
      <c r="I27"/>
      <c r="J27"/>
      <c r="L27" s="41" t="s">
        <v>125</v>
      </c>
    </row>
    <row r="28" spans="1:13">
      <c r="B28" s="48">
        <v>2</v>
      </c>
      <c r="C28" s="48">
        <v>1</v>
      </c>
      <c r="D28" s="48"/>
      <c r="E28" s="41">
        <v>1.0049999999999999</v>
      </c>
      <c r="F28" s="776"/>
      <c r="H28"/>
      <c r="I28"/>
      <c r="J28"/>
    </row>
    <row r="29" spans="1:13">
      <c r="A29" s="42" t="s">
        <v>225</v>
      </c>
      <c r="B29" s="43"/>
      <c r="C29" s="43"/>
      <c r="D29" s="43"/>
      <c r="E29" s="42"/>
      <c r="I29"/>
      <c r="J29"/>
      <c r="L29" s="41" t="s">
        <v>112</v>
      </c>
    </row>
    <row r="30" spans="1:13">
      <c r="B30" s="45" t="s">
        <v>229</v>
      </c>
      <c r="C30" s="45"/>
      <c r="D30" s="45" t="s">
        <v>251</v>
      </c>
      <c r="E30" s="41">
        <v>1</v>
      </c>
      <c r="I30"/>
      <c r="J30"/>
      <c r="L30" s="41" t="s">
        <v>113</v>
      </c>
    </row>
    <row r="31" spans="1:13">
      <c r="B31" s="46" t="s">
        <v>229</v>
      </c>
      <c r="C31" s="46"/>
      <c r="D31" s="46">
        <v>1</v>
      </c>
      <c r="E31" s="41">
        <v>1.0024999999999999</v>
      </c>
      <c r="I31"/>
      <c r="J31"/>
    </row>
    <row r="32" spans="1:13">
      <c r="B32" s="100" t="s">
        <v>230</v>
      </c>
      <c r="C32" s="100"/>
      <c r="D32" s="45" t="s">
        <v>251</v>
      </c>
      <c r="E32" s="41">
        <v>1</v>
      </c>
      <c r="I32"/>
      <c r="J32"/>
    </row>
    <row r="33" spans="1:13">
      <c r="B33" s="100" t="s">
        <v>230</v>
      </c>
      <c r="C33" s="100"/>
      <c r="D33" s="100">
        <v>1</v>
      </c>
      <c r="E33" s="41">
        <v>1</v>
      </c>
      <c r="I33"/>
      <c r="J33"/>
    </row>
    <row r="34" spans="1:13">
      <c r="B34" s="45" t="s">
        <v>298</v>
      </c>
      <c r="C34" s="45"/>
      <c r="D34" s="45" t="s">
        <v>251</v>
      </c>
      <c r="E34" s="41">
        <v>1</v>
      </c>
      <c r="I34"/>
      <c r="J34"/>
    </row>
    <row r="35" spans="1:13">
      <c r="B35" s="46" t="s">
        <v>298</v>
      </c>
      <c r="C35" s="46"/>
      <c r="D35" s="46">
        <v>1</v>
      </c>
      <c r="E35" s="41">
        <v>1.0024999999999999</v>
      </c>
      <c r="I35"/>
      <c r="J35"/>
    </row>
    <row r="36" spans="1:13">
      <c r="A36" s="42" t="s">
        <v>227</v>
      </c>
      <c r="B36" s="43"/>
      <c r="C36" s="43"/>
      <c r="D36" s="43"/>
      <c r="E36" s="42"/>
      <c r="I36"/>
      <c r="J36"/>
    </row>
    <row r="37" spans="1:13">
      <c r="B37" s="45" t="s">
        <v>229</v>
      </c>
      <c r="C37" s="45"/>
      <c r="D37" s="45" t="s">
        <v>251</v>
      </c>
      <c r="E37" s="41">
        <v>1</v>
      </c>
      <c r="I37"/>
      <c r="J37"/>
    </row>
    <row r="38" spans="1:13">
      <c r="B38" s="46" t="s">
        <v>229</v>
      </c>
      <c r="C38" s="46"/>
      <c r="D38" s="46">
        <v>1</v>
      </c>
      <c r="E38" s="41">
        <v>1.0049999999999999</v>
      </c>
      <c r="I38"/>
      <c r="J38"/>
    </row>
    <row r="39" spans="1:13">
      <c r="A39" s="42" t="s">
        <v>228</v>
      </c>
      <c r="B39" s="43"/>
      <c r="C39" s="43"/>
      <c r="D39" s="43"/>
      <c r="E39" s="42"/>
      <c r="H39"/>
      <c r="I39"/>
      <c r="J39"/>
    </row>
    <row r="40" spans="1:13">
      <c r="B40" s="101">
        <v>1</v>
      </c>
      <c r="C40" s="58" t="s">
        <v>240</v>
      </c>
      <c r="D40" s="58"/>
      <c r="H40"/>
      <c r="I40"/>
      <c r="J40"/>
    </row>
    <row r="41" spans="1:13">
      <c r="B41" s="101">
        <v>2</v>
      </c>
      <c r="C41" s="58" t="s">
        <v>240</v>
      </c>
      <c r="D41" s="58"/>
      <c r="H41"/>
      <c r="I41"/>
      <c r="J41"/>
      <c r="L41" s="41" t="s">
        <v>8</v>
      </c>
    </row>
    <row r="42" spans="1:13">
      <c r="B42" s="101">
        <v>3</v>
      </c>
      <c r="C42" s="58" t="s">
        <v>240</v>
      </c>
      <c r="D42" s="58"/>
      <c r="H42"/>
      <c r="I42"/>
      <c r="J42"/>
      <c r="L42" s="41" t="s">
        <v>134</v>
      </c>
      <c r="M42" s="41" t="s">
        <v>0</v>
      </c>
    </row>
    <row r="43" spans="1:13">
      <c r="A43" s="42" t="s">
        <v>15</v>
      </c>
      <c r="B43" s="43"/>
      <c r="C43" s="43"/>
      <c r="D43" s="43"/>
      <c r="E43" s="42"/>
      <c r="H43"/>
      <c r="I43"/>
      <c r="J43"/>
      <c r="M43" s="41" t="s">
        <v>30</v>
      </c>
    </row>
    <row r="44" spans="1:13">
      <c r="B44" s="51">
        <v>2.72</v>
      </c>
      <c r="C44" s="45" t="s">
        <v>240</v>
      </c>
      <c r="D44" s="45"/>
      <c r="E44" s="41">
        <v>1</v>
      </c>
      <c r="F44" s="41" t="s">
        <v>245</v>
      </c>
      <c r="H44"/>
      <c r="I44"/>
      <c r="J44"/>
      <c r="M44" s="41" t="s">
        <v>163</v>
      </c>
    </row>
    <row r="45" spans="1:13">
      <c r="B45" s="48">
        <v>3</v>
      </c>
      <c r="C45" s="46" t="s">
        <v>240</v>
      </c>
      <c r="D45" s="46"/>
      <c r="E45" s="41">
        <v>1.0024999999999999</v>
      </c>
      <c r="H45"/>
      <c r="I45"/>
      <c r="M45" s="41" t="s">
        <v>164</v>
      </c>
    </row>
    <row r="46" spans="1:13">
      <c r="B46" s="48">
        <v>3.17</v>
      </c>
      <c r="C46" s="46" t="s">
        <v>240</v>
      </c>
      <c r="D46" s="46"/>
      <c r="E46" s="41">
        <v>1.0049999999999999</v>
      </c>
      <c r="H46"/>
      <c r="I46"/>
      <c r="M46" s="41" t="s">
        <v>165</v>
      </c>
    </row>
    <row r="47" spans="1:13">
      <c r="B47" s="48">
        <v>3.32</v>
      </c>
      <c r="C47" s="46" t="s">
        <v>240</v>
      </c>
      <c r="D47" s="46"/>
      <c r="E47" s="41">
        <v>1.006</v>
      </c>
      <c r="H47"/>
      <c r="I47"/>
      <c r="M47" s="41" t="s">
        <v>166</v>
      </c>
    </row>
    <row r="48" spans="1:13">
      <c r="B48" s="48">
        <v>3.62</v>
      </c>
      <c r="C48" s="46" t="s">
        <v>240</v>
      </c>
      <c r="D48" s="46"/>
      <c r="E48" s="41">
        <v>1.0069999999999999</v>
      </c>
      <c r="H48"/>
      <c r="I48"/>
      <c r="M48" s="41" t="s">
        <v>167</v>
      </c>
    </row>
    <row r="49" spans="1:13">
      <c r="B49" s="48">
        <v>3.75</v>
      </c>
      <c r="C49" s="46" t="s">
        <v>240</v>
      </c>
      <c r="D49" s="46"/>
      <c r="E49" s="41">
        <v>1.008</v>
      </c>
      <c r="H49"/>
      <c r="I49"/>
      <c r="M49" s="41" t="s">
        <v>169</v>
      </c>
    </row>
    <row r="50" spans="1:13">
      <c r="B50" s="48">
        <v>3.7699999999999996</v>
      </c>
      <c r="C50" s="46" t="s">
        <v>240</v>
      </c>
      <c r="D50" s="46"/>
      <c r="E50" s="41">
        <v>1.0089999999999999</v>
      </c>
      <c r="H50"/>
      <c r="I50"/>
      <c r="M50" s="41" t="s">
        <v>168</v>
      </c>
    </row>
    <row r="51" spans="1:13">
      <c r="B51" s="48">
        <v>3.9</v>
      </c>
      <c r="C51" s="46" t="s">
        <v>240</v>
      </c>
      <c r="D51" s="46"/>
      <c r="E51" s="41">
        <v>1.01</v>
      </c>
      <c r="H51"/>
      <c r="I51"/>
      <c r="M51" s="41" t="s">
        <v>142</v>
      </c>
    </row>
    <row r="52" spans="1:13">
      <c r="A52" s="42" t="s">
        <v>82</v>
      </c>
      <c r="B52" s="65"/>
      <c r="C52" s="42"/>
      <c r="D52" s="42"/>
      <c r="H52"/>
      <c r="I52"/>
      <c r="L52" s="41" t="s">
        <v>150</v>
      </c>
      <c r="M52" s="41" t="s">
        <v>0</v>
      </c>
    </row>
    <row r="53" spans="1:13">
      <c r="B53" s="51" t="s">
        <v>253</v>
      </c>
      <c r="C53" s="45" t="s">
        <v>240</v>
      </c>
      <c r="D53" s="45" t="s">
        <v>251</v>
      </c>
      <c r="E53" s="41">
        <v>1</v>
      </c>
      <c r="H53"/>
      <c r="I53"/>
      <c r="M53" s="41" t="s">
        <v>30</v>
      </c>
    </row>
    <row r="54" spans="1:13">
      <c r="B54" s="44" t="s">
        <v>207</v>
      </c>
      <c r="C54" s="44" t="s">
        <v>240</v>
      </c>
      <c r="D54" s="44" t="s">
        <v>207</v>
      </c>
      <c r="E54" s="41">
        <v>0.995</v>
      </c>
      <c r="H54"/>
      <c r="I54"/>
    </row>
    <row r="55" spans="1:13">
      <c r="A55" s="42" t="s">
        <v>83</v>
      </c>
      <c r="B55" s="65"/>
      <c r="C55" s="42"/>
      <c r="D55" s="42"/>
      <c r="H55"/>
      <c r="I55"/>
    </row>
    <row r="56" spans="1:13">
      <c r="B56" s="51" t="s">
        <v>253</v>
      </c>
      <c r="C56" s="45" t="s">
        <v>240</v>
      </c>
      <c r="D56" s="45" t="s">
        <v>251</v>
      </c>
      <c r="E56" s="41">
        <v>1</v>
      </c>
      <c r="H56"/>
      <c r="I56"/>
    </row>
    <row r="57" spans="1:13">
      <c r="B57" s="46" t="s">
        <v>207</v>
      </c>
      <c r="C57" s="46" t="s">
        <v>239</v>
      </c>
      <c r="D57" s="46" t="s">
        <v>207</v>
      </c>
      <c r="E57" s="41">
        <v>1.0049999999999999</v>
      </c>
      <c r="H57"/>
      <c r="I57"/>
    </row>
    <row r="58" spans="1:13">
      <c r="A58" s="42" t="s">
        <v>84</v>
      </c>
      <c r="B58" s="65"/>
      <c r="C58" s="42"/>
      <c r="D58" s="42"/>
      <c r="H58"/>
      <c r="I58"/>
    </row>
    <row r="59" spans="1:13">
      <c r="B59" s="51" t="s">
        <v>253</v>
      </c>
      <c r="C59" s="45" t="s">
        <v>240</v>
      </c>
      <c r="D59" s="45" t="s">
        <v>251</v>
      </c>
      <c r="E59" s="41">
        <v>1</v>
      </c>
      <c r="H59"/>
      <c r="I59"/>
    </row>
    <row r="60" spans="1:13">
      <c r="B60" s="46" t="s">
        <v>207</v>
      </c>
      <c r="C60" s="46"/>
      <c r="D60" s="46" t="s">
        <v>207</v>
      </c>
      <c r="E60" s="41">
        <v>1.0049999999999999</v>
      </c>
      <c r="H60"/>
      <c r="I60"/>
    </row>
    <row r="61" spans="1:13">
      <c r="A61" s="42" t="s">
        <v>6</v>
      </c>
      <c r="B61" s="65"/>
      <c r="C61" s="42"/>
      <c r="D61" s="42"/>
      <c r="H61"/>
      <c r="I61"/>
    </row>
    <row r="62" spans="1:13">
      <c r="B62" s="51" t="s">
        <v>0</v>
      </c>
      <c r="C62" s="45"/>
      <c r="D62" s="45" t="s">
        <v>251</v>
      </c>
      <c r="E62" s="41">
        <v>1</v>
      </c>
      <c r="H62"/>
      <c r="I62"/>
    </row>
    <row r="63" spans="1:13">
      <c r="B63" s="66" t="s">
        <v>0</v>
      </c>
      <c r="C63" s="46"/>
      <c r="D63" s="46" t="s">
        <v>207</v>
      </c>
      <c r="E63" s="41">
        <v>1.0049999999999999</v>
      </c>
      <c r="H63"/>
      <c r="I63"/>
    </row>
    <row r="64" spans="1:13">
      <c r="B64" s="51" t="s">
        <v>30</v>
      </c>
      <c r="C64" s="45"/>
      <c r="D64" s="45" t="s">
        <v>251</v>
      </c>
      <c r="E64" s="41">
        <v>1</v>
      </c>
      <c r="H64"/>
      <c r="I64"/>
    </row>
    <row r="65" spans="1:9">
      <c r="B65" s="66" t="s">
        <v>30</v>
      </c>
      <c r="C65" s="46"/>
      <c r="D65" s="46" t="s">
        <v>207</v>
      </c>
      <c r="E65" s="41">
        <v>1.0049999999999999</v>
      </c>
      <c r="H65"/>
      <c r="I65"/>
    </row>
    <row r="66" spans="1:9">
      <c r="B66" s="67" t="s">
        <v>163</v>
      </c>
      <c r="C66" s="58"/>
      <c r="D66" s="58"/>
      <c r="H66"/>
      <c r="I66"/>
    </row>
    <row r="67" spans="1:9">
      <c r="B67" s="67" t="s">
        <v>164</v>
      </c>
      <c r="C67" s="58"/>
      <c r="D67" s="58"/>
      <c r="H67"/>
      <c r="I67"/>
    </row>
    <row r="68" spans="1:9">
      <c r="B68" s="67" t="s">
        <v>165</v>
      </c>
      <c r="C68" s="58"/>
      <c r="D68" s="58"/>
      <c r="H68"/>
      <c r="I68"/>
    </row>
    <row r="69" spans="1:9">
      <c r="B69" s="67" t="s">
        <v>166</v>
      </c>
      <c r="C69" s="58"/>
      <c r="D69" s="58"/>
      <c r="H69"/>
      <c r="I69"/>
    </row>
    <row r="70" spans="1:9">
      <c r="A70" s="42" t="s">
        <v>8</v>
      </c>
      <c r="B70" s="65"/>
      <c r="C70" s="42"/>
      <c r="D70" s="42"/>
      <c r="H70"/>
      <c r="I70"/>
    </row>
    <row r="71" spans="1:9">
      <c r="B71" s="68">
        <v>1</v>
      </c>
      <c r="C71" s="61"/>
      <c r="D71" s="61"/>
      <c r="E71" s="41">
        <v>1</v>
      </c>
      <c r="H71"/>
      <c r="I71"/>
    </row>
    <row r="72" spans="1:9">
      <c r="B72" s="66">
        <v>2</v>
      </c>
      <c r="C72" s="46"/>
      <c r="D72" s="46"/>
      <c r="E72" s="41">
        <v>1.0024999999999999</v>
      </c>
      <c r="H72"/>
      <c r="I72"/>
    </row>
    <row r="73" spans="1:9">
      <c r="B73" s="66">
        <v>3</v>
      </c>
      <c r="C73" s="46"/>
      <c r="D73" s="46"/>
      <c r="E73" s="41">
        <v>1.0049999999999999</v>
      </c>
      <c r="H73"/>
      <c r="I73"/>
    </row>
    <row r="74" spans="1:9">
      <c r="A74" s="42" t="s">
        <v>85</v>
      </c>
      <c r="B74" s="65"/>
      <c r="C74" s="42"/>
      <c r="D74" s="42"/>
      <c r="H74"/>
      <c r="I74"/>
    </row>
    <row r="75" spans="1:9">
      <c r="A75" s="42" t="s">
        <v>86</v>
      </c>
      <c r="B75" s="68" t="s">
        <v>254</v>
      </c>
      <c r="C75" s="61"/>
      <c r="D75" s="61" t="s">
        <v>251</v>
      </c>
      <c r="E75" s="41">
        <v>1</v>
      </c>
      <c r="H75"/>
      <c r="I75"/>
    </row>
    <row r="76" spans="1:9">
      <c r="A76" s="42" t="s">
        <v>137</v>
      </c>
      <c r="B76" s="69" t="s">
        <v>0</v>
      </c>
      <c r="C76" s="44"/>
      <c r="D76" s="44" t="s">
        <v>207</v>
      </c>
      <c r="E76" s="72">
        <v>0.995</v>
      </c>
      <c r="H76"/>
      <c r="I76"/>
    </row>
    <row r="77" spans="1:9">
      <c r="A77" s="42" t="s">
        <v>226</v>
      </c>
      <c r="B77" s="69" t="s">
        <v>142</v>
      </c>
      <c r="C77" s="44"/>
      <c r="D77" s="44" t="s">
        <v>207</v>
      </c>
      <c r="E77" s="41">
        <v>0.995</v>
      </c>
      <c r="H77"/>
      <c r="I77"/>
    </row>
    <row r="78" spans="1:9">
      <c r="B78" s="69" t="s">
        <v>159</v>
      </c>
      <c r="C78" s="44"/>
      <c r="D78" s="44" t="s">
        <v>207</v>
      </c>
      <c r="E78" s="41">
        <v>0.995</v>
      </c>
      <c r="H78"/>
      <c r="I78"/>
    </row>
    <row r="79" spans="1:9">
      <c r="A79" s="41"/>
      <c r="B79" s="69" t="s">
        <v>30</v>
      </c>
      <c r="C79" s="44"/>
      <c r="D79" s="44" t="s">
        <v>207</v>
      </c>
      <c r="E79" s="41">
        <v>0.995</v>
      </c>
      <c r="H79"/>
      <c r="I79"/>
    </row>
    <row r="80" spans="1:9">
      <c r="B80" s="69" t="s">
        <v>163</v>
      </c>
      <c r="C80" s="44"/>
      <c r="D80" s="44" t="s">
        <v>207</v>
      </c>
      <c r="E80" s="41">
        <v>0.99450000000000005</v>
      </c>
      <c r="H80"/>
      <c r="I80"/>
    </row>
    <row r="81" spans="1:13">
      <c r="A81" s="41"/>
      <c r="B81" s="69" t="s">
        <v>164</v>
      </c>
      <c r="C81" s="44"/>
      <c r="D81" s="44" t="s">
        <v>207</v>
      </c>
      <c r="E81" s="41">
        <v>0.99399999999999999</v>
      </c>
      <c r="H81"/>
      <c r="I81"/>
    </row>
    <row r="82" spans="1:13">
      <c r="B82" s="69" t="s">
        <v>165</v>
      </c>
      <c r="C82" s="44"/>
      <c r="D82" s="44" t="s">
        <v>207</v>
      </c>
      <c r="E82" s="41">
        <v>0.99350000000000005</v>
      </c>
      <c r="H82"/>
      <c r="I82"/>
      <c r="L82" s="41" t="s">
        <v>172</v>
      </c>
      <c r="M82" s="41" t="s">
        <v>56</v>
      </c>
    </row>
    <row r="83" spans="1:13">
      <c r="A83" s="41"/>
      <c r="B83" s="69" t="s">
        <v>166</v>
      </c>
      <c r="C83" s="44"/>
      <c r="D83" s="44" t="s">
        <v>207</v>
      </c>
      <c r="E83" s="41">
        <v>0.99299999999999999</v>
      </c>
      <c r="H83"/>
      <c r="I83"/>
      <c r="M83" s="41" t="s">
        <v>29</v>
      </c>
    </row>
    <row r="84" spans="1:13">
      <c r="B84" s="69" t="s">
        <v>160</v>
      </c>
      <c r="C84" s="44"/>
      <c r="D84" s="44" t="s">
        <v>207</v>
      </c>
      <c r="E84" s="41">
        <v>0.99250000000000005</v>
      </c>
      <c r="H84"/>
      <c r="I84"/>
      <c r="L84" s="41" t="s">
        <v>171</v>
      </c>
      <c r="M84" s="41" t="s">
        <v>56</v>
      </c>
    </row>
    <row r="85" spans="1:13">
      <c r="A85" s="42" t="s">
        <v>67</v>
      </c>
      <c r="B85" s="65"/>
      <c r="C85" s="42"/>
      <c r="D85" s="42"/>
      <c r="H85"/>
      <c r="I85"/>
      <c r="M85" s="41" t="s">
        <v>29</v>
      </c>
    </row>
    <row r="86" spans="1:13">
      <c r="A86" s="41"/>
      <c r="B86" s="68" t="s">
        <v>70</v>
      </c>
      <c r="C86" s="61"/>
      <c r="D86" s="61"/>
      <c r="E86" s="41">
        <v>1</v>
      </c>
      <c r="H86"/>
      <c r="I86"/>
    </row>
    <row r="87" spans="1:13">
      <c r="A87" s="41"/>
      <c r="B87" s="69"/>
      <c r="C87" s="44"/>
      <c r="D87" s="44" t="s">
        <v>207</v>
      </c>
      <c r="E87" s="41">
        <v>1</v>
      </c>
      <c r="H87"/>
      <c r="I87"/>
    </row>
    <row r="88" spans="1:13">
      <c r="A88" s="41"/>
      <c r="B88" s="70" t="s">
        <v>71</v>
      </c>
      <c r="C88" s="62"/>
      <c r="D88" s="62"/>
      <c r="E88" s="59">
        <v>1</v>
      </c>
      <c r="H88"/>
      <c r="I88"/>
    </row>
    <row r="89" spans="1:13">
      <c r="A89" s="41"/>
      <c r="B89" s="71"/>
      <c r="C89" s="63"/>
      <c r="D89" s="63" t="s">
        <v>207</v>
      </c>
      <c r="E89" s="59"/>
      <c r="H89"/>
      <c r="I89"/>
    </row>
    <row r="90" spans="1:13">
      <c r="A90" s="41"/>
      <c r="B90" s="70" t="s">
        <v>76</v>
      </c>
      <c r="C90" s="62"/>
      <c r="D90" s="62"/>
      <c r="E90" s="59">
        <v>1</v>
      </c>
      <c r="H90"/>
      <c r="I90"/>
    </row>
    <row r="91" spans="1:13">
      <c r="A91" s="41"/>
      <c r="B91" s="71"/>
      <c r="C91" s="63"/>
      <c r="D91" s="63" t="s">
        <v>207</v>
      </c>
      <c r="E91" s="59"/>
      <c r="H91"/>
      <c r="I91"/>
    </row>
    <row r="92" spans="1:13">
      <c r="A92" s="41"/>
      <c r="B92" s="70" t="s">
        <v>72</v>
      </c>
      <c r="C92" s="62"/>
      <c r="D92" s="62"/>
      <c r="E92" s="59">
        <v>1</v>
      </c>
      <c r="H92"/>
      <c r="I92"/>
    </row>
    <row r="93" spans="1:13">
      <c r="A93" s="41"/>
      <c r="B93" s="71"/>
      <c r="C93" s="63"/>
      <c r="D93" s="63" t="s">
        <v>207</v>
      </c>
      <c r="E93" s="59"/>
      <c r="H93"/>
      <c r="I93"/>
    </row>
    <row r="94" spans="1:13">
      <c r="A94" s="41"/>
      <c r="B94" s="68" t="s">
        <v>74</v>
      </c>
      <c r="C94" s="61"/>
      <c r="D94" s="61"/>
      <c r="E94" s="41">
        <v>1</v>
      </c>
      <c r="H94"/>
      <c r="I94"/>
    </row>
    <row r="95" spans="1:13">
      <c r="A95" s="41"/>
      <c r="B95" s="69"/>
      <c r="C95" s="44"/>
      <c r="D95" s="44" t="s">
        <v>207</v>
      </c>
      <c r="E95" s="41">
        <v>1</v>
      </c>
      <c r="H95"/>
      <c r="I95"/>
    </row>
    <row r="96" spans="1:13">
      <c r="A96" s="41"/>
      <c r="B96" s="68" t="s">
        <v>75</v>
      </c>
      <c r="C96" s="61"/>
      <c r="D96" s="61"/>
      <c r="E96" s="41">
        <v>1</v>
      </c>
      <c r="H96"/>
      <c r="I96"/>
    </row>
    <row r="97" spans="1:9">
      <c r="A97" s="41"/>
      <c r="B97" s="69"/>
      <c r="C97" s="44"/>
      <c r="D97" s="44" t="s">
        <v>207</v>
      </c>
      <c r="E97" s="41">
        <v>1</v>
      </c>
      <c r="H97"/>
      <c r="I97"/>
    </row>
    <row r="98" spans="1:9">
      <c r="B98" s="70" t="s">
        <v>154</v>
      </c>
      <c r="C98" s="62"/>
      <c r="D98" s="62"/>
      <c r="E98" s="59">
        <v>1</v>
      </c>
      <c r="H98"/>
      <c r="I98"/>
    </row>
    <row r="99" spans="1:9">
      <c r="B99" s="71"/>
      <c r="C99" s="63"/>
      <c r="D99" s="63" t="s">
        <v>207</v>
      </c>
      <c r="E99" s="59"/>
      <c r="H99"/>
      <c r="I99"/>
    </row>
    <row r="100" spans="1:9">
      <c r="B100" s="70" t="s">
        <v>73</v>
      </c>
      <c r="C100" s="62"/>
      <c r="D100" s="62"/>
      <c r="E100" s="59">
        <v>1</v>
      </c>
      <c r="H100"/>
      <c r="I100"/>
    </row>
    <row r="101" spans="1:9">
      <c r="B101" s="67"/>
      <c r="C101" s="58"/>
      <c r="D101" s="58" t="s">
        <v>207</v>
      </c>
      <c r="E101" s="59"/>
      <c r="H101"/>
      <c r="I101"/>
    </row>
    <row r="102" spans="1:9">
      <c r="B102" s="68" t="s">
        <v>155</v>
      </c>
      <c r="C102" s="61"/>
      <c r="D102" s="61"/>
      <c r="E102" s="41">
        <v>1</v>
      </c>
      <c r="H102"/>
      <c r="I102"/>
    </row>
    <row r="103" spans="1:9">
      <c r="B103" s="69"/>
      <c r="C103" s="44"/>
      <c r="D103" s="44" t="s">
        <v>207</v>
      </c>
      <c r="E103" s="41">
        <v>1</v>
      </c>
      <c r="H103"/>
      <c r="I103"/>
    </row>
    <row r="104" spans="1:9">
      <c r="B104" s="68" t="s">
        <v>151</v>
      </c>
      <c r="C104" s="61"/>
      <c r="D104" s="61"/>
      <c r="E104" s="41">
        <v>1</v>
      </c>
      <c r="H104"/>
      <c r="I104"/>
    </row>
    <row r="105" spans="1:9">
      <c r="B105" s="69"/>
      <c r="C105" s="44"/>
      <c r="D105" s="44" t="s">
        <v>207</v>
      </c>
      <c r="E105" s="41">
        <v>1</v>
      </c>
      <c r="H105"/>
      <c r="I105"/>
    </row>
    <row r="106" spans="1:9">
      <c r="B106" s="70" t="s">
        <v>152</v>
      </c>
      <c r="C106" s="62"/>
      <c r="D106" s="62"/>
      <c r="E106" s="59">
        <v>1</v>
      </c>
      <c r="H106"/>
      <c r="I106"/>
    </row>
    <row r="107" spans="1:9">
      <c r="B107" s="71"/>
      <c r="C107" s="63"/>
      <c r="D107" s="63" t="s">
        <v>207</v>
      </c>
      <c r="E107" s="59"/>
      <c r="H107"/>
      <c r="I107"/>
    </row>
    <row r="108" spans="1:9">
      <c r="B108" s="70" t="s">
        <v>153</v>
      </c>
      <c r="C108" s="62"/>
      <c r="D108" s="62"/>
      <c r="E108" s="59">
        <v>1</v>
      </c>
      <c r="H108"/>
      <c r="I108"/>
    </row>
    <row r="109" spans="1:9">
      <c r="B109" s="67"/>
      <c r="C109" s="58"/>
      <c r="D109" s="58" t="s">
        <v>207</v>
      </c>
      <c r="E109" s="59"/>
      <c r="H109"/>
      <c r="I109"/>
    </row>
    <row r="110" spans="1:9">
      <c r="B110" s="70" t="s">
        <v>156</v>
      </c>
      <c r="C110" s="62"/>
      <c r="D110" s="62"/>
      <c r="E110" s="59">
        <v>1</v>
      </c>
      <c r="H110"/>
      <c r="I110"/>
    </row>
    <row r="111" spans="1:9">
      <c r="B111" s="71"/>
      <c r="C111" s="63"/>
      <c r="D111" s="63" t="s">
        <v>207</v>
      </c>
      <c r="E111" s="59"/>
      <c r="H111"/>
      <c r="I111"/>
    </row>
    <row r="112" spans="1:9">
      <c r="E112"/>
      <c r="F112"/>
      <c r="H112"/>
      <c r="I112"/>
    </row>
    <row r="113" spans="5:9">
      <c r="E113"/>
      <c r="F113"/>
      <c r="H113"/>
      <c r="I113"/>
    </row>
    <row r="114" spans="5:9">
      <c r="E114"/>
      <c r="F114"/>
      <c r="H114"/>
      <c r="I114"/>
    </row>
    <row r="115" spans="5:9">
      <c r="E115"/>
      <c r="F115"/>
      <c r="H115"/>
      <c r="I115"/>
    </row>
    <row r="116" spans="5:9">
      <c r="E116"/>
      <c r="F116"/>
      <c r="H116"/>
      <c r="I116"/>
    </row>
    <row r="117" spans="5:9">
      <c r="E117"/>
      <c r="F117"/>
      <c r="H117"/>
      <c r="I117"/>
    </row>
    <row r="118" spans="5:9">
      <c r="E118"/>
      <c r="F118"/>
      <c r="H118"/>
      <c r="I118"/>
    </row>
    <row r="119" spans="5:9">
      <c r="E119"/>
      <c r="F119"/>
      <c r="H119"/>
      <c r="I119"/>
    </row>
    <row r="120" spans="5:9">
      <c r="E120"/>
      <c r="F120"/>
      <c r="H120"/>
      <c r="I120"/>
    </row>
    <row r="121" spans="5:9">
      <c r="E121"/>
      <c r="F121"/>
      <c r="H121"/>
      <c r="I121"/>
    </row>
    <row r="122" spans="5:9">
      <c r="E122"/>
      <c r="F122"/>
      <c r="H122"/>
      <c r="I122"/>
    </row>
    <row r="123" spans="5:9">
      <c r="E123"/>
      <c r="F123"/>
      <c r="H123"/>
      <c r="I123"/>
    </row>
    <row r="124" spans="5:9">
      <c r="E124"/>
      <c r="F124"/>
      <c r="H124"/>
      <c r="I124"/>
    </row>
    <row r="125" spans="5:9">
      <c r="E125"/>
      <c r="F125"/>
      <c r="H125"/>
      <c r="I125"/>
    </row>
    <row r="126" spans="5:9">
      <c r="E126"/>
      <c r="F126"/>
      <c r="H126"/>
      <c r="I126"/>
    </row>
    <row r="127" spans="5:9">
      <c r="E127"/>
      <c r="F127"/>
      <c r="H127"/>
      <c r="I127"/>
    </row>
    <row r="128" spans="5:9">
      <c r="E128"/>
      <c r="F128"/>
      <c r="H128"/>
      <c r="I128"/>
    </row>
    <row r="129" spans="5:9">
      <c r="E129"/>
      <c r="F129"/>
      <c r="H129"/>
      <c r="I129"/>
    </row>
    <row r="130" spans="5:9">
      <c r="E130"/>
      <c r="F130"/>
      <c r="H130"/>
      <c r="I130"/>
    </row>
    <row r="131" spans="5:9">
      <c r="E131"/>
      <c r="F131"/>
      <c r="H131"/>
      <c r="I131"/>
    </row>
    <row r="132" spans="5:9">
      <c r="E132"/>
      <c r="F132"/>
      <c r="H132"/>
      <c r="I132"/>
    </row>
    <row r="133" spans="5:9">
      <c r="H133"/>
      <c r="I133"/>
    </row>
    <row r="134" spans="5:9">
      <c r="H134"/>
      <c r="I134"/>
    </row>
    <row r="135" spans="5:9">
      <c r="H135"/>
      <c r="I135"/>
    </row>
    <row r="136" spans="5:9">
      <c r="H136"/>
      <c r="I136"/>
    </row>
  </sheetData>
  <mergeCells count="2">
    <mergeCell ref="F6:F9"/>
    <mergeCell ref="F26:F28"/>
  </mergeCells>
  <phoneticPr fontId="3" type="noConversion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FD26D4-1629-4802-8A85-10E35C06B7C8}">
  <sheetPr codeName="Лист3"/>
  <dimension ref="A1:BN152"/>
  <sheetViews>
    <sheetView zoomScale="70" zoomScaleNormal="70" workbookViewId="0">
      <selection activeCell="C118" sqref="C118"/>
    </sheetView>
  </sheetViews>
  <sheetFormatPr defaultColWidth="9.140625" defaultRowHeight="14.25"/>
  <cols>
    <col min="1" max="1" width="15.42578125" style="41" bestFit="1" customWidth="1"/>
    <col min="2" max="2" width="4.85546875" style="41" customWidth="1"/>
    <col min="3" max="3" width="5.85546875" style="41" customWidth="1"/>
    <col min="4" max="4" width="14" style="41" bestFit="1" customWidth="1"/>
    <col min="5" max="5" width="7.42578125" style="41" customWidth="1"/>
    <col min="6" max="55" width="5.85546875" style="41" customWidth="1"/>
    <col min="56" max="56" width="6" style="41" bestFit="1" customWidth="1"/>
    <col min="57" max="57" width="8.7109375" style="41" bestFit="1" customWidth="1"/>
    <col min="58" max="58" width="18.28515625" style="41" bestFit="1" customWidth="1"/>
    <col min="59" max="59" width="10.7109375" style="41" customWidth="1"/>
    <col min="60" max="61" width="6" style="41" bestFit="1" customWidth="1"/>
    <col min="62" max="62" width="15.42578125" style="41" bestFit="1" customWidth="1"/>
    <col min="63" max="63" width="6" style="41" customWidth="1"/>
    <col min="64" max="64" width="7" style="41" bestFit="1" customWidth="1"/>
    <col min="65" max="65" width="11.140625" style="41" bestFit="1" customWidth="1"/>
    <col min="66" max="66" width="11.85546875" style="41" bestFit="1" customWidth="1"/>
    <col min="67" max="16384" width="9.140625" style="41"/>
  </cols>
  <sheetData>
    <row r="1" spans="2:66" ht="15">
      <c r="AF1"/>
      <c r="AG1" s="50" t="s">
        <v>247</v>
      </c>
      <c r="AH1" s="50" t="s">
        <v>246</v>
      </c>
      <c r="AI1"/>
      <c r="AJ1"/>
      <c r="AK1"/>
      <c r="AL1"/>
      <c r="AM1"/>
      <c r="AN1"/>
      <c r="AO1"/>
      <c r="AP1"/>
      <c r="AQ1" s="50" t="s">
        <v>247</v>
      </c>
      <c r="AR1" s="50" t="s">
        <v>246</v>
      </c>
      <c r="AS1"/>
      <c r="AT1"/>
      <c r="AU1"/>
      <c r="AV1"/>
      <c r="AW1"/>
      <c r="AX1"/>
      <c r="AY1"/>
      <c r="AZ1"/>
      <c r="BA1"/>
      <c r="BB1"/>
      <c r="BC1"/>
      <c r="BD1"/>
      <c r="BM1"/>
      <c r="BN1"/>
    </row>
    <row r="2" spans="2:66" ht="15">
      <c r="AF2"/>
      <c r="AG2"/>
      <c r="AH2" t="s">
        <v>203</v>
      </c>
      <c r="AI2"/>
      <c r="AJ2"/>
      <c r="AK2"/>
      <c r="AL2"/>
      <c r="AM2"/>
      <c r="AN2"/>
      <c r="AO2"/>
      <c r="AP2"/>
      <c r="AQ2"/>
      <c r="AR2" t="s">
        <v>204</v>
      </c>
      <c r="AS2"/>
      <c r="AT2"/>
      <c r="AU2"/>
      <c r="AV2"/>
      <c r="AW2"/>
      <c r="AX2"/>
      <c r="AY2"/>
      <c r="AZ2"/>
      <c r="BA2"/>
      <c r="BB2"/>
      <c r="BC2"/>
      <c r="BD2"/>
      <c r="BN2"/>
    </row>
    <row r="3" spans="2:66" s="52" customFormat="1" ht="15">
      <c r="AF3"/>
      <c r="AG3"/>
      <c r="AH3">
        <v>1</v>
      </c>
      <c r="AI3"/>
      <c r="AJ3"/>
      <c r="AK3">
        <v>2</v>
      </c>
      <c r="AL3"/>
      <c r="AM3"/>
      <c r="AN3"/>
      <c r="AO3"/>
      <c r="AP3"/>
      <c r="AQ3"/>
      <c r="AR3">
        <v>1</v>
      </c>
      <c r="AS3"/>
      <c r="AT3"/>
      <c r="AU3"/>
      <c r="AV3"/>
      <c r="AW3">
        <v>2</v>
      </c>
      <c r="AX3"/>
      <c r="AY3"/>
      <c r="AZ3"/>
      <c r="BA3"/>
      <c r="BB3"/>
      <c r="BC3"/>
      <c r="BD3" s="47"/>
      <c r="BN3" s="47"/>
    </row>
    <row r="4" spans="2:66" ht="15">
      <c r="AF4"/>
      <c r="AG4" s="50" t="s">
        <v>241</v>
      </c>
      <c r="AH4" t="s">
        <v>174</v>
      </c>
      <c r="AI4" t="s">
        <v>175</v>
      </c>
      <c r="AJ4" t="s">
        <v>176</v>
      </c>
      <c r="AK4" t="s">
        <v>179</v>
      </c>
      <c r="AL4" t="s">
        <v>180</v>
      </c>
      <c r="AM4" t="s">
        <v>181</v>
      </c>
      <c r="AN4" t="s">
        <v>182</v>
      </c>
      <c r="AO4" t="s">
        <v>183</v>
      </c>
      <c r="AP4"/>
      <c r="AQ4" s="50" t="s">
        <v>241</v>
      </c>
      <c r="AR4" t="s">
        <v>174</v>
      </c>
      <c r="AS4" t="s">
        <v>175</v>
      </c>
      <c r="AT4" t="s">
        <v>176</v>
      </c>
      <c r="AU4" t="s">
        <v>177</v>
      </c>
      <c r="AV4" t="s">
        <v>178</v>
      </c>
      <c r="AW4" t="s">
        <v>179</v>
      </c>
      <c r="AX4" t="s">
        <v>180</v>
      </c>
      <c r="AY4" t="s">
        <v>181</v>
      </c>
      <c r="AZ4" t="s">
        <v>182</v>
      </c>
      <c r="BA4" t="s">
        <v>183</v>
      </c>
      <c r="BB4" t="s">
        <v>205</v>
      </c>
      <c r="BC4" t="s">
        <v>206</v>
      </c>
      <c r="BD4"/>
      <c r="BN4"/>
    </row>
    <row r="5" spans="2:66" ht="15">
      <c r="AF5"/>
      <c r="AG5" s="47">
        <v>20</v>
      </c>
      <c r="AH5"/>
      <c r="AI5"/>
      <c r="AJ5"/>
      <c r="AK5">
        <v>3</v>
      </c>
      <c r="AL5">
        <v>3</v>
      </c>
      <c r="AM5">
        <v>3</v>
      </c>
      <c r="AN5">
        <v>3</v>
      </c>
      <c r="AO5">
        <v>3</v>
      </c>
      <c r="AP5"/>
      <c r="AQ5" s="47">
        <v>20</v>
      </c>
      <c r="AR5"/>
      <c r="AS5"/>
      <c r="AT5"/>
      <c r="AU5"/>
      <c r="AV5"/>
      <c r="AW5">
        <v>3</v>
      </c>
      <c r="AX5">
        <v>3</v>
      </c>
      <c r="AY5">
        <v>3</v>
      </c>
      <c r="AZ5">
        <v>3</v>
      </c>
      <c r="BA5">
        <v>3</v>
      </c>
      <c r="BB5">
        <v>3</v>
      </c>
      <c r="BC5">
        <v>3</v>
      </c>
      <c r="BD5"/>
      <c r="BN5"/>
    </row>
    <row r="6" spans="2:66" ht="15">
      <c r="AF6"/>
      <c r="AG6" s="47">
        <v>19</v>
      </c>
      <c r="AH6"/>
      <c r="AI6"/>
      <c r="AJ6"/>
      <c r="AK6">
        <v>2.72</v>
      </c>
      <c r="AL6">
        <v>2.72</v>
      </c>
      <c r="AM6">
        <v>2.72</v>
      </c>
      <c r="AN6">
        <v>2.72</v>
      </c>
      <c r="AO6">
        <v>2.72</v>
      </c>
      <c r="AP6"/>
      <c r="AQ6" s="47">
        <v>19</v>
      </c>
      <c r="AR6"/>
      <c r="AS6"/>
      <c r="AT6"/>
      <c r="AU6"/>
      <c r="AV6"/>
      <c r="AW6">
        <v>2.72</v>
      </c>
      <c r="AX6">
        <v>2.72</v>
      </c>
      <c r="AY6">
        <v>2.72</v>
      </c>
      <c r="AZ6">
        <v>2.72</v>
      </c>
      <c r="BA6">
        <v>2.72</v>
      </c>
      <c r="BB6">
        <v>2.72</v>
      </c>
      <c r="BC6">
        <v>2.72</v>
      </c>
      <c r="BD6"/>
      <c r="BM6"/>
      <c r="BN6"/>
    </row>
    <row r="7" spans="2:66" ht="15">
      <c r="AF7"/>
      <c r="AG7" s="47">
        <v>18</v>
      </c>
      <c r="AH7"/>
      <c r="AI7"/>
      <c r="AJ7"/>
      <c r="AK7">
        <v>2.72</v>
      </c>
      <c r="AL7">
        <v>2.72</v>
      </c>
      <c r="AM7">
        <v>2.72</v>
      </c>
      <c r="AN7">
        <v>2.72</v>
      </c>
      <c r="AO7">
        <v>2.72</v>
      </c>
      <c r="AP7"/>
      <c r="AQ7" s="47">
        <v>18</v>
      </c>
      <c r="AR7">
        <v>3</v>
      </c>
      <c r="AS7">
        <v>3</v>
      </c>
      <c r="AT7">
        <v>3</v>
      </c>
      <c r="AU7">
        <v>3</v>
      </c>
      <c r="AV7">
        <v>3</v>
      </c>
      <c r="AW7">
        <v>2.72</v>
      </c>
      <c r="AX7">
        <v>2.72</v>
      </c>
      <c r="AY7">
        <v>2.72</v>
      </c>
      <c r="AZ7">
        <v>2.72</v>
      </c>
      <c r="BA7">
        <v>2.72</v>
      </c>
      <c r="BB7">
        <v>2.72</v>
      </c>
      <c r="BC7">
        <v>2.72</v>
      </c>
      <c r="BD7"/>
      <c r="BM7"/>
      <c r="BN7"/>
    </row>
    <row r="8" spans="2:66" ht="15">
      <c r="AF8"/>
      <c r="AG8" s="47">
        <v>17</v>
      </c>
      <c r="AH8"/>
      <c r="AI8"/>
      <c r="AJ8"/>
      <c r="AK8">
        <v>2.72</v>
      </c>
      <c r="AL8">
        <v>2.72</v>
      </c>
      <c r="AM8">
        <v>2.72</v>
      </c>
      <c r="AN8">
        <v>2.72</v>
      </c>
      <c r="AO8">
        <v>2.72</v>
      </c>
      <c r="AP8"/>
      <c r="AQ8" s="47">
        <v>17</v>
      </c>
      <c r="AR8">
        <v>2.72</v>
      </c>
      <c r="AS8">
        <v>2.72</v>
      </c>
      <c r="AT8">
        <v>2.72</v>
      </c>
      <c r="AU8">
        <v>2.72</v>
      </c>
      <c r="AV8">
        <v>2.72</v>
      </c>
      <c r="AW8">
        <v>2.72</v>
      </c>
      <c r="AX8">
        <v>2.72</v>
      </c>
      <c r="AY8">
        <v>2.72</v>
      </c>
      <c r="AZ8">
        <v>2.72</v>
      </c>
      <c r="BA8">
        <v>2.72</v>
      </c>
      <c r="BB8">
        <v>2.72</v>
      </c>
      <c r="BC8">
        <v>2.72</v>
      </c>
      <c r="BD8"/>
      <c r="BM8"/>
      <c r="BN8"/>
    </row>
    <row r="9" spans="2:66" ht="15">
      <c r="AF9"/>
      <c r="AG9" s="47">
        <v>16</v>
      </c>
      <c r="AH9"/>
      <c r="AI9"/>
      <c r="AJ9"/>
      <c r="AK9">
        <v>2.72</v>
      </c>
      <c r="AL9">
        <v>2.72</v>
      </c>
      <c r="AM9">
        <v>2.72</v>
      </c>
      <c r="AN9">
        <v>2.72</v>
      </c>
      <c r="AO9">
        <v>2.72</v>
      </c>
      <c r="AP9"/>
      <c r="AQ9" s="47">
        <v>16</v>
      </c>
      <c r="AR9">
        <v>2.72</v>
      </c>
      <c r="AS9">
        <v>2.72</v>
      </c>
      <c r="AT9">
        <v>2.72</v>
      </c>
      <c r="AU9">
        <v>2.72</v>
      </c>
      <c r="AV9">
        <v>2.72</v>
      </c>
      <c r="AW9">
        <v>2.72</v>
      </c>
      <c r="AX9">
        <v>2.72</v>
      </c>
      <c r="AY9">
        <v>2.72</v>
      </c>
      <c r="AZ9">
        <v>2.72</v>
      </c>
      <c r="BA9">
        <v>2.72</v>
      </c>
      <c r="BB9">
        <v>2.72</v>
      </c>
      <c r="BC9">
        <v>2.72</v>
      </c>
      <c r="BD9"/>
      <c r="BM9"/>
      <c r="BN9"/>
    </row>
    <row r="10" spans="2:66" ht="15">
      <c r="AF10"/>
      <c r="AG10" s="47">
        <v>15</v>
      </c>
      <c r="AH10"/>
      <c r="AI10"/>
      <c r="AJ10"/>
      <c r="AK10">
        <v>2.72</v>
      </c>
      <c r="AL10">
        <v>2.72</v>
      </c>
      <c r="AM10">
        <v>2.72</v>
      </c>
      <c r="AN10">
        <v>2.72</v>
      </c>
      <c r="AO10">
        <v>2.72</v>
      </c>
      <c r="AP10"/>
      <c r="AQ10" s="47">
        <v>15</v>
      </c>
      <c r="AR10">
        <v>2.72</v>
      </c>
      <c r="AS10">
        <v>2.72</v>
      </c>
      <c r="AT10">
        <v>2.72</v>
      </c>
      <c r="AU10">
        <v>2.72</v>
      </c>
      <c r="AV10">
        <v>2.72</v>
      </c>
      <c r="AW10">
        <v>2.72</v>
      </c>
      <c r="AX10">
        <v>2.72</v>
      </c>
      <c r="AY10">
        <v>2.72</v>
      </c>
      <c r="AZ10">
        <v>2.72</v>
      </c>
      <c r="BA10">
        <v>2.72</v>
      </c>
      <c r="BB10">
        <v>2.72</v>
      </c>
      <c r="BC10">
        <v>2.72</v>
      </c>
      <c r="BD10"/>
      <c r="BM10"/>
      <c r="BN10"/>
    </row>
    <row r="11" spans="2:66" ht="15">
      <c r="AF11"/>
      <c r="AG11" s="47">
        <v>14</v>
      </c>
      <c r="AH11">
        <v>3</v>
      </c>
      <c r="AI11">
        <v>3</v>
      </c>
      <c r="AJ11">
        <v>3</v>
      </c>
      <c r="AK11">
        <v>2.72</v>
      </c>
      <c r="AL11">
        <v>2.72</v>
      </c>
      <c r="AM11">
        <v>2.72</v>
      </c>
      <c r="AN11">
        <v>2.72</v>
      </c>
      <c r="AO11">
        <v>2.72</v>
      </c>
      <c r="AP11"/>
      <c r="AQ11" s="47">
        <v>14</v>
      </c>
      <c r="AR11">
        <v>2.72</v>
      </c>
      <c r="AS11">
        <v>2.72</v>
      </c>
      <c r="AT11">
        <v>2.72</v>
      </c>
      <c r="AU11">
        <v>2.72</v>
      </c>
      <c r="AV11">
        <v>2.72</v>
      </c>
      <c r="AW11">
        <v>2.72</v>
      </c>
      <c r="AX11">
        <v>2.72</v>
      </c>
      <c r="AY11">
        <v>2.72</v>
      </c>
      <c r="AZ11">
        <v>2.72</v>
      </c>
      <c r="BA11">
        <v>2.72</v>
      </c>
      <c r="BB11">
        <v>2.72</v>
      </c>
      <c r="BC11">
        <v>2.72</v>
      </c>
      <c r="BD11"/>
      <c r="BM11"/>
      <c r="BN11"/>
    </row>
    <row r="12" spans="2:66" ht="15">
      <c r="B12" s="50" t="s">
        <v>247</v>
      </c>
      <c r="C12" s="50" t="s">
        <v>246</v>
      </c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 s="47">
        <v>13</v>
      </c>
      <c r="AH12">
        <v>2.72</v>
      </c>
      <c r="AI12">
        <v>2.72</v>
      </c>
      <c r="AJ12">
        <v>2.72</v>
      </c>
      <c r="AK12">
        <v>2.72</v>
      </c>
      <c r="AL12">
        <v>2.72</v>
      </c>
      <c r="AM12">
        <v>2.72</v>
      </c>
      <c r="AN12">
        <v>2.72</v>
      </c>
      <c r="AO12">
        <v>2.72</v>
      </c>
      <c r="AP12"/>
      <c r="AQ12" s="47">
        <v>13</v>
      </c>
      <c r="AR12">
        <v>2.72</v>
      </c>
      <c r="AS12">
        <v>2.72</v>
      </c>
      <c r="AT12">
        <v>2.72</v>
      </c>
      <c r="AU12">
        <v>2.72</v>
      </c>
      <c r="AV12">
        <v>2.72</v>
      </c>
      <c r="AW12">
        <v>2.72</v>
      </c>
      <c r="AX12">
        <v>2.72</v>
      </c>
      <c r="AY12">
        <v>2.72</v>
      </c>
      <c r="AZ12">
        <v>2.72</v>
      </c>
      <c r="BA12">
        <v>2.72</v>
      </c>
      <c r="BB12">
        <v>2.72</v>
      </c>
      <c r="BC12">
        <v>2.72</v>
      </c>
      <c r="BD12"/>
      <c r="BM12"/>
      <c r="BN12"/>
    </row>
    <row r="13" spans="2:66" ht="15">
      <c r="B13"/>
      <c r="C13" t="s">
        <v>173</v>
      </c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 s="47">
        <v>12</v>
      </c>
      <c r="AH13">
        <v>2.72</v>
      </c>
      <c r="AI13">
        <v>2.72</v>
      </c>
      <c r="AJ13">
        <v>2.72</v>
      </c>
      <c r="AK13">
        <v>2.72</v>
      </c>
      <c r="AL13">
        <v>2.72</v>
      </c>
      <c r="AM13">
        <v>2.72</v>
      </c>
      <c r="AN13">
        <v>2.72</v>
      </c>
      <c r="AO13">
        <v>2.72</v>
      </c>
      <c r="AP13"/>
      <c r="AQ13" s="47">
        <v>12</v>
      </c>
      <c r="AR13">
        <v>2.72</v>
      </c>
      <c r="AS13">
        <v>2.72</v>
      </c>
      <c r="AT13">
        <v>2.72</v>
      </c>
      <c r="AU13" s="53">
        <v>2.72</v>
      </c>
      <c r="AV13">
        <v>2.72</v>
      </c>
      <c r="AW13">
        <v>2.72</v>
      </c>
      <c r="AX13">
        <v>2.72</v>
      </c>
      <c r="AY13">
        <v>2.72</v>
      </c>
      <c r="AZ13">
        <v>2.72</v>
      </c>
      <c r="BA13">
        <v>2.72</v>
      </c>
      <c r="BB13">
        <v>2.72</v>
      </c>
      <c r="BC13">
        <v>2.72</v>
      </c>
      <c r="BD13"/>
      <c r="BM13"/>
      <c r="BN13"/>
    </row>
    <row r="14" spans="2:66" ht="15">
      <c r="B14"/>
      <c r="C14">
        <v>1</v>
      </c>
      <c r="D14"/>
      <c r="E14"/>
      <c r="F14"/>
      <c r="G14"/>
      <c r="H14">
        <v>2</v>
      </c>
      <c r="I14"/>
      <c r="J14"/>
      <c r="K14"/>
      <c r="L14"/>
      <c r="M14">
        <v>3</v>
      </c>
      <c r="N14"/>
      <c r="O14"/>
      <c r="P14"/>
      <c r="Q14"/>
      <c r="R14"/>
      <c r="S14">
        <v>4</v>
      </c>
      <c r="T14"/>
      <c r="U14"/>
      <c r="V14"/>
      <c r="W14">
        <v>5</v>
      </c>
      <c r="X14"/>
      <c r="Y14"/>
      <c r="Z14"/>
      <c r="AA14">
        <v>6</v>
      </c>
      <c r="AB14"/>
      <c r="AC14"/>
      <c r="AD14"/>
      <c r="AE14"/>
      <c r="AF14"/>
      <c r="AG14" s="47">
        <v>11</v>
      </c>
      <c r="AH14">
        <v>2.72</v>
      </c>
      <c r="AI14">
        <v>2.72</v>
      </c>
      <c r="AJ14">
        <v>2.72</v>
      </c>
      <c r="AK14">
        <v>2.72</v>
      </c>
      <c r="AL14">
        <v>2.72</v>
      </c>
      <c r="AM14">
        <v>2.72</v>
      </c>
      <c r="AN14">
        <v>2.72</v>
      </c>
      <c r="AO14">
        <v>2.72</v>
      </c>
      <c r="AP14"/>
      <c r="AQ14" s="47">
        <v>11</v>
      </c>
      <c r="AR14">
        <v>2.72</v>
      </c>
      <c r="AS14">
        <v>2.72</v>
      </c>
      <c r="AT14">
        <v>2.72</v>
      </c>
      <c r="AU14">
        <v>2.72</v>
      </c>
      <c r="AV14">
        <v>2.72</v>
      </c>
      <c r="AW14">
        <v>2.72</v>
      </c>
      <c r="AX14">
        <v>2.72</v>
      </c>
      <c r="AY14">
        <v>2.72</v>
      </c>
      <c r="AZ14">
        <v>2.72</v>
      </c>
      <c r="BA14">
        <v>2.72</v>
      </c>
      <c r="BB14">
        <v>2.72</v>
      </c>
      <c r="BC14">
        <v>2.72</v>
      </c>
      <c r="BD14"/>
      <c r="BM14"/>
      <c r="BN14"/>
    </row>
    <row r="15" spans="2:66" ht="15">
      <c r="B15" s="50" t="s">
        <v>241</v>
      </c>
      <c r="C15" t="s">
        <v>174</v>
      </c>
      <c r="D15" t="s">
        <v>175</v>
      </c>
      <c r="E15" t="s">
        <v>176</v>
      </c>
      <c r="F15" t="s">
        <v>177</v>
      </c>
      <c r="G15" t="s">
        <v>178</v>
      </c>
      <c r="H15" t="s">
        <v>179</v>
      </c>
      <c r="I15" t="s">
        <v>180</v>
      </c>
      <c r="J15" t="s">
        <v>181</v>
      </c>
      <c r="K15" t="s">
        <v>182</v>
      </c>
      <c r="L15" t="s">
        <v>183</v>
      </c>
      <c r="M15" t="s">
        <v>184</v>
      </c>
      <c r="N15" t="s">
        <v>185</v>
      </c>
      <c r="O15" t="s">
        <v>186</v>
      </c>
      <c r="P15" t="s">
        <v>187</v>
      </c>
      <c r="Q15" t="s">
        <v>188</v>
      </c>
      <c r="R15" t="s">
        <v>189</v>
      </c>
      <c r="S15" t="s">
        <v>190</v>
      </c>
      <c r="T15" t="s">
        <v>191</v>
      </c>
      <c r="U15" t="s">
        <v>192</v>
      </c>
      <c r="V15" t="s">
        <v>193</v>
      </c>
      <c r="W15" t="s">
        <v>194</v>
      </c>
      <c r="X15" t="s">
        <v>195</v>
      </c>
      <c r="Y15" t="s">
        <v>196</v>
      </c>
      <c r="Z15" t="s">
        <v>197</v>
      </c>
      <c r="AA15" t="s">
        <v>198</v>
      </c>
      <c r="AB15" t="s">
        <v>199</v>
      </c>
      <c r="AC15" t="s">
        <v>200</v>
      </c>
      <c r="AD15" t="s">
        <v>201</v>
      </c>
      <c r="AE15" t="s">
        <v>202</v>
      </c>
      <c r="AF15"/>
      <c r="AG15" s="47">
        <v>10</v>
      </c>
      <c r="AH15">
        <v>2.72</v>
      </c>
      <c r="AI15">
        <v>2.72</v>
      </c>
      <c r="AJ15">
        <v>2.72</v>
      </c>
      <c r="AK15">
        <v>2.72</v>
      </c>
      <c r="AL15">
        <v>2.72</v>
      </c>
      <c r="AM15">
        <v>2.72</v>
      </c>
      <c r="AN15">
        <v>2.72</v>
      </c>
      <c r="AO15">
        <v>2.72</v>
      </c>
      <c r="AP15"/>
      <c r="AQ15" s="47">
        <v>10</v>
      </c>
      <c r="AR15">
        <v>2.72</v>
      </c>
      <c r="AS15">
        <v>2.72</v>
      </c>
      <c r="AT15">
        <v>2.72</v>
      </c>
      <c r="AU15">
        <v>2.72</v>
      </c>
      <c r="AV15">
        <v>2.72</v>
      </c>
      <c r="AW15">
        <v>2.72</v>
      </c>
      <c r="AX15">
        <v>2.72</v>
      </c>
      <c r="AY15">
        <v>2.72</v>
      </c>
      <c r="AZ15">
        <v>2.72</v>
      </c>
      <c r="BA15">
        <v>2.72</v>
      </c>
      <c r="BB15">
        <v>2.72</v>
      </c>
      <c r="BC15">
        <v>2.72</v>
      </c>
      <c r="BD15"/>
      <c r="BM15"/>
      <c r="BN15"/>
    </row>
    <row r="16" spans="2:66" ht="15">
      <c r="B16" s="47">
        <v>9</v>
      </c>
      <c r="C16"/>
      <c r="D16"/>
      <c r="E16"/>
      <c r="F16"/>
      <c r="G16"/>
      <c r="H16"/>
      <c r="I16"/>
      <c r="J16"/>
      <c r="K16"/>
      <c r="L16"/>
      <c r="M16">
        <v>3</v>
      </c>
      <c r="N16">
        <v>3</v>
      </c>
      <c r="O16">
        <v>3</v>
      </c>
      <c r="P16">
        <v>3</v>
      </c>
      <c r="Q16">
        <v>3</v>
      </c>
      <c r="R16">
        <v>3</v>
      </c>
      <c r="S16">
        <v>3</v>
      </c>
      <c r="T16">
        <v>3</v>
      </c>
      <c r="U16">
        <v>3</v>
      </c>
      <c r="V16">
        <v>3</v>
      </c>
      <c r="W16">
        <v>3</v>
      </c>
      <c r="X16">
        <v>3</v>
      </c>
      <c r="Y16">
        <v>3</v>
      </c>
      <c r="Z16">
        <v>3</v>
      </c>
      <c r="AA16"/>
      <c r="AB16"/>
      <c r="AC16"/>
      <c r="AD16"/>
      <c r="AE16"/>
      <c r="AF16"/>
      <c r="AG16" s="47">
        <v>9</v>
      </c>
      <c r="AH16">
        <v>2.72</v>
      </c>
      <c r="AI16">
        <v>2.72</v>
      </c>
      <c r="AJ16">
        <v>2.72</v>
      </c>
      <c r="AK16">
        <v>2.72</v>
      </c>
      <c r="AL16">
        <v>2.72</v>
      </c>
      <c r="AM16">
        <v>2.72</v>
      </c>
      <c r="AN16">
        <v>2.72</v>
      </c>
      <c r="AO16">
        <v>2.72</v>
      </c>
      <c r="AP16"/>
      <c r="AQ16" s="47">
        <v>9</v>
      </c>
      <c r="AR16">
        <v>2.72</v>
      </c>
      <c r="AS16">
        <v>2.72</v>
      </c>
      <c r="AT16">
        <v>2.72</v>
      </c>
      <c r="AU16">
        <v>2.72</v>
      </c>
      <c r="AV16">
        <v>2.72</v>
      </c>
      <c r="AW16">
        <v>2.72</v>
      </c>
      <c r="AX16">
        <v>2.72</v>
      </c>
      <c r="AY16">
        <v>2.72</v>
      </c>
      <c r="AZ16">
        <v>2.72</v>
      </c>
      <c r="BA16">
        <v>2.72</v>
      </c>
      <c r="BB16">
        <v>2.72</v>
      </c>
      <c r="BC16">
        <v>2.72</v>
      </c>
    </row>
    <row r="17" spans="1:58" ht="15">
      <c r="B17" s="47">
        <v>8</v>
      </c>
      <c r="C17"/>
      <c r="D17"/>
      <c r="E17"/>
      <c r="F17"/>
      <c r="G17"/>
      <c r="H17">
        <v>3</v>
      </c>
      <c r="I17">
        <v>3</v>
      </c>
      <c r="J17">
        <v>3</v>
      </c>
      <c r="K17">
        <v>3</v>
      </c>
      <c r="L17">
        <v>3</v>
      </c>
      <c r="M17">
        <v>2.72</v>
      </c>
      <c r="N17">
        <v>2.72</v>
      </c>
      <c r="O17">
        <v>2.72</v>
      </c>
      <c r="P17">
        <v>2.72</v>
      </c>
      <c r="Q17">
        <v>2.72</v>
      </c>
      <c r="R17">
        <v>2.72</v>
      </c>
      <c r="S17">
        <v>2.72</v>
      </c>
      <c r="T17">
        <v>2.72</v>
      </c>
      <c r="U17">
        <v>2.72</v>
      </c>
      <c r="V17">
        <v>2.72</v>
      </c>
      <c r="W17">
        <v>2.72</v>
      </c>
      <c r="X17">
        <v>2.72</v>
      </c>
      <c r="Y17">
        <v>2.72</v>
      </c>
      <c r="Z17">
        <v>2.72</v>
      </c>
      <c r="AA17" s="54">
        <v>3</v>
      </c>
      <c r="AB17">
        <v>3</v>
      </c>
      <c r="AC17">
        <v>3</v>
      </c>
      <c r="AD17">
        <v>3</v>
      </c>
      <c r="AE17">
        <v>3</v>
      </c>
      <c r="AF17"/>
      <c r="AG17" s="47">
        <v>8</v>
      </c>
      <c r="AH17">
        <v>2.72</v>
      </c>
      <c r="AI17">
        <v>2.72</v>
      </c>
      <c r="AJ17">
        <v>2.72</v>
      </c>
      <c r="AK17">
        <v>2.72</v>
      </c>
      <c r="AL17">
        <v>2.72</v>
      </c>
      <c r="AM17">
        <v>2.72</v>
      </c>
      <c r="AN17">
        <v>2.72</v>
      </c>
      <c r="AO17">
        <v>2.72</v>
      </c>
      <c r="AP17"/>
      <c r="AQ17" s="47">
        <v>8</v>
      </c>
      <c r="AR17">
        <v>2.72</v>
      </c>
      <c r="AS17">
        <v>2.72</v>
      </c>
      <c r="AT17">
        <v>2.72</v>
      </c>
      <c r="AU17">
        <v>2.72</v>
      </c>
      <c r="AV17">
        <v>2.72</v>
      </c>
      <c r="AW17">
        <v>2.72</v>
      </c>
      <c r="AX17">
        <v>2.72</v>
      </c>
      <c r="AY17">
        <v>2.72</v>
      </c>
      <c r="AZ17">
        <v>2.72</v>
      </c>
      <c r="BA17">
        <v>2.72</v>
      </c>
      <c r="BB17">
        <v>2.72</v>
      </c>
      <c r="BC17">
        <v>2.72</v>
      </c>
    </row>
    <row r="18" spans="1:58" ht="15">
      <c r="B18" s="47">
        <v>7</v>
      </c>
      <c r="C18"/>
      <c r="D18"/>
      <c r="E18"/>
      <c r="F18"/>
      <c r="G18"/>
      <c r="H18">
        <v>2.72</v>
      </c>
      <c r="I18">
        <v>2.72</v>
      </c>
      <c r="J18">
        <v>2.72</v>
      </c>
      <c r="K18">
        <v>2.72</v>
      </c>
      <c r="L18">
        <v>2.72</v>
      </c>
      <c r="M18">
        <v>2.72</v>
      </c>
      <c r="N18">
        <v>2.72</v>
      </c>
      <c r="O18">
        <v>2.72</v>
      </c>
      <c r="P18">
        <v>2.72</v>
      </c>
      <c r="Q18">
        <v>2.72</v>
      </c>
      <c r="R18">
        <v>2.72</v>
      </c>
      <c r="S18">
        <v>2.72</v>
      </c>
      <c r="T18">
        <v>2.72</v>
      </c>
      <c r="U18">
        <v>2.72</v>
      </c>
      <c r="V18">
        <v>2.72</v>
      </c>
      <c r="W18">
        <v>2.72</v>
      </c>
      <c r="X18">
        <v>2.72</v>
      </c>
      <c r="Y18">
        <v>2.72</v>
      </c>
      <c r="Z18">
        <v>2.72</v>
      </c>
      <c r="AA18">
        <v>2.72</v>
      </c>
      <c r="AB18">
        <v>2.72</v>
      </c>
      <c r="AC18">
        <v>2.72</v>
      </c>
      <c r="AD18">
        <v>2.72</v>
      </c>
      <c r="AE18">
        <v>2.72</v>
      </c>
      <c r="AF18"/>
      <c r="AG18" s="47">
        <v>7</v>
      </c>
      <c r="AH18">
        <v>2.72</v>
      </c>
      <c r="AI18">
        <v>2.72</v>
      </c>
      <c r="AJ18">
        <v>2.72</v>
      </c>
      <c r="AK18">
        <v>2.72</v>
      </c>
      <c r="AL18">
        <v>2.72</v>
      </c>
      <c r="AM18">
        <v>2.72</v>
      </c>
      <c r="AN18">
        <v>2.72</v>
      </c>
      <c r="AO18">
        <v>2.72</v>
      </c>
      <c r="AP18"/>
      <c r="AQ18" s="47">
        <v>7</v>
      </c>
      <c r="AR18">
        <v>2.72</v>
      </c>
      <c r="AS18">
        <v>2.72</v>
      </c>
      <c r="AT18">
        <v>2.72</v>
      </c>
      <c r="AU18">
        <v>2.72</v>
      </c>
      <c r="AV18">
        <v>2.72</v>
      </c>
      <c r="AW18">
        <v>2.72</v>
      </c>
      <c r="AX18">
        <v>2.72</v>
      </c>
      <c r="AY18">
        <v>2.72</v>
      </c>
      <c r="AZ18">
        <v>2.72</v>
      </c>
      <c r="BA18">
        <v>2.72</v>
      </c>
      <c r="BB18">
        <v>2.72</v>
      </c>
      <c r="BC18">
        <v>2.72</v>
      </c>
    </row>
    <row r="19" spans="1:58" ht="15">
      <c r="B19" s="47">
        <v>6</v>
      </c>
      <c r="C19"/>
      <c r="D19"/>
      <c r="E19"/>
      <c r="F19"/>
      <c r="G19"/>
      <c r="H19">
        <v>2.72</v>
      </c>
      <c r="I19">
        <v>2.72</v>
      </c>
      <c r="J19">
        <v>2.72</v>
      </c>
      <c r="K19">
        <v>2.72</v>
      </c>
      <c r="L19">
        <v>2.72</v>
      </c>
      <c r="M19">
        <v>2.72</v>
      </c>
      <c r="N19">
        <v>2.72</v>
      </c>
      <c r="O19">
        <v>2.72</v>
      </c>
      <c r="P19">
        <v>2.72</v>
      </c>
      <c r="Q19">
        <v>2.72</v>
      </c>
      <c r="R19">
        <v>2.72</v>
      </c>
      <c r="S19">
        <v>2.72</v>
      </c>
      <c r="T19">
        <v>2.72</v>
      </c>
      <c r="U19">
        <v>2.72</v>
      </c>
      <c r="V19">
        <v>2.72</v>
      </c>
      <c r="W19">
        <v>2.72</v>
      </c>
      <c r="X19">
        <v>2.72</v>
      </c>
      <c r="Y19">
        <v>2.72</v>
      </c>
      <c r="Z19">
        <v>2.72</v>
      </c>
      <c r="AA19">
        <v>2.72</v>
      </c>
      <c r="AB19">
        <v>2.72</v>
      </c>
      <c r="AC19">
        <v>2.72</v>
      </c>
      <c r="AD19">
        <v>2.72</v>
      </c>
      <c r="AE19">
        <v>2.72</v>
      </c>
      <c r="AF19"/>
      <c r="AG19" s="47">
        <v>6</v>
      </c>
      <c r="AH19">
        <v>2.72</v>
      </c>
      <c r="AI19">
        <v>2.72</v>
      </c>
      <c r="AJ19">
        <v>2.72</v>
      </c>
      <c r="AK19">
        <v>2.72</v>
      </c>
      <c r="AL19">
        <v>2.72</v>
      </c>
      <c r="AM19">
        <v>2.72</v>
      </c>
      <c r="AN19">
        <v>2.72</v>
      </c>
      <c r="AO19">
        <v>2.72</v>
      </c>
      <c r="AP19"/>
      <c r="AQ19" s="47">
        <v>6</v>
      </c>
      <c r="AR19">
        <v>2.72</v>
      </c>
      <c r="AS19">
        <v>2.72</v>
      </c>
      <c r="AT19">
        <v>2.72</v>
      </c>
      <c r="AU19">
        <v>2.72</v>
      </c>
      <c r="AV19">
        <v>2.72</v>
      </c>
      <c r="AW19">
        <v>2.72</v>
      </c>
      <c r="AX19">
        <v>2.72</v>
      </c>
      <c r="AY19">
        <v>2.72</v>
      </c>
      <c r="AZ19">
        <v>2.72</v>
      </c>
      <c r="BA19">
        <v>2.72</v>
      </c>
      <c r="BB19">
        <v>2.72</v>
      </c>
      <c r="BC19">
        <v>2.72</v>
      </c>
    </row>
    <row r="20" spans="1:58" ht="15">
      <c r="B20" s="47">
        <v>5</v>
      </c>
      <c r="C20">
        <v>3</v>
      </c>
      <c r="D20">
        <v>3</v>
      </c>
      <c r="E20">
        <v>3</v>
      </c>
      <c r="F20">
        <v>3</v>
      </c>
      <c r="G20">
        <v>3</v>
      </c>
      <c r="H20">
        <v>2.72</v>
      </c>
      <c r="I20">
        <v>2.72</v>
      </c>
      <c r="J20">
        <v>2.72</v>
      </c>
      <c r="K20">
        <v>2.72</v>
      </c>
      <c r="L20">
        <v>2.72</v>
      </c>
      <c r="M20">
        <v>2.72</v>
      </c>
      <c r="N20">
        <v>2.72</v>
      </c>
      <c r="O20">
        <v>2.72</v>
      </c>
      <c r="P20">
        <v>2.72</v>
      </c>
      <c r="Q20">
        <v>2.72</v>
      </c>
      <c r="R20">
        <v>2.72</v>
      </c>
      <c r="S20">
        <v>2.72</v>
      </c>
      <c r="T20">
        <v>2.72</v>
      </c>
      <c r="U20">
        <v>2.72</v>
      </c>
      <c r="V20">
        <v>2.72</v>
      </c>
      <c r="W20">
        <v>2.72</v>
      </c>
      <c r="X20">
        <v>2.72</v>
      </c>
      <c r="Y20">
        <v>2.72</v>
      </c>
      <c r="Z20">
        <v>2.72</v>
      </c>
      <c r="AA20">
        <v>2.72</v>
      </c>
      <c r="AB20">
        <v>2.72</v>
      </c>
      <c r="AC20">
        <v>2.72</v>
      </c>
      <c r="AD20">
        <v>2.72</v>
      </c>
      <c r="AE20">
        <v>2.72</v>
      </c>
      <c r="AF20"/>
      <c r="AG20" s="47">
        <v>5</v>
      </c>
      <c r="AH20">
        <v>2.72</v>
      </c>
      <c r="AI20">
        <v>2.72</v>
      </c>
      <c r="AJ20">
        <v>2.72</v>
      </c>
      <c r="AK20">
        <v>2.72</v>
      </c>
      <c r="AL20">
        <v>2.72</v>
      </c>
      <c r="AM20">
        <v>2.72</v>
      </c>
      <c r="AN20">
        <v>2.72</v>
      </c>
      <c r="AO20">
        <v>2.72</v>
      </c>
      <c r="AP20"/>
      <c r="AQ20" s="47">
        <v>5</v>
      </c>
      <c r="AR20">
        <v>2.72</v>
      </c>
      <c r="AS20">
        <v>2.72</v>
      </c>
      <c r="AT20">
        <v>2.72</v>
      </c>
      <c r="AU20">
        <v>2.72</v>
      </c>
      <c r="AV20">
        <v>2.72</v>
      </c>
      <c r="AW20">
        <v>2.72</v>
      </c>
      <c r="AX20">
        <v>2.72</v>
      </c>
      <c r="AY20">
        <v>2.72</v>
      </c>
      <c r="AZ20">
        <v>2.72</v>
      </c>
      <c r="BA20">
        <v>2.72</v>
      </c>
      <c r="BB20">
        <v>2.72</v>
      </c>
      <c r="BC20">
        <v>2.72</v>
      </c>
    </row>
    <row r="21" spans="1:58" ht="15">
      <c r="B21" s="47">
        <v>4</v>
      </c>
      <c r="C21">
        <v>2.72</v>
      </c>
      <c r="D21">
        <v>2.72</v>
      </c>
      <c r="E21">
        <v>2.72</v>
      </c>
      <c r="F21">
        <v>2.72</v>
      </c>
      <c r="G21">
        <v>2.72</v>
      </c>
      <c r="H21">
        <v>2.72</v>
      </c>
      <c r="I21">
        <v>2.72</v>
      </c>
      <c r="J21">
        <v>2.72</v>
      </c>
      <c r="K21">
        <v>2.72</v>
      </c>
      <c r="L21">
        <v>2.72</v>
      </c>
      <c r="M21">
        <v>2.72</v>
      </c>
      <c r="N21">
        <v>2.72</v>
      </c>
      <c r="O21">
        <v>2.72</v>
      </c>
      <c r="P21">
        <v>2.72</v>
      </c>
      <c r="Q21">
        <v>2.72</v>
      </c>
      <c r="R21">
        <v>2.72</v>
      </c>
      <c r="S21">
        <v>2.72</v>
      </c>
      <c r="T21">
        <v>2.72</v>
      </c>
      <c r="U21">
        <v>2.72</v>
      </c>
      <c r="V21">
        <v>2.72</v>
      </c>
      <c r="W21">
        <v>2.72</v>
      </c>
      <c r="X21">
        <v>2.72</v>
      </c>
      <c r="Y21">
        <v>2.72</v>
      </c>
      <c r="Z21">
        <v>2.72</v>
      </c>
      <c r="AA21">
        <v>2.72</v>
      </c>
      <c r="AB21">
        <v>2.72</v>
      </c>
      <c r="AC21">
        <v>2.72</v>
      </c>
      <c r="AD21">
        <v>2.72</v>
      </c>
      <c r="AE21">
        <v>2.72</v>
      </c>
      <c r="AF21"/>
      <c r="AG21" s="47">
        <v>4</v>
      </c>
      <c r="AH21">
        <v>2.72</v>
      </c>
      <c r="AI21">
        <v>2.72</v>
      </c>
      <c r="AJ21">
        <v>2.72</v>
      </c>
      <c r="AK21">
        <v>2.72</v>
      </c>
      <c r="AL21">
        <v>2.72</v>
      </c>
      <c r="AM21">
        <v>2.72</v>
      </c>
      <c r="AN21">
        <v>2.72</v>
      </c>
      <c r="AO21">
        <v>2.72</v>
      </c>
      <c r="AP21"/>
      <c r="AQ21" s="47">
        <v>4</v>
      </c>
      <c r="AR21">
        <v>2.72</v>
      </c>
      <c r="AS21">
        <v>2.72</v>
      </c>
      <c r="AT21">
        <v>2.72</v>
      </c>
      <c r="AU21">
        <v>2.72</v>
      </c>
      <c r="AV21">
        <v>2.72</v>
      </c>
      <c r="AW21">
        <v>2.72</v>
      </c>
      <c r="AX21">
        <v>2.72</v>
      </c>
      <c r="AY21">
        <v>2.72</v>
      </c>
      <c r="AZ21">
        <v>2.72</v>
      </c>
      <c r="BA21">
        <v>2.72</v>
      </c>
      <c r="BB21">
        <v>2.72</v>
      </c>
      <c r="BC21">
        <v>2.72</v>
      </c>
    </row>
    <row r="22" spans="1:58" ht="15">
      <c r="B22" s="47">
        <v>3</v>
      </c>
      <c r="C22">
        <v>2.72</v>
      </c>
      <c r="D22">
        <v>2.72</v>
      </c>
      <c r="E22">
        <v>2.72</v>
      </c>
      <c r="F22">
        <v>2.72</v>
      </c>
      <c r="G22">
        <v>2.72</v>
      </c>
      <c r="H22">
        <v>2.72</v>
      </c>
      <c r="I22">
        <v>2.72</v>
      </c>
      <c r="J22">
        <v>2.72</v>
      </c>
      <c r="K22">
        <v>2.72</v>
      </c>
      <c r="L22">
        <v>2.72</v>
      </c>
      <c r="M22">
        <v>2.72</v>
      </c>
      <c r="N22">
        <v>2.72</v>
      </c>
      <c r="O22">
        <v>2.72</v>
      </c>
      <c r="P22">
        <v>2.72</v>
      </c>
      <c r="Q22">
        <v>2.72</v>
      </c>
      <c r="R22">
        <v>2.72</v>
      </c>
      <c r="S22">
        <v>2.72</v>
      </c>
      <c r="T22">
        <v>2.72</v>
      </c>
      <c r="U22">
        <v>2.72</v>
      </c>
      <c r="V22">
        <v>2.72</v>
      </c>
      <c r="W22">
        <v>2.72</v>
      </c>
      <c r="X22">
        <v>2.72</v>
      </c>
      <c r="Y22">
        <v>2.72</v>
      </c>
      <c r="Z22">
        <v>2.72</v>
      </c>
      <c r="AA22">
        <v>2.72</v>
      </c>
      <c r="AB22">
        <v>2.72</v>
      </c>
      <c r="AC22">
        <v>2.72</v>
      </c>
      <c r="AD22">
        <v>2.72</v>
      </c>
      <c r="AE22">
        <v>2.72</v>
      </c>
      <c r="AF22"/>
      <c r="AG22" s="47">
        <v>3</v>
      </c>
      <c r="AH22">
        <v>2.72</v>
      </c>
      <c r="AI22">
        <v>2.72</v>
      </c>
      <c r="AJ22">
        <v>2.72</v>
      </c>
      <c r="AK22">
        <v>2.72</v>
      </c>
      <c r="AL22">
        <v>2.72</v>
      </c>
      <c r="AM22">
        <v>2.72</v>
      </c>
      <c r="AN22">
        <v>2.72</v>
      </c>
      <c r="AO22">
        <v>2.72</v>
      </c>
      <c r="AP22"/>
      <c r="AQ22" s="47">
        <v>3</v>
      </c>
      <c r="AR22">
        <v>2.72</v>
      </c>
      <c r="AS22">
        <v>2.72</v>
      </c>
      <c r="AT22">
        <v>2.72</v>
      </c>
      <c r="AU22">
        <v>2.72</v>
      </c>
      <c r="AV22">
        <v>2.72</v>
      </c>
      <c r="AW22">
        <v>2.72</v>
      </c>
      <c r="AX22">
        <v>2.72</v>
      </c>
      <c r="AY22">
        <v>2.72</v>
      </c>
      <c r="AZ22">
        <v>2.72</v>
      </c>
      <c r="BA22">
        <v>2.72</v>
      </c>
      <c r="BB22">
        <v>2.72</v>
      </c>
      <c r="BC22">
        <v>2.72</v>
      </c>
    </row>
    <row r="23" spans="1:58" ht="15">
      <c r="B23" s="47">
        <v>2</v>
      </c>
      <c r="C23">
        <v>2.72</v>
      </c>
      <c r="D23">
        <v>2.72</v>
      </c>
      <c r="E23">
        <v>2.72</v>
      </c>
      <c r="F23">
        <v>2.72</v>
      </c>
      <c r="G23">
        <v>2.72</v>
      </c>
      <c r="H23">
        <v>2.72</v>
      </c>
      <c r="I23">
        <v>2.72</v>
      </c>
      <c r="J23">
        <v>2.72</v>
      </c>
      <c r="K23">
        <v>2.72</v>
      </c>
      <c r="L23">
        <v>2.72</v>
      </c>
      <c r="M23">
        <v>2.72</v>
      </c>
      <c r="N23">
        <v>2.72</v>
      </c>
      <c r="O23">
        <v>2.72</v>
      </c>
      <c r="P23">
        <v>2.72</v>
      </c>
      <c r="Q23">
        <v>2.72</v>
      </c>
      <c r="R23">
        <v>2.72</v>
      </c>
      <c r="S23">
        <v>2.72</v>
      </c>
      <c r="T23">
        <v>2.72</v>
      </c>
      <c r="U23">
        <v>2.72</v>
      </c>
      <c r="V23">
        <v>2.72</v>
      </c>
      <c r="W23">
        <v>2.72</v>
      </c>
      <c r="X23">
        <v>2.72</v>
      </c>
      <c r="Y23">
        <v>2.72</v>
      </c>
      <c r="Z23">
        <v>2.72</v>
      </c>
      <c r="AA23">
        <v>2.72</v>
      </c>
      <c r="AB23">
        <v>2.72</v>
      </c>
      <c r="AC23">
        <v>2.72</v>
      </c>
      <c r="AD23">
        <v>2.72</v>
      </c>
      <c r="AE23">
        <v>2.72</v>
      </c>
      <c r="AF23"/>
      <c r="AG23" s="47">
        <v>2</v>
      </c>
      <c r="AH23">
        <v>2.72</v>
      </c>
      <c r="AI23">
        <v>2.72</v>
      </c>
      <c r="AJ23">
        <v>2.72</v>
      </c>
      <c r="AK23">
        <v>2.72</v>
      </c>
      <c r="AL23">
        <v>2.72</v>
      </c>
      <c r="AM23">
        <v>2.72</v>
      </c>
      <c r="AN23">
        <v>2.72</v>
      </c>
      <c r="AO23">
        <v>2.72</v>
      </c>
      <c r="AP23"/>
      <c r="AQ23" s="47">
        <v>2</v>
      </c>
      <c r="AR23">
        <v>2.72</v>
      </c>
      <c r="AS23">
        <v>2.72</v>
      </c>
      <c r="AT23">
        <v>2.72</v>
      </c>
      <c r="AU23">
        <v>2.72</v>
      </c>
      <c r="AV23">
        <v>2.72</v>
      </c>
      <c r="AW23">
        <v>2.72</v>
      </c>
      <c r="AX23">
        <v>2.72</v>
      </c>
      <c r="AY23">
        <v>2.72</v>
      </c>
      <c r="AZ23">
        <v>2.72</v>
      </c>
      <c r="BA23">
        <v>2.72</v>
      </c>
      <c r="BB23">
        <v>2.72</v>
      </c>
      <c r="BC23">
        <v>2.72</v>
      </c>
    </row>
    <row r="24" spans="1:58" ht="15">
      <c r="B24" s="47">
        <v>1</v>
      </c>
      <c r="C24">
        <v>3.17</v>
      </c>
      <c r="D24">
        <v>3.17</v>
      </c>
      <c r="E24">
        <v>3.17</v>
      </c>
      <c r="F24">
        <v>3.17</v>
      </c>
      <c r="G24"/>
      <c r="H24">
        <v>3.32</v>
      </c>
      <c r="I24">
        <v>3.32</v>
      </c>
      <c r="J24">
        <v>3.32</v>
      </c>
      <c r="K24">
        <v>3.32</v>
      </c>
      <c r="L24"/>
      <c r="M24">
        <v>3.62</v>
      </c>
      <c r="N24">
        <v>3.62</v>
      </c>
      <c r="O24">
        <v>3.62</v>
      </c>
      <c r="P24">
        <v>3.62</v>
      </c>
      <c r="Q24">
        <v>3.62</v>
      </c>
      <c r="R24"/>
      <c r="S24">
        <v>3.7699999999999996</v>
      </c>
      <c r="T24">
        <v>3.7699999999999996</v>
      </c>
      <c r="U24"/>
      <c r="V24"/>
      <c r="W24">
        <v>3.7699999999999996</v>
      </c>
      <c r="X24">
        <v>3.7699999999999996</v>
      </c>
      <c r="Y24">
        <v>3.7699999999999996</v>
      </c>
      <c r="Z24"/>
      <c r="AA24">
        <v>3.7699999999999996</v>
      </c>
      <c r="AB24">
        <v>3.7699999999999996</v>
      </c>
      <c r="AC24">
        <v>3.7699999999999996</v>
      </c>
      <c r="AD24">
        <v>3.7699999999999996</v>
      </c>
      <c r="AE24"/>
      <c r="AF24"/>
      <c r="AG24" s="47">
        <v>1</v>
      </c>
      <c r="AH24"/>
      <c r="AI24"/>
      <c r="AJ24"/>
      <c r="AK24">
        <v>3.7699999999999996</v>
      </c>
      <c r="AL24">
        <v>3.7699999999999996</v>
      </c>
      <c r="AM24"/>
      <c r="AN24"/>
      <c r="AO24"/>
      <c r="AP24"/>
      <c r="AQ24" s="47">
        <v>1</v>
      </c>
      <c r="AR24">
        <v>3.75</v>
      </c>
      <c r="AS24"/>
      <c r="AT24"/>
      <c r="AU24"/>
      <c r="AV24"/>
      <c r="AW24" s="55">
        <v>3.9</v>
      </c>
      <c r="AX24"/>
      <c r="AY24"/>
      <c r="AZ24"/>
      <c r="BA24"/>
      <c r="BB24"/>
      <c r="BC24"/>
    </row>
    <row r="25" spans="1:58" ht="15">
      <c r="B25" s="47" t="s">
        <v>242</v>
      </c>
      <c r="C25">
        <v>14.330000000000002</v>
      </c>
      <c r="D25">
        <v>14.330000000000002</v>
      </c>
      <c r="E25">
        <v>14.330000000000002</v>
      </c>
      <c r="F25">
        <v>14.330000000000002</v>
      </c>
      <c r="G25">
        <v>11.160000000000002</v>
      </c>
      <c r="H25">
        <v>22.64</v>
      </c>
      <c r="I25">
        <v>22.64</v>
      </c>
      <c r="J25">
        <v>22.64</v>
      </c>
      <c r="K25">
        <v>22.64</v>
      </c>
      <c r="L25">
        <v>19.32</v>
      </c>
      <c r="M25">
        <v>25.66</v>
      </c>
      <c r="N25">
        <v>25.66</v>
      </c>
      <c r="O25">
        <v>25.66</v>
      </c>
      <c r="P25">
        <v>25.66</v>
      </c>
      <c r="Q25">
        <v>25.66</v>
      </c>
      <c r="R25">
        <v>22.04</v>
      </c>
      <c r="S25">
        <v>25.81</v>
      </c>
      <c r="T25">
        <v>25.81</v>
      </c>
      <c r="U25">
        <v>22.04</v>
      </c>
      <c r="V25">
        <v>22.04</v>
      </c>
      <c r="W25">
        <v>25.81</v>
      </c>
      <c r="X25">
        <v>25.81</v>
      </c>
      <c r="Y25">
        <v>25.81</v>
      </c>
      <c r="Z25">
        <v>22.04</v>
      </c>
      <c r="AA25">
        <v>23.09</v>
      </c>
      <c r="AB25">
        <v>23.09</v>
      </c>
      <c r="AC25">
        <v>23.09</v>
      </c>
      <c r="AD25">
        <v>23.09</v>
      </c>
      <c r="AE25">
        <v>19.32</v>
      </c>
      <c r="AF25"/>
      <c r="AG25" s="47" t="s">
        <v>242</v>
      </c>
      <c r="AH25">
        <v>35.639999999999993</v>
      </c>
      <c r="AI25">
        <v>35.639999999999993</v>
      </c>
      <c r="AJ25">
        <v>35.639999999999993</v>
      </c>
      <c r="AK25">
        <v>55.72999999999999</v>
      </c>
      <c r="AL25">
        <v>55.72999999999999</v>
      </c>
      <c r="AM25">
        <v>51.959999999999987</v>
      </c>
      <c r="AN25">
        <v>51.959999999999987</v>
      </c>
      <c r="AO25">
        <v>51.959999999999987</v>
      </c>
      <c r="AP25"/>
      <c r="AQ25" s="47" t="s">
        <v>242</v>
      </c>
      <c r="AR25">
        <v>50.269999999999989</v>
      </c>
      <c r="AS25">
        <v>46.519999999999989</v>
      </c>
      <c r="AT25">
        <v>46.519999999999989</v>
      </c>
      <c r="AU25">
        <v>46.519999999999989</v>
      </c>
      <c r="AV25">
        <v>46.519999999999989</v>
      </c>
      <c r="AW25">
        <v>55.859999999999985</v>
      </c>
      <c r="AX25">
        <v>51.959999999999987</v>
      </c>
      <c r="AY25">
        <v>51.959999999999987</v>
      </c>
      <c r="AZ25">
        <v>51.959999999999987</v>
      </c>
      <c r="BA25">
        <v>51.959999999999987</v>
      </c>
      <c r="BB25">
        <v>51.959999999999987</v>
      </c>
      <c r="BC25">
        <v>51.959999999999987</v>
      </c>
    </row>
    <row r="26" spans="1:58" ht="15"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</row>
    <row r="27" spans="1:58" ht="15"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</row>
    <row r="28" spans="1:58" ht="15">
      <c r="A28" s="41" t="s">
        <v>257</v>
      </c>
      <c r="C28" s="41">
        <f>COUNT(C16:G24)</f>
        <v>24</v>
      </c>
      <c r="D28" s="41">
        <f>C28/5</f>
        <v>4.8</v>
      </c>
      <c r="H28" s="41">
        <f>COUNT(H16:L24)</f>
        <v>39</v>
      </c>
      <c r="I28" s="41">
        <f>H28/8</f>
        <v>4.875</v>
      </c>
      <c r="K28"/>
      <c r="L28"/>
      <c r="M28" s="41">
        <f>COUNT(M16:R24)</f>
        <v>53</v>
      </c>
      <c r="N28" s="41">
        <f>M28/9</f>
        <v>5.8888888888888893</v>
      </c>
      <c r="O28"/>
      <c r="P28"/>
      <c r="Q28"/>
      <c r="R28"/>
      <c r="S28" s="41">
        <f>COUNT(S16:V24)</f>
        <v>34</v>
      </c>
      <c r="T28" s="41">
        <f>S28/9</f>
        <v>3.7777777777777777</v>
      </c>
      <c r="U28"/>
      <c r="V28"/>
      <c r="W28" s="41">
        <f>COUNT(W16:Z24)</f>
        <v>35</v>
      </c>
      <c r="X28" s="41">
        <f>W28/9</f>
        <v>3.8888888888888888</v>
      </c>
      <c r="Y28"/>
      <c r="Z28"/>
      <c r="AA28" s="41">
        <f>COUNT(AA16:AE24)</f>
        <v>39</v>
      </c>
      <c r="AB28" s="41">
        <f>AA28/8</f>
        <v>4.875</v>
      </c>
      <c r="AC28"/>
      <c r="AD28"/>
      <c r="AE28"/>
      <c r="AF28"/>
      <c r="AG28"/>
      <c r="AH28" s="41">
        <f>COUNT(AH5:AJ24)</f>
        <v>39</v>
      </c>
      <c r="AI28" s="41">
        <f>AH28/13</f>
        <v>3</v>
      </c>
      <c r="AJ28"/>
      <c r="AK28" s="41">
        <f>COUNT(AK5:AO24)</f>
        <v>97</v>
      </c>
      <c r="AL28" s="41">
        <f>AK28/20</f>
        <v>4.8499999999999996</v>
      </c>
      <c r="AM28"/>
      <c r="AN28"/>
      <c r="AO28"/>
      <c r="AP28"/>
      <c r="AQ28"/>
      <c r="AR28" s="41">
        <f>COUNT(AR5:AV24)</f>
        <v>86</v>
      </c>
      <c r="AS28" s="41">
        <f>AR28/18</f>
        <v>4.7777777777777777</v>
      </c>
      <c r="AT28"/>
      <c r="AU28"/>
      <c r="AV28"/>
      <c r="AW28" s="41">
        <f>COUNT(AW5:BC24)</f>
        <v>134</v>
      </c>
      <c r="AX28" s="41">
        <f>AW28/20</f>
        <v>6.7</v>
      </c>
      <c r="AY28"/>
      <c r="AZ28"/>
      <c r="BA28"/>
      <c r="BB28"/>
      <c r="BC28"/>
    </row>
    <row r="30" spans="1:58" ht="15">
      <c r="A30" s="41" t="s">
        <v>10</v>
      </c>
      <c r="C30" s="41" t="str">
        <f>$C$13</f>
        <v>16.001</v>
      </c>
      <c r="D30" s="41" t="str">
        <f t="shared" ref="D30:AE30" si="0">$C$13</f>
        <v>16.001</v>
      </c>
      <c r="E30" s="41" t="str">
        <f t="shared" si="0"/>
        <v>16.001</v>
      </c>
      <c r="F30" s="41" t="str">
        <f t="shared" si="0"/>
        <v>16.001</v>
      </c>
      <c r="G30" s="41" t="str">
        <f t="shared" si="0"/>
        <v>16.001</v>
      </c>
      <c r="H30" s="41" t="str">
        <f t="shared" si="0"/>
        <v>16.001</v>
      </c>
      <c r="I30" s="41" t="str">
        <f t="shared" si="0"/>
        <v>16.001</v>
      </c>
      <c r="J30" s="41" t="str">
        <f t="shared" si="0"/>
        <v>16.001</v>
      </c>
      <c r="K30" s="41" t="str">
        <f t="shared" si="0"/>
        <v>16.001</v>
      </c>
      <c r="L30" s="41" t="str">
        <f t="shared" si="0"/>
        <v>16.001</v>
      </c>
      <c r="M30" s="41" t="str">
        <f t="shared" si="0"/>
        <v>16.001</v>
      </c>
      <c r="N30" s="41" t="str">
        <f t="shared" si="0"/>
        <v>16.001</v>
      </c>
      <c r="O30" s="41" t="str">
        <f t="shared" si="0"/>
        <v>16.001</v>
      </c>
      <c r="P30" s="41" t="str">
        <f t="shared" si="0"/>
        <v>16.001</v>
      </c>
      <c r="Q30" s="41" t="str">
        <f t="shared" si="0"/>
        <v>16.001</v>
      </c>
      <c r="R30" s="41" t="str">
        <f t="shared" si="0"/>
        <v>16.001</v>
      </c>
      <c r="S30" s="41" t="str">
        <f t="shared" si="0"/>
        <v>16.001</v>
      </c>
      <c r="T30" s="41" t="str">
        <f t="shared" si="0"/>
        <v>16.001</v>
      </c>
      <c r="U30" s="41" t="str">
        <f t="shared" si="0"/>
        <v>16.001</v>
      </c>
      <c r="V30" s="41" t="str">
        <f t="shared" si="0"/>
        <v>16.001</v>
      </c>
      <c r="W30" s="41" t="str">
        <f t="shared" si="0"/>
        <v>16.001</v>
      </c>
      <c r="X30" s="41" t="str">
        <f t="shared" si="0"/>
        <v>16.001</v>
      </c>
      <c r="Y30" s="41" t="str">
        <f t="shared" si="0"/>
        <v>16.001</v>
      </c>
      <c r="Z30" s="41" t="str">
        <f t="shared" si="0"/>
        <v>16.001</v>
      </c>
      <c r="AA30" s="41" t="str">
        <f t="shared" si="0"/>
        <v>16.001</v>
      </c>
      <c r="AB30" s="41" t="str">
        <f t="shared" si="0"/>
        <v>16.001</v>
      </c>
      <c r="AC30" s="41" t="str">
        <f t="shared" si="0"/>
        <v>16.001</v>
      </c>
      <c r="AD30" s="41" t="str">
        <f t="shared" si="0"/>
        <v>16.001</v>
      </c>
      <c r="AE30" s="41" t="str">
        <f t="shared" si="0"/>
        <v>16.001</v>
      </c>
      <c r="AF30"/>
      <c r="AG30"/>
      <c r="AH30" s="41" t="str">
        <f>$AH$2</f>
        <v>16.002</v>
      </c>
      <c r="AI30" s="41" t="str">
        <f t="shared" ref="AI30:AO30" si="1">$AH$2</f>
        <v>16.002</v>
      </c>
      <c r="AJ30" s="41" t="str">
        <f t="shared" si="1"/>
        <v>16.002</v>
      </c>
      <c r="AK30" s="41" t="str">
        <f t="shared" si="1"/>
        <v>16.002</v>
      </c>
      <c r="AL30" s="41" t="str">
        <f t="shared" si="1"/>
        <v>16.002</v>
      </c>
      <c r="AM30" s="41" t="str">
        <f t="shared" si="1"/>
        <v>16.002</v>
      </c>
      <c r="AN30" s="41" t="str">
        <f t="shared" si="1"/>
        <v>16.002</v>
      </c>
      <c r="AO30" s="41" t="str">
        <f t="shared" si="1"/>
        <v>16.002</v>
      </c>
      <c r="AP30"/>
      <c r="AQ30"/>
      <c r="AR30" s="41" t="str">
        <f>$AR$2</f>
        <v>16.003</v>
      </c>
      <c r="AS30" s="41" t="str">
        <f t="shared" ref="AS30:BC30" si="2">$AR$2</f>
        <v>16.003</v>
      </c>
      <c r="AT30" s="41" t="str">
        <f t="shared" si="2"/>
        <v>16.003</v>
      </c>
      <c r="AU30" s="41" t="str">
        <f t="shared" si="2"/>
        <v>16.003</v>
      </c>
      <c r="AV30" s="41" t="str">
        <f t="shared" si="2"/>
        <v>16.003</v>
      </c>
      <c r="AW30" s="41" t="str">
        <f t="shared" si="2"/>
        <v>16.003</v>
      </c>
      <c r="AX30" s="41" t="str">
        <f t="shared" si="2"/>
        <v>16.003</v>
      </c>
      <c r="AY30" s="41" t="str">
        <f t="shared" si="2"/>
        <v>16.003</v>
      </c>
      <c r="AZ30" s="41" t="str">
        <f t="shared" si="2"/>
        <v>16.003</v>
      </c>
      <c r="BA30" s="41" t="str">
        <f t="shared" si="2"/>
        <v>16.003</v>
      </c>
      <c r="BB30" s="41" t="str">
        <f t="shared" si="2"/>
        <v>16.003</v>
      </c>
      <c r="BC30" s="41" t="str">
        <f t="shared" si="2"/>
        <v>16.003</v>
      </c>
      <c r="BF30"/>
    </row>
    <row r="31" spans="1:58" ht="15">
      <c r="A31" s="41" t="s">
        <v>11</v>
      </c>
      <c r="C31" s="41">
        <f>C14</f>
        <v>1</v>
      </c>
      <c r="D31" s="41">
        <f t="shared" ref="D31:AE31" si="3">IF(D14="",C31,D14)</f>
        <v>1</v>
      </c>
      <c r="E31" s="41">
        <f t="shared" si="3"/>
        <v>1</v>
      </c>
      <c r="F31" s="41">
        <f t="shared" si="3"/>
        <v>1</v>
      </c>
      <c r="G31" s="41">
        <f t="shared" si="3"/>
        <v>1</v>
      </c>
      <c r="H31" s="41">
        <f t="shared" si="3"/>
        <v>2</v>
      </c>
      <c r="I31" s="41">
        <f t="shared" si="3"/>
        <v>2</v>
      </c>
      <c r="J31" s="41">
        <f t="shared" si="3"/>
        <v>2</v>
      </c>
      <c r="K31" s="41">
        <f t="shared" si="3"/>
        <v>2</v>
      </c>
      <c r="L31" s="41">
        <f t="shared" si="3"/>
        <v>2</v>
      </c>
      <c r="M31" s="41">
        <f t="shared" si="3"/>
        <v>3</v>
      </c>
      <c r="N31" s="41">
        <f t="shared" si="3"/>
        <v>3</v>
      </c>
      <c r="O31" s="41">
        <f t="shared" si="3"/>
        <v>3</v>
      </c>
      <c r="P31" s="41">
        <f t="shared" si="3"/>
        <v>3</v>
      </c>
      <c r="Q31" s="41">
        <f t="shared" si="3"/>
        <v>3</v>
      </c>
      <c r="R31" s="41">
        <f t="shared" si="3"/>
        <v>3</v>
      </c>
      <c r="S31" s="41">
        <f t="shared" si="3"/>
        <v>4</v>
      </c>
      <c r="T31" s="41">
        <f t="shared" si="3"/>
        <v>4</v>
      </c>
      <c r="U31" s="41">
        <f t="shared" si="3"/>
        <v>4</v>
      </c>
      <c r="V31" s="41">
        <f t="shared" si="3"/>
        <v>4</v>
      </c>
      <c r="W31" s="41">
        <f t="shared" si="3"/>
        <v>5</v>
      </c>
      <c r="X31" s="41">
        <f t="shared" si="3"/>
        <v>5</v>
      </c>
      <c r="Y31" s="41">
        <f t="shared" si="3"/>
        <v>5</v>
      </c>
      <c r="Z31" s="41">
        <f t="shared" si="3"/>
        <v>5</v>
      </c>
      <c r="AA31" s="41">
        <f t="shared" si="3"/>
        <v>6</v>
      </c>
      <c r="AB31" s="41">
        <f t="shared" si="3"/>
        <v>6</v>
      </c>
      <c r="AC31" s="41">
        <f t="shared" si="3"/>
        <v>6</v>
      </c>
      <c r="AD31" s="41">
        <f t="shared" si="3"/>
        <v>6</v>
      </c>
      <c r="AE31" s="41">
        <f t="shared" si="3"/>
        <v>6</v>
      </c>
      <c r="AF31"/>
      <c r="AG31"/>
      <c r="AH31" s="41">
        <f>AH3</f>
        <v>1</v>
      </c>
      <c r="AI31" s="41">
        <f t="shared" ref="AI31:AO31" si="4">IF(AI3="",AH31,AI3)</f>
        <v>1</v>
      </c>
      <c r="AJ31" s="41">
        <f t="shared" si="4"/>
        <v>1</v>
      </c>
      <c r="AK31" s="41">
        <f t="shared" si="4"/>
        <v>2</v>
      </c>
      <c r="AL31" s="41">
        <f t="shared" si="4"/>
        <v>2</v>
      </c>
      <c r="AM31" s="41">
        <f t="shared" si="4"/>
        <v>2</v>
      </c>
      <c r="AN31" s="41">
        <f t="shared" si="4"/>
        <v>2</v>
      </c>
      <c r="AO31" s="41">
        <f t="shared" si="4"/>
        <v>2</v>
      </c>
      <c r="AP31"/>
      <c r="AQ31"/>
      <c r="AR31" s="41">
        <f>AR3</f>
        <v>1</v>
      </c>
      <c r="AS31" s="41">
        <f t="shared" ref="AS31:BC31" si="5">IF(AS3="",AR31,AS3)</f>
        <v>1</v>
      </c>
      <c r="AT31" s="41">
        <f t="shared" si="5"/>
        <v>1</v>
      </c>
      <c r="AU31" s="41">
        <f t="shared" si="5"/>
        <v>1</v>
      </c>
      <c r="AV31" s="41">
        <f t="shared" si="5"/>
        <v>1</v>
      </c>
      <c r="AW31" s="41">
        <f t="shared" si="5"/>
        <v>2</v>
      </c>
      <c r="AX31" s="41">
        <f t="shared" si="5"/>
        <v>2</v>
      </c>
      <c r="AY31" s="41">
        <f t="shared" si="5"/>
        <v>2</v>
      </c>
      <c r="AZ31" s="41">
        <f t="shared" si="5"/>
        <v>2</v>
      </c>
      <c r="BA31" s="41">
        <f t="shared" si="5"/>
        <v>2</v>
      </c>
      <c r="BB31" s="41">
        <f t="shared" si="5"/>
        <v>2</v>
      </c>
      <c r="BC31" s="41">
        <f t="shared" si="5"/>
        <v>2</v>
      </c>
      <c r="BF31"/>
    </row>
    <row r="32" spans="1:58" ht="15">
      <c r="A32" s="41" t="s">
        <v>258</v>
      </c>
      <c r="C32" s="41" t="str">
        <f t="shared" ref="C32:AE32" si="6">CONCATENATE(C30,"-",C31)</f>
        <v>16.001-1</v>
      </c>
      <c r="D32" s="41" t="str">
        <f t="shared" si="6"/>
        <v>16.001-1</v>
      </c>
      <c r="E32" s="41" t="str">
        <f t="shared" si="6"/>
        <v>16.001-1</v>
      </c>
      <c r="F32" s="41" t="str">
        <f t="shared" si="6"/>
        <v>16.001-1</v>
      </c>
      <c r="G32" s="41" t="str">
        <f t="shared" si="6"/>
        <v>16.001-1</v>
      </c>
      <c r="H32" s="41" t="str">
        <f t="shared" si="6"/>
        <v>16.001-2</v>
      </c>
      <c r="I32" s="41" t="str">
        <f t="shared" si="6"/>
        <v>16.001-2</v>
      </c>
      <c r="J32" s="41" t="str">
        <f t="shared" si="6"/>
        <v>16.001-2</v>
      </c>
      <c r="K32" s="41" t="str">
        <f t="shared" si="6"/>
        <v>16.001-2</v>
      </c>
      <c r="L32" s="41" t="str">
        <f t="shared" si="6"/>
        <v>16.001-2</v>
      </c>
      <c r="M32" s="41" t="str">
        <f t="shared" si="6"/>
        <v>16.001-3</v>
      </c>
      <c r="N32" s="41" t="str">
        <f t="shared" si="6"/>
        <v>16.001-3</v>
      </c>
      <c r="O32" s="41" t="str">
        <f t="shared" si="6"/>
        <v>16.001-3</v>
      </c>
      <c r="P32" s="41" t="str">
        <f t="shared" si="6"/>
        <v>16.001-3</v>
      </c>
      <c r="Q32" s="41" t="str">
        <f t="shared" si="6"/>
        <v>16.001-3</v>
      </c>
      <c r="R32" s="41" t="str">
        <f t="shared" si="6"/>
        <v>16.001-3</v>
      </c>
      <c r="S32" s="41" t="str">
        <f t="shared" si="6"/>
        <v>16.001-4</v>
      </c>
      <c r="T32" s="41" t="str">
        <f t="shared" si="6"/>
        <v>16.001-4</v>
      </c>
      <c r="U32" s="41" t="str">
        <f t="shared" si="6"/>
        <v>16.001-4</v>
      </c>
      <c r="V32" s="41" t="str">
        <f t="shared" si="6"/>
        <v>16.001-4</v>
      </c>
      <c r="W32" s="41" t="str">
        <f t="shared" si="6"/>
        <v>16.001-5</v>
      </c>
      <c r="X32" s="41" t="str">
        <f t="shared" si="6"/>
        <v>16.001-5</v>
      </c>
      <c r="Y32" s="41" t="str">
        <f t="shared" si="6"/>
        <v>16.001-5</v>
      </c>
      <c r="Z32" s="41" t="str">
        <f t="shared" si="6"/>
        <v>16.001-5</v>
      </c>
      <c r="AA32" s="41" t="str">
        <f t="shared" si="6"/>
        <v>16.001-6</v>
      </c>
      <c r="AB32" s="41" t="str">
        <f t="shared" si="6"/>
        <v>16.001-6</v>
      </c>
      <c r="AC32" s="41" t="str">
        <f t="shared" si="6"/>
        <v>16.001-6</v>
      </c>
      <c r="AD32" s="41" t="str">
        <f t="shared" si="6"/>
        <v>16.001-6</v>
      </c>
      <c r="AE32" s="41" t="str">
        <f t="shared" si="6"/>
        <v>16.001-6</v>
      </c>
      <c r="AF32"/>
      <c r="AG32"/>
      <c r="AH32" s="41" t="str">
        <f t="shared" ref="AH32:AO32" si="7">CONCATENATE(AH30,"-",AH31)</f>
        <v>16.002-1</v>
      </c>
      <c r="AI32" s="41" t="str">
        <f t="shared" si="7"/>
        <v>16.002-1</v>
      </c>
      <c r="AJ32" s="41" t="str">
        <f t="shared" si="7"/>
        <v>16.002-1</v>
      </c>
      <c r="AK32" s="41" t="str">
        <f t="shared" si="7"/>
        <v>16.002-2</v>
      </c>
      <c r="AL32" s="41" t="str">
        <f t="shared" si="7"/>
        <v>16.002-2</v>
      </c>
      <c r="AM32" s="41" t="str">
        <f t="shared" si="7"/>
        <v>16.002-2</v>
      </c>
      <c r="AN32" s="41" t="str">
        <f t="shared" si="7"/>
        <v>16.002-2</v>
      </c>
      <c r="AO32" s="41" t="str">
        <f t="shared" si="7"/>
        <v>16.002-2</v>
      </c>
      <c r="AP32"/>
      <c r="AQ32"/>
      <c r="AR32" s="41" t="str">
        <f t="shared" ref="AR32:BC32" si="8">CONCATENATE(AR30,"-",AR31)</f>
        <v>16.003-1</v>
      </c>
      <c r="AS32" s="41" t="str">
        <f t="shared" si="8"/>
        <v>16.003-1</v>
      </c>
      <c r="AT32" s="41" t="str">
        <f t="shared" si="8"/>
        <v>16.003-1</v>
      </c>
      <c r="AU32" s="41" t="str">
        <f t="shared" si="8"/>
        <v>16.003-1</v>
      </c>
      <c r="AV32" s="41" t="str">
        <f t="shared" si="8"/>
        <v>16.003-1</v>
      </c>
      <c r="AW32" s="41" t="str">
        <f t="shared" si="8"/>
        <v>16.003-2</v>
      </c>
      <c r="AX32" s="41" t="str">
        <f t="shared" si="8"/>
        <v>16.003-2</v>
      </c>
      <c r="AY32" s="41" t="str">
        <f t="shared" si="8"/>
        <v>16.003-2</v>
      </c>
      <c r="AZ32" s="41" t="str">
        <f t="shared" si="8"/>
        <v>16.003-2</v>
      </c>
      <c r="BA32" s="41" t="str">
        <f t="shared" si="8"/>
        <v>16.003-2</v>
      </c>
      <c r="BB32" s="41" t="str">
        <f t="shared" si="8"/>
        <v>16.003-2</v>
      </c>
      <c r="BC32" s="41" t="str">
        <f t="shared" si="8"/>
        <v>16.003-2</v>
      </c>
      <c r="BF32"/>
    </row>
    <row r="33" spans="1:58" ht="15">
      <c r="A33" s="41" t="s">
        <v>234</v>
      </c>
      <c r="C33" s="41">
        <f t="shared" ref="C33:AE33" si="9">COUNT(C16:C24)+IF(C24="",1,0)</f>
        <v>5</v>
      </c>
      <c r="D33" s="41">
        <f t="shared" si="9"/>
        <v>5</v>
      </c>
      <c r="E33" s="41">
        <f t="shared" si="9"/>
        <v>5</v>
      </c>
      <c r="F33" s="41">
        <f t="shared" si="9"/>
        <v>5</v>
      </c>
      <c r="G33" s="41">
        <f t="shared" si="9"/>
        <v>5</v>
      </c>
      <c r="H33" s="41">
        <f t="shared" si="9"/>
        <v>8</v>
      </c>
      <c r="I33" s="41">
        <f t="shared" si="9"/>
        <v>8</v>
      </c>
      <c r="J33" s="41">
        <f t="shared" si="9"/>
        <v>8</v>
      </c>
      <c r="K33" s="41">
        <f t="shared" si="9"/>
        <v>8</v>
      </c>
      <c r="L33" s="41">
        <f t="shared" si="9"/>
        <v>8</v>
      </c>
      <c r="M33" s="41">
        <f t="shared" si="9"/>
        <v>9</v>
      </c>
      <c r="N33" s="41">
        <f t="shared" si="9"/>
        <v>9</v>
      </c>
      <c r="O33" s="41">
        <f t="shared" si="9"/>
        <v>9</v>
      </c>
      <c r="P33" s="41">
        <f t="shared" si="9"/>
        <v>9</v>
      </c>
      <c r="Q33" s="41">
        <f t="shared" si="9"/>
        <v>9</v>
      </c>
      <c r="R33" s="41">
        <f t="shared" si="9"/>
        <v>9</v>
      </c>
      <c r="S33" s="41">
        <f t="shared" si="9"/>
        <v>9</v>
      </c>
      <c r="T33" s="41">
        <f t="shared" si="9"/>
        <v>9</v>
      </c>
      <c r="U33" s="41">
        <f t="shared" si="9"/>
        <v>9</v>
      </c>
      <c r="V33" s="41">
        <f t="shared" si="9"/>
        <v>9</v>
      </c>
      <c r="W33" s="41">
        <f t="shared" si="9"/>
        <v>9</v>
      </c>
      <c r="X33" s="41">
        <f t="shared" si="9"/>
        <v>9</v>
      </c>
      <c r="Y33" s="41">
        <f t="shared" si="9"/>
        <v>9</v>
      </c>
      <c r="Z33" s="41">
        <f t="shared" si="9"/>
        <v>9</v>
      </c>
      <c r="AA33" s="41">
        <f t="shared" si="9"/>
        <v>8</v>
      </c>
      <c r="AB33" s="41">
        <f t="shared" si="9"/>
        <v>8</v>
      </c>
      <c r="AC33" s="41">
        <f t="shared" si="9"/>
        <v>8</v>
      </c>
      <c r="AD33" s="41">
        <f t="shared" si="9"/>
        <v>8</v>
      </c>
      <c r="AE33" s="41">
        <f t="shared" si="9"/>
        <v>8</v>
      </c>
      <c r="AF33"/>
      <c r="AG33"/>
      <c r="AH33" s="41">
        <f t="shared" ref="AH33:AO33" si="10">COUNT(AH5:AH24)+IF(AH24="",1,0)</f>
        <v>14</v>
      </c>
      <c r="AI33" s="41">
        <f t="shared" si="10"/>
        <v>14</v>
      </c>
      <c r="AJ33" s="41">
        <f t="shared" si="10"/>
        <v>14</v>
      </c>
      <c r="AK33" s="41">
        <f t="shared" si="10"/>
        <v>20</v>
      </c>
      <c r="AL33" s="41">
        <f t="shared" si="10"/>
        <v>20</v>
      </c>
      <c r="AM33" s="41">
        <f t="shared" si="10"/>
        <v>20</v>
      </c>
      <c r="AN33" s="41">
        <f t="shared" si="10"/>
        <v>20</v>
      </c>
      <c r="AO33" s="41">
        <f t="shared" si="10"/>
        <v>20</v>
      </c>
      <c r="AP33"/>
      <c r="AQ33"/>
      <c r="AR33" s="41">
        <f t="shared" ref="AR33:BC33" si="11">COUNT(AR5:AR24)+IF(AR24="",1,0)</f>
        <v>18</v>
      </c>
      <c r="AS33" s="41">
        <f t="shared" si="11"/>
        <v>18</v>
      </c>
      <c r="AT33" s="41">
        <f t="shared" si="11"/>
        <v>18</v>
      </c>
      <c r="AU33" s="41">
        <f t="shared" si="11"/>
        <v>18</v>
      </c>
      <c r="AV33" s="41">
        <f t="shared" si="11"/>
        <v>18</v>
      </c>
      <c r="AW33" s="41">
        <f t="shared" si="11"/>
        <v>20</v>
      </c>
      <c r="AX33" s="41">
        <f t="shared" si="11"/>
        <v>20</v>
      </c>
      <c r="AY33" s="41">
        <f t="shared" si="11"/>
        <v>20</v>
      </c>
      <c r="AZ33" s="41">
        <f t="shared" si="11"/>
        <v>20</v>
      </c>
      <c r="BA33" s="41">
        <f t="shared" si="11"/>
        <v>20</v>
      </c>
      <c r="BB33" s="41">
        <f t="shared" si="11"/>
        <v>20</v>
      </c>
      <c r="BC33" s="41">
        <f t="shared" si="11"/>
        <v>20</v>
      </c>
      <c r="BF33"/>
    </row>
    <row r="34" spans="1:58" ht="15">
      <c r="A34" s="41" t="s">
        <v>235</v>
      </c>
      <c r="C34" s="41">
        <f t="shared" ref="C34:AE34" si="12">COUNTIF($C$31:$AE$31,C31)</f>
        <v>5</v>
      </c>
      <c r="D34" s="41">
        <f t="shared" si="12"/>
        <v>5</v>
      </c>
      <c r="E34" s="41">
        <f t="shared" si="12"/>
        <v>5</v>
      </c>
      <c r="F34" s="41">
        <f t="shared" si="12"/>
        <v>5</v>
      </c>
      <c r="G34" s="41">
        <f t="shared" si="12"/>
        <v>5</v>
      </c>
      <c r="H34" s="41">
        <f t="shared" si="12"/>
        <v>5</v>
      </c>
      <c r="I34" s="41">
        <f t="shared" si="12"/>
        <v>5</v>
      </c>
      <c r="J34" s="41">
        <f t="shared" si="12"/>
        <v>5</v>
      </c>
      <c r="K34" s="41">
        <f t="shared" si="12"/>
        <v>5</v>
      </c>
      <c r="L34" s="41">
        <f t="shared" si="12"/>
        <v>5</v>
      </c>
      <c r="M34" s="41">
        <f t="shared" si="12"/>
        <v>6</v>
      </c>
      <c r="N34" s="41">
        <f t="shared" si="12"/>
        <v>6</v>
      </c>
      <c r="O34" s="41">
        <f t="shared" si="12"/>
        <v>6</v>
      </c>
      <c r="P34" s="41">
        <f t="shared" si="12"/>
        <v>6</v>
      </c>
      <c r="Q34" s="41">
        <f t="shared" si="12"/>
        <v>6</v>
      </c>
      <c r="R34" s="41">
        <f t="shared" si="12"/>
        <v>6</v>
      </c>
      <c r="S34" s="41">
        <f t="shared" si="12"/>
        <v>4</v>
      </c>
      <c r="T34" s="41">
        <f t="shared" si="12"/>
        <v>4</v>
      </c>
      <c r="U34" s="41">
        <f t="shared" si="12"/>
        <v>4</v>
      </c>
      <c r="V34" s="41">
        <f t="shared" si="12"/>
        <v>4</v>
      </c>
      <c r="W34" s="41">
        <f t="shared" si="12"/>
        <v>4</v>
      </c>
      <c r="X34" s="41">
        <f t="shared" si="12"/>
        <v>4</v>
      </c>
      <c r="Y34" s="41">
        <f t="shared" si="12"/>
        <v>4</v>
      </c>
      <c r="Z34" s="41">
        <f t="shared" si="12"/>
        <v>4</v>
      </c>
      <c r="AA34" s="41">
        <f t="shared" si="12"/>
        <v>5</v>
      </c>
      <c r="AB34" s="41">
        <f t="shared" si="12"/>
        <v>5</v>
      </c>
      <c r="AC34" s="41">
        <f t="shared" si="12"/>
        <v>5</v>
      </c>
      <c r="AD34" s="41">
        <f t="shared" si="12"/>
        <v>5</v>
      </c>
      <c r="AE34" s="41">
        <f t="shared" si="12"/>
        <v>5</v>
      </c>
      <c r="AF34"/>
      <c r="AG34"/>
      <c r="AH34" s="41">
        <f t="shared" ref="AH34:AO34" si="13">COUNTIF($AH$31:$AO$31,AH31)</f>
        <v>3</v>
      </c>
      <c r="AI34" s="41">
        <f t="shared" si="13"/>
        <v>3</v>
      </c>
      <c r="AJ34" s="41">
        <f t="shared" si="13"/>
        <v>3</v>
      </c>
      <c r="AK34" s="41">
        <f t="shared" si="13"/>
        <v>5</v>
      </c>
      <c r="AL34" s="41">
        <f t="shared" si="13"/>
        <v>5</v>
      </c>
      <c r="AM34" s="41">
        <f t="shared" si="13"/>
        <v>5</v>
      </c>
      <c r="AN34" s="41">
        <f t="shared" si="13"/>
        <v>5</v>
      </c>
      <c r="AO34" s="41">
        <f t="shared" si="13"/>
        <v>5</v>
      </c>
      <c r="AP34"/>
      <c r="AQ34"/>
      <c r="AR34" s="41">
        <f t="shared" ref="AR34:BC34" si="14">COUNTIF($AR$31:$BC$31,AR31)</f>
        <v>5</v>
      </c>
      <c r="AS34" s="41">
        <f t="shared" si="14"/>
        <v>5</v>
      </c>
      <c r="AT34" s="41">
        <f t="shared" si="14"/>
        <v>5</v>
      </c>
      <c r="AU34" s="41">
        <f t="shared" si="14"/>
        <v>5</v>
      </c>
      <c r="AV34" s="41">
        <f t="shared" si="14"/>
        <v>5</v>
      </c>
      <c r="AW34" s="41">
        <f t="shared" si="14"/>
        <v>7</v>
      </c>
      <c r="AX34" s="41">
        <f t="shared" si="14"/>
        <v>7</v>
      </c>
      <c r="AY34" s="41">
        <f t="shared" si="14"/>
        <v>7</v>
      </c>
      <c r="AZ34" s="41">
        <f t="shared" si="14"/>
        <v>7</v>
      </c>
      <c r="BA34" s="41">
        <f t="shared" si="14"/>
        <v>7</v>
      </c>
      <c r="BB34" s="41">
        <f t="shared" si="14"/>
        <v>7</v>
      </c>
      <c r="BC34" s="41">
        <f t="shared" si="14"/>
        <v>7</v>
      </c>
      <c r="BF34"/>
    </row>
    <row r="35" spans="1:58" ht="15">
      <c r="A35" s="41" t="s">
        <v>236</v>
      </c>
      <c r="C35" s="41" t="str">
        <f t="shared" ref="C35:AE35" si="15">VLOOKUP(C32,$C$38:$H$63,6,0)</f>
        <v>наличие 3+к</v>
      </c>
      <c r="D35" s="41" t="str">
        <f t="shared" si="15"/>
        <v>наличие 3+к</v>
      </c>
      <c r="E35" s="41" t="str">
        <f t="shared" si="15"/>
        <v>наличие 3+к</v>
      </c>
      <c r="F35" s="41" t="str">
        <f t="shared" si="15"/>
        <v>наличие 3+к</v>
      </c>
      <c r="G35" s="41" t="str">
        <f t="shared" si="15"/>
        <v>наличие 3+к</v>
      </c>
      <c r="H35" s="41" t="str">
        <f t="shared" si="15"/>
        <v>наличие 3+к</v>
      </c>
      <c r="I35" s="41" t="str">
        <f t="shared" si="15"/>
        <v>наличие 3+к</v>
      </c>
      <c r="J35" s="41" t="str">
        <f t="shared" si="15"/>
        <v>наличие 3+к</v>
      </c>
      <c r="K35" s="41" t="str">
        <f t="shared" si="15"/>
        <v>наличие 3+к</v>
      </c>
      <c r="L35" s="41" t="str">
        <f t="shared" si="15"/>
        <v>наличие 3+к</v>
      </c>
      <c r="M35" s="41" t="str">
        <f t="shared" si="15"/>
        <v>остальные</v>
      </c>
      <c r="N35" s="41" t="str">
        <f t="shared" si="15"/>
        <v>остальные</v>
      </c>
      <c r="O35" s="41" t="str">
        <f t="shared" si="15"/>
        <v>остальные</v>
      </c>
      <c r="P35" s="41" t="str">
        <f t="shared" si="15"/>
        <v>остальные</v>
      </c>
      <c r="Q35" s="41" t="str">
        <f t="shared" si="15"/>
        <v>остальные</v>
      </c>
      <c r="R35" s="41" t="str">
        <f t="shared" si="15"/>
        <v>остальные</v>
      </c>
      <c r="S35" s="41" t="str">
        <f t="shared" si="15"/>
        <v>остальные</v>
      </c>
      <c r="T35" s="41" t="str">
        <f t="shared" si="15"/>
        <v>остальные</v>
      </c>
      <c r="U35" s="41" t="str">
        <f t="shared" si="15"/>
        <v>остальные</v>
      </c>
      <c r="V35" s="41" t="str">
        <f t="shared" si="15"/>
        <v>остальные</v>
      </c>
      <c r="W35" s="41" t="str">
        <f t="shared" si="15"/>
        <v>остальные</v>
      </c>
      <c r="X35" s="41" t="str">
        <f t="shared" si="15"/>
        <v>остальные</v>
      </c>
      <c r="Y35" s="41" t="str">
        <f t="shared" si="15"/>
        <v>остальные</v>
      </c>
      <c r="Z35" s="41" t="str">
        <f t="shared" si="15"/>
        <v>остальные</v>
      </c>
      <c r="AA35" s="41" t="str">
        <f t="shared" si="15"/>
        <v>остальные</v>
      </c>
      <c r="AB35" s="41" t="str">
        <f t="shared" si="15"/>
        <v>остальные</v>
      </c>
      <c r="AC35" s="41" t="str">
        <f t="shared" si="15"/>
        <v>остальные</v>
      </c>
      <c r="AD35" s="41" t="str">
        <f t="shared" si="15"/>
        <v>остальные</v>
      </c>
      <c r="AE35" s="41" t="str">
        <f t="shared" si="15"/>
        <v>остальные</v>
      </c>
      <c r="AF35"/>
      <c r="AG35"/>
      <c r="AH35" s="41" t="str">
        <f t="shared" ref="AH35:AO35" si="16">VLOOKUP(AH32,$C$38:$H$63,6,0)</f>
        <v>остальные</v>
      </c>
      <c r="AI35" s="41" t="str">
        <f t="shared" si="16"/>
        <v>остальные</v>
      </c>
      <c r="AJ35" s="41" t="str">
        <f t="shared" si="16"/>
        <v>остальные</v>
      </c>
      <c r="AK35" s="41" t="str">
        <f t="shared" si="16"/>
        <v>наличие 3+к</v>
      </c>
      <c r="AL35" s="41" t="str">
        <f t="shared" si="16"/>
        <v>наличие 3+к</v>
      </c>
      <c r="AM35" s="41" t="str">
        <f t="shared" si="16"/>
        <v>наличие 3+к</v>
      </c>
      <c r="AN35" s="41" t="str">
        <f t="shared" si="16"/>
        <v>наличие 3+к</v>
      </c>
      <c r="AO35" s="41" t="str">
        <f t="shared" si="16"/>
        <v>наличие 3+к</v>
      </c>
      <c r="AP35"/>
      <c r="AQ35"/>
      <c r="AR35" s="41" t="str">
        <f t="shared" ref="AR35:BC35" si="17">VLOOKUP(AR32,$C$38:$H$63,6,0)</f>
        <v>остальные</v>
      </c>
      <c r="AS35" s="41" t="str">
        <f t="shared" si="17"/>
        <v>остальные</v>
      </c>
      <c r="AT35" s="41" t="str">
        <f t="shared" si="17"/>
        <v>остальные</v>
      </c>
      <c r="AU35" s="41" t="str">
        <f t="shared" si="17"/>
        <v>остальные</v>
      </c>
      <c r="AV35" s="41" t="str">
        <f t="shared" si="17"/>
        <v>остальные</v>
      </c>
      <c r="AW35" s="41" t="str">
        <f t="shared" si="17"/>
        <v>наличие студий</v>
      </c>
      <c r="AX35" s="41" t="str">
        <f t="shared" si="17"/>
        <v>наличие студий</v>
      </c>
      <c r="AY35" s="41" t="str">
        <f t="shared" si="17"/>
        <v>наличие студий</v>
      </c>
      <c r="AZ35" s="41" t="str">
        <f t="shared" si="17"/>
        <v>наличие студий</v>
      </c>
      <c r="BA35" s="41" t="str">
        <f t="shared" si="17"/>
        <v>наличие студий</v>
      </c>
      <c r="BB35" s="41" t="str">
        <f t="shared" si="17"/>
        <v>наличие студий</v>
      </c>
      <c r="BC35" s="41" t="str">
        <f t="shared" si="17"/>
        <v>наличие студий</v>
      </c>
      <c r="BF35"/>
    </row>
    <row r="36" spans="1:58" ht="15">
      <c r="AF36"/>
      <c r="AG36"/>
      <c r="AP36"/>
      <c r="AQ36"/>
      <c r="BF36"/>
    </row>
    <row r="37" spans="1:58" ht="43.5">
      <c r="C37"/>
      <c r="D37" s="50" t="s">
        <v>10</v>
      </c>
      <c r="E37" s="50" t="s">
        <v>11</v>
      </c>
      <c r="F37" s="50" t="s">
        <v>27</v>
      </c>
      <c r="G37" t="s">
        <v>260</v>
      </c>
      <c r="H37"/>
      <c r="I37"/>
      <c r="J37"/>
      <c r="N37"/>
      <c r="O37"/>
      <c r="P37"/>
      <c r="Q37"/>
      <c r="R37"/>
      <c r="S37"/>
      <c r="T37"/>
      <c r="U37"/>
      <c r="V37"/>
      <c r="W37" s="83" t="s">
        <v>234</v>
      </c>
      <c r="X37" s="83" t="s">
        <v>229</v>
      </c>
      <c r="Y37" s="83" t="s">
        <v>259</v>
      </c>
      <c r="AA37" s="73" t="s">
        <v>235</v>
      </c>
      <c r="AB37" s="73" t="s">
        <v>229</v>
      </c>
      <c r="AC37" s="73" t="s">
        <v>259</v>
      </c>
      <c r="AE37" s="73" t="s">
        <v>236</v>
      </c>
      <c r="AF37" s="73" t="s">
        <v>259</v>
      </c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F37"/>
    </row>
    <row r="38" spans="1:58" ht="15">
      <c r="C38" t="str">
        <f>CONCATENATE(D38,"-",E38)</f>
        <v>16.001-1</v>
      </c>
      <c r="D38" t="s">
        <v>173</v>
      </c>
      <c r="E38" s="46">
        <v>1</v>
      </c>
      <c r="F38" s="46">
        <v>1</v>
      </c>
      <c r="G38" s="46">
        <v>10</v>
      </c>
      <c r="H38" s="48" t="s">
        <v>262</v>
      </c>
      <c r="I38" s="47"/>
      <c r="J38" s="44" t="s">
        <v>261</v>
      </c>
      <c r="M38"/>
      <c r="N38"/>
      <c r="O38"/>
      <c r="P38"/>
      <c r="Q38"/>
      <c r="R38"/>
      <c r="S38"/>
      <c r="T38"/>
      <c r="U38"/>
      <c r="V38"/>
      <c r="W38" s="84">
        <v>5</v>
      </c>
      <c r="X38" s="84">
        <f>COUNTIF($C$33:$BC$33,W38)</f>
        <v>5</v>
      </c>
      <c r="Y38" s="85">
        <v>1.0049999999999999</v>
      </c>
      <c r="AA38" s="41">
        <v>3</v>
      </c>
      <c r="AB38" s="41">
        <v>1</v>
      </c>
      <c r="AC38" s="82">
        <v>1.0049999999999999</v>
      </c>
      <c r="AE38" t="s">
        <v>261</v>
      </c>
      <c r="AF38" s="77">
        <v>0.998</v>
      </c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F38"/>
    </row>
    <row r="39" spans="1:58" ht="15">
      <c r="C39" t="str">
        <f t="shared" ref="C39:C63" si="18">CONCATENATE(D39,"-",E39)</f>
        <v>16.001-1</v>
      </c>
      <c r="D39" t="s">
        <v>173</v>
      </c>
      <c r="E39" s="46">
        <v>1</v>
      </c>
      <c r="F39" s="46">
        <v>2</v>
      </c>
      <c r="G39" s="46">
        <v>9</v>
      </c>
      <c r="H39" s="48" t="s">
        <v>262</v>
      </c>
      <c r="I39" s="47"/>
      <c r="J39" s="74" t="s">
        <v>263</v>
      </c>
      <c r="M39"/>
      <c r="N39"/>
      <c r="O39"/>
      <c r="P39"/>
      <c r="Q39"/>
      <c r="R39"/>
      <c r="S39"/>
      <c r="T39"/>
      <c r="U39"/>
      <c r="V39"/>
      <c r="W39" s="84">
        <v>8</v>
      </c>
      <c r="X39" s="84">
        <f t="shared" ref="X39:X43" si="19">COUNTIF($C$33:$BC$33,W39)</f>
        <v>10</v>
      </c>
      <c r="Y39" s="85">
        <v>1.0024999999999999</v>
      </c>
      <c r="AA39" s="41">
        <v>4</v>
      </c>
      <c r="AB39" s="41">
        <v>2</v>
      </c>
      <c r="AC39" s="82">
        <v>1.0024999999999999</v>
      </c>
      <c r="AE39" t="s">
        <v>263</v>
      </c>
      <c r="AF39">
        <v>1</v>
      </c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F39"/>
    </row>
    <row r="40" spans="1:58" ht="15">
      <c r="C40" t="str">
        <f t="shared" si="18"/>
        <v>16.001-1</v>
      </c>
      <c r="D40" t="s">
        <v>173</v>
      </c>
      <c r="E40" s="46">
        <v>1</v>
      </c>
      <c r="F40" s="46">
        <v>3</v>
      </c>
      <c r="G40" s="46">
        <v>5</v>
      </c>
      <c r="H40" s="48" t="s">
        <v>262</v>
      </c>
      <c r="I40" s="47"/>
      <c r="J40" s="48" t="s">
        <v>262</v>
      </c>
      <c r="M40"/>
      <c r="N40"/>
      <c r="O40"/>
      <c r="P40"/>
      <c r="Q40"/>
      <c r="R40"/>
      <c r="S40"/>
      <c r="T40"/>
      <c r="U40"/>
      <c r="V40"/>
      <c r="W40" s="84">
        <v>9</v>
      </c>
      <c r="X40" s="84">
        <f t="shared" si="19"/>
        <v>14</v>
      </c>
      <c r="Y40" s="86">
        <v>1</v>
      </c>
      <c r="AA40" s="41">
        <v>5</v>
      </c>
      <c r="AB40" s="41">
        <v>5</v>
      </c>
      <c r="AC40" s="81">
        <v>1</v>
      </c>
      <c r="AE40" t="s">
        <v>262</v>
      </c>
      <c r="AF40" s="77">
        <v>1.002</v>
      </c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F40"/>
    </row>
    <row r="41" spans="1:58" ht="15">
      <c r="C41" t="str">
        <f t="shared" si="18"/>
        <v>16.001-2</v>
      </c>
      <c r="D41" t="s">
        <v>173</v>
      </c>
      <c r="E41" s="46">
        <v>2</v>
      </c>
      <c r="F41" s="46">
        <v>1</v>
      </c>
      <c r="G41" s="46">
        <v>7</v>
      </c>
      <c r="H41" s="48" t="s">
        <v>262</v>
      </c>
      <c r="I41" s="47"/>
      <c r="J41"/>
      <c r="M41"/>
      <c r="N41"/>
      <c r="O41"/>
      <c r="P41"/>
      <c r="Q41"/>
      <c r="R41"/>
      <c r="S41"/>
      <c r="T41"/>
      <c r="U41"/>
      <c r="V41"/>
      <c r="W41" s="84">
        <v>14</v>
      </c>
      <c r="X41" s="84">
        <f t="shared" si="19"/>
        <v>3</v>
      </c>
      <c r="Y41" s="85">
        <v>0.99750000000000005</v>
      </c>
      <c r="AA41" s="41">
        <v>6</v>
      </c>
      <c r="AB41" s="41">
        <v>1</v>
      </c>
      <c r="AC41" s="82">
        <v>0.99750000000000005</v>
      </c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F41"/>
    </row>
    <row r="42" spans="1:58" ht="15">
      <c r="C42" t="str">
        <f t="shared" si="18"/>
        <v>16.001-2</v>
      </c>
      <c r="D42" t="s">
        <v>173</v>
      </c>
      <c r="E42" s="46">
        <v>2</v>
      </c>
      <c r="F42" s="46">
        <v>2</v>
      </c>
      <c r="G42" s="46">
        <v>24</v>
      </c>
      <c r="H42" s="48" t="s">
        <v>262</v>
      </c>
      <c r="I42" s="47"/>
      <c r="J42"/>
      <c r="M42"/>
      <c r="N42"/>
      <c r="O42"/>
      <c r="P42"/>
      <c r="Q42"/>
      <c r="R42"/>
      <c r="S42"/>
      <c r="T42"/>
      <c r="U42"/>
      <c r="V42"/>
      <c r="W42" s="84">
        <v>18</v>
      </c>
      <c r="X42" s="84">
        <f t="shared" si="19"/>
        <v>5</v>
      </c>
      <c r="Y42" s="85">
        <v>0.995</v>
      </c>
      <c r="AA42" s="41">
        <v>7</v>
      </c>
      <c r="AB42" s="41">
        <v>1</v>
      </c>
      <c r="AC42" s="82">
        <v>0.995</v>
      </c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F42"/>
    </row>
    <row r="43" spans="1:58" ht="15">
      <c r="C43" t="str">
        <f t="shared" si="18"/>
        <v>16.001-2</v>
      </c>
      <c r="D43" t="s">
        <v>173</v>
      </c>
      <c r="E43" s="46">
        <v>2</v>
      </c>
      <c r="F43" s="46">
        <v>3</v>
      </c>
      <c r="G43" s="46">
        <v>8</v>
      </c>
      <c r="H43" s="48" t="s">
        <v>262</v>
      </c>
      <c r="I43" s="47"/>
      <c r="J43"/>
      <c r="M43"/>
      <c r="N43"/>
      <c r="O43"/>
      <c r="P43"/>
      <c r="Q43"/>
      <c r="R43"/>
      <c r="S43"/>
      <c r="T43"/>
      <c r="U43"/>
      <c r="V43"/>
      <c r="W43" s="84">
        <v>20</v>
      </c>
      <c r="X43" s="84">
        <f t="shared" si="19"/>
        <v>12</v>
      </c>
      <c r="Y43" s="85">
        <v>0.99250000000000005</v>
      </c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F43"/>
    </row>
    <row r="44" spans="1:58" ht="15">
      <c r="C44" t="str">
        <f t="shared" si="18"/>
        <v>16.001-3</v>
      </c>
      <c r="D44" t="s">
        <v>173</v>
      </c>
      <c r="E44" s="74">
        <v>3</v>
      </c>
      <c r="F44" s="74">
        <v>1</v>
      </c>
      <c r="G44" s="74">
        <v>36</v>
      </c>
      <c r="H44" s="74" t="s">
        <v>263</v>
      </c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</row>
    <row r="45" spans="1:58" ht="15">
      <c r="C45" t="str">
        <f t="shared" si="18"/>
        <v>16.001-3</v>
      </c>
      <c r="D45" t="s">
        <v>173</v>
      </c>
      <c r="E45" s="74">
        <v>3</v>
      </c>
      <c r="F45" s="74">
        <v>2</v>
      </c>
      <c r="G45" s="74">
        <v>17</v>
      </c>
      <c r="H45" s="74" t="s">
        <v>263</v>
      </c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</row>
    <row r="46" spans="1:58" ht="15">
      <c r="C46" t="str">
        <f t="shared" si="18"/>
        <v>16.001-4</v>
      </c>
      <c r="D46" t="s">
        <v>173</v>
      </c>
      <c r="E46" s="74">
        <v>4</v>
      </c>
      <c r="F46" s="74">
        <v>1</v>
      </c>
      <c r="G46" s="74">
        <v>9</v>
      </c>
      <c r="H46" s="74" t="s">
        <v>263</v>
      </c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</row>
    <row r="47" spans="1:58" ht="15">
      <c r="C47" t="str">
        <f t="shared" si="18"/>
        <v>16.001-4</v>
      </c>
      <c r="D47" t="s">
        <v>173</v>
      </c>
      <c r="E47" s="74">
        <v>4</v>
      </c>
      <c r="F47" s="74">
        <v>2</v>
      </c>
      <c r="G47" s="74">
        <v>8</v>
      </c>
      <c r="H47" s="74" t="s">
        <v>263</v>
      </c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</row>
    <row r="48" spans="1:58" ht="15">
      <c r="C48" t="str">
        <f t="shared" si="18"/>
        <v>16.001-4</v>
      </c>
      <c r="D48" t="s">
        <v>173</v>
      </c>
      <c r="E48" s="74">
        <v>4</v>
      </c>
      <c r="F48" s="74">
        <v>3</v>
      </c>
      <c r="G48" s="74">
        <v>8</v>
      </c>
      <c r="H48" s="74" t="s">
        <v>263</v>
      </c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</row>
    <row r="49" spans="3:55" ht="15">
      <c r="C49" t="str">
        <f t="shared" si="18"/>
        <v>16.001-4</v>
      </c>
      <c r="D49" t="s">
        <v>173</v>
      </c>
      <c r="E49" s="74">
        <v>4</v>
      </c>
      <c r="F49" s="75" t="s">
        <v>238</v>
      </c>
      <c r="G49" s="74">
        <v>9</v>
      </c>
      <c r="H49" s="74" t="s">
        <v>263</v>
      </c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</row>
    <row r="50" spans="3:55" ht="15">
      <c r="C50" t="str">
        <f t="shared" si="18"/>
        <v>16.001-5</v>
      </c>
      <c r="D50" t="s">
        <v>173</v>
      </c>
      <c r="E50" s="74">
        <v>5</v>
      </c>
      <c r="F50" s="74">
        <v>1</v>
      </c>
      <c r="G50" s="74">
        <v>18</v>
      </c>
      <c r="H50" s="74" t="s">
        <v>263</v>
      </c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</row>
    <row r="51" spans="3:55" ht="15">
      <c r="C51" t="str">
        <f t="shared" si="18"/>
        <v>16.001-5</v>
      </c>
      <c r="D51" t="s">
        <v>173</v>
      </c>
      <c r="E51" s="74">
        <v>5</v>
      </c>
      <c r="F51" s="74">
        <v>2</v>
      </c>
      <c r="G51" s="74">
        <v>17</v>
      </c>
      <c r="H51" s="74" t="s">
        <v>263</v>
      </c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</row>
    <row r="52" spans="3:55" ht="15">
      <c r="C52" t="str">
        <f t="shared" si="18"/>
        <v>16.001-6</v>
      </c>
      <c r="D52" t="s">
        <v>173</v>
      </c>
      <c r="E52" s="74">
        <v>6</v>
      </c>
      <c r="F52" s="74">
        <v>1</v>
      </c>
      <c r="G52" s="74">
        <v>16</v>
      </c>
      <c r="H52" s="74" t="s">
        <v>263</v>
      </c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</row>
    <row r="53" spans="3:55" ht="15">
      <c r="C53" t="str">
        <f t="shared" si="18"/>
        <v>16.001-6</v>
      </c>
      <c r="D53" t="s">
        <v>173</v>
      </c>
      <c r="E53" s="74">
        <v>6</v>
      </c>
      <c r="F53" s="74">
        <v>2</v>
      </c>
      <c r="G53" s="74">
        <v>23</v>
      </c>
      <c r="H53" s="74" t="s">
        <v>263</v>
      </c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</row>
    <row r="54" spans="3:55" ht="15">
      <c r="C54" t="str">
        <f t="shared" si="18"/>
        <v>16.002-1</v>
      </c>
      <c r="D54" t="s">
        <v>203</v>
      </c>
      <c r="E54" s="74">
        <v>1</v>
      </c>
      <c r="F54" s="74">
        <v>1</v>
      </c>
      <c r="G54" s="74">
        <v>13</v>
      </c>
      <c r="H54" s="74" t="s">
        <v>263</v>
      </c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</row>
    <row r="55" spans="3:55" ht="15">
      <c r="C55" t="str">
        <f t="shared" si="18"/>
        <v>16.002-1</v>
      </c>
      <c r="D55" t="s">
        <v>203</v>
      </c>
      <c r="E55" s="74">
        <v>1</v>
      </c>
      <c r="F55" s="74">
        <v>2</v>
      </c>
      <c r="G55" s="74">
        <v>26</v>
      </c>
      <c r="H55" s="74" t="s">
        <v>263</v>
      </c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</row>
    <row r="56" spans="3:55" ht="15">
      <c r="C56" t="str">
        <f t="shared" si="18"/>
        <v>16.002-2</v>
      </c>
      <c r="D56" t="s">
        <v>203</v>
      </c>
      <c r="E56" s="46">
        <v>2</v>
      </c>
      <c r="F56" s="46">
        <v>1</v>
      </c>
      <c r="G56" s="46">
        <v>58</v>
      </c>
      <c r="H56" s="48" t="s">
        <v>262</v>
      </c>
      <c r="I56" s="47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</row>
    <row r="57" spans="3:55" ht="15">
      <c r="C57" t="str">
        <f t="shared" si="18"/>
        <v>16.002-2</v>
      </c>
      <c r="D57" t="s">
        <v>203</v>
      </c>
      <c r="E57" s="46">
        <v>2</v>
      </c>
      <c r="F57" s="46">
        <v>2</v>
      </c>
      <c r="G57" s="46">
        <v>19</v>
      </c>
      <c r="H57" s="48" t="s">
        <v>262</v>
      </c>
      <c r="I57" s="4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</row>
    <row r="58" spans="3:55" ht="15">
      <c r="C58" t="str">
        <f t="shared" si="18"/>
        <v>16.002-2</v>
      </c>
      <c r="D58" t="s">
        <v>203</v>
      </c>
      <c r="E58" s="46">
        <v>2</v>
      </c>
      <c r="F58" s="46">
        <v>3</v>
      </c>
      <c r="G58" s="46">
        <v>20</v>
      </c>
      <c r="H58" s="48" t="s">
        <v>262</v>
      </c>
      <c r="I58" s="47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</row>
    <row r="59" spans="3:55" ht="15">
      <c r="C59" t="str">
        <f t="shared" si="18"/>
        <v>16.003-1</v>
      </c>
      <c r="D59" t="s">
        <v>204</v>
      </c>
      <c r="E59" s="74">
        <v>1</v>
      </c>
      <c r="F59" s="74">
        <v>1</v>
      </c>
      <c r="G59" s="74">
        <v>52</v>
      </c>
      <c r="H59" s="74" t="s">
        <v>263</v>
      </c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</row>
    <row r="60" spans="3:55" ht="15">
      <c r="C60" t="str">
        <f t="shared" si="18"/>
        <v>16.003-1</v>
      </c>
      <c r="D60" t="s">
        <v>204</v>
      </c>
      <c r="E60" s="74">
        <v>1</v>
      </c>
      <c r="F60" s="74">
        <v>2</v>
      </c>
      <c r="G60" s="74">
        <v>34</v>
      </c>
      <c r="H60" s="74" t="s">
        <v>263</v>
      </c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</row>
    <row r="61" spans="3:55" ht="15">
      <c r="C61" t="str">
        <f t="shared" si="18"/>
        <v>16.003-2</v>
      </c>
      <c r="D61" t="s">
        <v>204</v>
      </c>
      <c r="E61" s="44">
        <v>2</v>
      </c>
      <c r="F61" s="44">
        <v>1</v>
      </c>
      <c r="G61" s="44">
        <v>77</v>
      </c>
      <c r="H61" s="44" t="s">
        <v>261</v>
      </c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</row>
    <row r="62" spans="3:55" ht="15">
      <c r="C62" t="str">
        <f t="shared" si="18"/>
        <v>16.003-2</v>
      </c>
      <c r="D62" t="s">
        <v>204</v>
      </c>
      <c r="E62" s="44">
        <v>2</v>
      </c>
      <c r="F62" s="44">
        <v>2</v>
      </c>
      <c r="G62" s="44">
        <v>38</v>
      </c>
      <c r="H62" s="44" t="s">
        <v>261</v>
      </c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</row>
    <row r="63" spans="3:55" ht="15">
      <c r="C63" t="str">
        <f t="shared" si="18"/>
        <v>16.003-2</v>
      </c>
      <c r="D63" t="s">
        <v>204</v>
      </c>
      <c r="E63" s="44">
        <v>2</v>
      </c>
      <c r="F63" s="76" t="s">
        <v>238</v>
      </c>
      <c r="G63" s="44">
        <v>19</v>
      </c>
      <c r="H63" s="44" t="s">
        <v>261</v>
      </c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</row>
    <row r="64" spans="3:55" ht="15">
      <c r="D64" t="s">
        <v>242</v>
      </c>
      <c r="E64"/>
      <c r="F64"/>
      <c r="G64">
        <v>580</v>
      </c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</row>
    <row r="65" spans="2:55" ht="15">
      <c r="F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</row>
    <row r="66" spans="2:55" ht="15">
      <c r="F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</row>
    <row r="67" spans="2:55" ht="15">
      <c r="D67" s="41" t="s">
        <v>294</v>
      </c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</row>
    <row r="68" spans="2:55" ht="15">
      <c r="B68" s="79" t="s">
        <v>247</v>
      </c>
      <c r="D68" s="41" t="s">
        <v>295</v>
      </c>
      <c r="AF68"/>
      <c r="AG68" s="79" t="s">
        <v>247</v>
      </c>
      <c r="AH68" s="79" t="s">
        <v>246</v>
      </c>
      <c r="AI68" s="79"/>
      <c r="AJ68" s="79"/>
      <c r="AK68" s="79"/>
      <c r="AL68" s="79"/>
      <c r="AM68" s="79"/>
      <c r="AN68" s="79"/>
      <c r="AO68" s="79"/>
      <c r="AP68"/>
      <c r="AQ68" s="79" t="s">
        <v>247</v>
      </c>
      <c r="AR68" s="79" t="s">
        <v>246</v>
      </c>
      <c r="AS68" s="79"/>
      <c r="AT68" s="79"/>
      <c r="AU68" s="79"/>
      <c r="AV68" s="79"/>
      <c r="AW68" s="79"/>
      <c r="AX68" s="79"/>
      <c r="AY68" s="79"/>
      <c r="AZ68" s="79"/>
      <c r="BA68" s="79"/>
      <c r="BB68" s="79"/>
      <c r="BC68" s="79"/>
    </row>
    <row r="69" spans="2:55" ht="15">
      <c r="B69" s="79"/>
      <c r="D69" s="41" t="s">
        <v>296</v>
      </c>
      <c r="AF69"/>
      <c r="AG69" s="79"/>
      <c r="AH69" s="79" t="s">
        <v>203</v>
      </c>
      <c r="AI69" s="79"/>
      <c r="AJ69" s="79"/>
      <c r="AK69" s="79"/>
      <c r="AL69" s="79"/>
      <c r="AM69" s="79"/>
      <c r="AN69" s="79"/>
      <c r="AO69" s="79"/>
      <c r="AP69"/>
      <c r="AQ69" s="79"/>
      <c r="AR69" s="79" t="s">
        <v>204</v>
      </c>
      <c r="AS69" s="79"/>
      <c r="AT69" s="79"/>
      <c r="AU69" s="79"/>
      <c r="AV69" s="79"/>
      <c r="AW69" s="79"/>
      <c r="AX69" s="79"/>
      <c r="AY69" s="79"/>
      <c r="AZ69" s="79"/>
      <c r="BA69" s="79"/>
      <c r="BB69" s="79"/>
      <c r="BC69" s="79"/>
    </row>
    <row r="70" spans="2:55" ht="15">
      <c r="B70" s="79"/>
      <c r="E70" s="41">
        <v>6000000</v>
      </c>
      <c r="H70" s="52"/>
      <c r="I70" s="52"/>
      <c r="J70" s="52"/>
      <c r="K70" s="52"/>
      <c r="L70" s="52"/>
      <c r="M70" s="52"/>
      <c r="N70" s="52"/>
      <c r="O70" s="52"/>
      <c r="S70" s="52"/>
      <c r="T70" s="52"/>
      <c r="U70" s="52"/>
      <c r="V70" s="52"/>
      <c r="W70" s="52"/>
      <c r="X70" s="52"/>
      <c r="Y70" s="52"/>
      <c r="Z70" s="52"/>
      <c r="AA70" s="52"/>
      <c r="AB70" s="52"/>
      <c r="AC70" s="52"/>
      <c r="AD70" s="52"/>
      <c r="AE70" s="52"/>
      <c r="AF70"/>
      <c r="AG70" s="79"/>
      <c r="AH70" s="79">
        <v>1</v>
      </c>
      <c r="AI70" s="79"/>
      <c r="AJ70" s="79"/>
      <c r="AK70" s="79">
        <v>2</v>
      </c>
      <c r="AL70" s="79"/>
      <c r="AM70" s="79"/>
      <c r="AN70" s="79"/>
      <c r="AO70" s="79"/>
      <c r="AP70"/>
      <c r="AQ70" s="79"/>
      <c r="AR70" s="79">
        <v>1</v>
      </c>
      <c r="AS70" s="79"/>
      <c r="AT70" s="79"/>
      <c r="AU70" s="79"/>
      <c r="AV70" s="79"/>
      <c r="AW70" s="79">
        <v>2</v>
      </c>
      <c r="AX70" s="79"/>
      <c r="AY70" s="79"/>
      <c r="AZ70" s="79"/>
      <c r="BA70" s="79"/>
      <c r="BB70" s="79"/>
      <c r="BC70" s="79"/>
    </row>
    <row r="71" spans="2:55" ht="15">
      <c r="B71" s="78" t="s">
        <v>241</v>
      </c>
      <c r="D71" s="41">
        <v>20</v>
      </c>
      <c r="E71" s="93">
        <f>$E$70*F71/COUNT($AQ$72:$AQ$88)</f>
        <v>10588.235294117647</v>
      </c>
      <c r="F71" s="41">
        <v>0.03</v>
      </c>
      <c r="AF71"/>
      <c r="AG71" s="78" t="s">
        <v>241</v>
      </c>
      <c r="AH71" s="78" t="s">
        <v>174</v>
      </c>
      <c r="AI71" s="78" t="s">
        <v>175</v>
      </c>
      <c r="AJ71" s="78" t="s">
        <v>176</v>
      </c>
      <c r="AK71" s="78" t="s">
        <v>179</v>
      </c>
      <c r="AL71" s="78" t="s">
        <v>180</v>
      </c>
      <c r="AM71" s="78" t="s">
        <v>181</v>
      </c>
      <c r="AN71" s="78" t="s">
        <v>182</v>
      </c>
      <c r="AO71" s="78" t="s">
        <v>183</v>
      </c>
      <c r="AP71"/>
      <c r="AQ71" s="78" t="s">
        <v>241</v>
      </c>
      <c r="AR71" s="78" t="s">
        <v>174</v>
      </c>
      <c r="AS71" s="78" t="s">
        <v>175</v>
      </c>
      <c r="AT71" s="78" t="s">
        <v>176</v>
      </c>
      <c r="AU71" s="78" t="s">
        <v>177</v>
      </c>
      <c r="AV71" s="78" t="s">
        <v>178</v>
      </c>
      <c r="AW71" s="78" t="s">
        <v>179</v>
      </c>
      <c r="AX71" s="78" t="s">
        <v>180</v>
      </c>
      <c r="AY71" s="78" t="s">
        <v>181</v>
      </c>
      <c r="AZ71" s="78" t="s">
        <v>182</v>
      </c>
      <c r="BA71" s="78" t="s">
        <v>183</v>
      </c>
      <c r="BB71" s="78" t="s">
        <v>205</v>
      </c>
      <c r="BC71" s="78" t="s">
        <v>206</v>
      </c>
    </row>
    <row r="72" spans="2:55" ht="15">
      <c r="B72" s="47">
        <v>20</v>
      </c>
      <c r="D72" s="41">
        <v>18</v>
      </c>
      <c r="E72" s="93">
        <f>$E$70*F72/COUNT($AQ$74:$AQ$88)</f>
        <v>12000</v>
      </c>
      <c r="F72" s="41">
        <v>0.03</v>
      </c>
      <c r="AF72"/>
      <c r="AG72" s="47">
        <v>20</v>
      </c>
      <c r="AH72"/>
      <c r="AI72"/>
      <c r="AJ72"/>
      <c r="AK72" s="95">
        <v>1.0300000000000002</v>
      </c>
      <c r="AL72" s="95">
        <v>1.0300000000000002</v>
      </c>
      <c r="AM72" s="95">
        <v>1.0300000000000002</v>
      </c>
      <c r="AN72" s="95">
        <v>1.0300000000000002</v>
      </c>
      <c r="AO72" s="95">
        <v>1.0300000000000002</v>
      </c>
      <c r="AP72"/>
      <c r="AQ72" s="47">
        <v>20</v>
      </c>
      <c r="AR72"/>
      <c r="AS72"/>
      <c r="AT72"/>
      <c r="AU72"/>
      <c r="AV72"/>
      <c r="AW72" s="95">
        <v>1.0300000000000002</v>
      </c>
      <c r="AX72" s="95">
        <v>1.0300000000000002</v>
      </c>
      <c r="AY72" s="95">
        <v>1.0300000000000002</v>
      </c>
      <c r="AZ72" s="95">
        <v>1.0300000000000002</v>
      </c>
      <c r="BA72" s="95">
        <v>1.0300000000000002</v>
      </c>
      <c r="BB72" s="95">
        <v>1.0300000000000002</v>
      </c>
      <c r="BC72" s="95">
        <v>1.0300000000000002</v>
      </c>
    </row>
    <row r="73" spans="2:55" ht="15">
      <c r="B73" s="47">
        <v>19</v>
      </c>
      <c r="D73" s="41">
        <v>14</v>
      </c>
      <c r="E73" s="93">
        <f>$E$70*F73/COUNT($AQ$78:$AQ$88)</f>
        <v>10909.09090909091</v>
      </c>
      <c r="F73" s="41">
        <v>0.02</v>
      </c>
      <c r="AF73"/>
      <c r="AG73" s="47">
        <v>19</v>
      </c>
      <c r="AH73"/>
      <c r="AI73"/>
      <c r="AJ73"/>
      <c r="AK73" s="77">
        <v>1.0282352941176474</v>
      </c>
      <c r="AL73" s="77">
        <v>1.0282352941176474</v>
      </c>
      <c r="AM73" s="77">
        <v>1.0282352941176474</v>
      </c>
      <c r="AN73" s="77">
        <v>1.0282352941176474</v>
      </c>
      <c r="AO73" s="77">
        <v>1.0282352941176474</v>
      </c>
      <c r="AP73"/>
      <c r="AQ73" s="47">
        <v>19</v>
      </c>
      <c r="AR73"/>
      <c r="AS73"/>
      <c r="AT73"/>
      <c r="AU73"/>
      <c r="AV73"/>
      <c r="AW73" s="77">
        <v>1.0282352941176474</v>
      </c>
      <c r="AX73" s="77">
        <v>1.0282352941176474</v>
      </c>
      <c r="AY73" s="77">
        <v>1.0282352941176474</v>
      </c>
      <c r="AZ73" s="77">
        <v>1.0282352941176474</v>
      </c>
      <c r="BA73" s="77">
        <v>1.0282352941176474</v>
      </c>
      <c r="BB73" s="77">
        <v>1.0282352941176474</v>
      </c>
      <c r="BC73" s="77">
        <v>1.0282352941176474</v>
      </c>
    </row>
    <row r="74" spans="2:55" ht="15">
      <c r="B74" s="47">
        <v>18</v>
      </c>
      <c r="D74" s="41">
        <v>9</v>
      </c>
      <c r="E74" s="41">
        <f>$E$70*F74/COUNT($AQ$83:$AQ$88)</f>
        <v>10000</v>
      </c>
      <c r="F74" s="41">
        <v>0.01</v>
      </c>
      <c r="AF74"/>
      <c r="AG74" s="47">
        <v>18</v>
      </c>
      <c r="AH74"/>
      <c r="AI74"/>
      <c r="AJ74"/>
      <c r="AK74" s="77">
        <v>1.0264705882352942</v>
      </c>
      <c r="AL74" s="77">
        <v>1.0264705882352942</v>
      </c>
      <c r="AM74" s="77">
        <v>1.0264705882352942</v>
      </c>
      <c r="AN74" s="77">
        <v>1.0264705882352942</v>
      </c>
      <c r="AO74" s="77">
        <v>1.0264705882352942</v>
      </c>
      <c r="AP74"/>
      <c r="AQ74" s="47">
        <v>18</v>
      </c>
      <c r="AR74" s="94">
        <v>1.03</v>
      </c>
      <c r="AS74" s="94">
        <v>1.03</v>
      </c>
      <c r="AT74" s="94">
        <v>1.03</v>
      </c>
      <c r="AU74" s="94">
        <v>1.03</v>
      </c>
      <c r="AV74" s="94">
        <v>1.03</v>
      </c>
      <c r="AW74" s="77">
        <v>1.0264705882352942</v>
      </c>
      <c r="AX74" s="77">
        <v>1.0264705882352942</v>
      </c>
      <c r="AY74" s="77">
        <v>1.0264705882352942</v>
      </c>
      <c r="AZ74" s="77">
        <v>1.0264705882352942</v>
      </c>
      <c r="BA74" s="77">
        <v>1.0264705882352942</v>
      </c>
      <c r="BB74" s="77">
        <v>1.0264705882352942</v>
      </c>
      <c r="BC74" s="77">
        <v>1.0264705882352942</v>
      </c>
    </row>
    <row r="75" spans="2:55" ht="15">
      <c r="B75" s="47">
        <v>17</v>
      </c>
      <c r="D75" s="41">
        <v>8</v>
      </c>
      <c r="E75" s="41">
        <f>$E$70*F75/COUNT($AQ$84:$AQ$88)</f>
        <v>12000</v>
      </c>
      <c r="F75" s="41">
        <v>0.01</v>
      </c>
      <c r="AF75"/>
      <c r="AG75" s="47">
        <v>17</v>
      </c>
      <c r="AH75"/>
      <c r="AI75"/>
      <c r="AJ75"/>
      <c r="AK75" s="77">
        <v>1.0247058823529414</v>
      </c>
      <c r="AL75" s="77">
        <v>1.0247058823529414</v>
      </c>
      <c r="AM75" s="77">
        <v>1.0247058823529414</v>
      </c>
      <c r="AN75" s="77">
        <v>1.0247058823529414</v>
      </c>
      <c r="AO75" s="77">
        <v>1.0247058823529414</v>
      </c>
      <c r="AP75"/>
      <c r="AQ75" s="47">
        <v>17</v>
      </c>
      <c r="AR75" s="77">
        <v>1.028</v>
      </c>
      <c r="AS75" s="77">
        <v>1.028</v>
      </c>
      <c r="AT75" s="77">
        <v>1.028</v>
      </c>
      <c r="AU75" s="77">
        <v>1.028</v>
      </c>
      <c r="AV75" s="77">
        <v>1.028</v>
      </c>
      <c r="AW75" s="77">
        <v>1.0247058823529414</v>
      </c>
      <c r="AX75" s="77">
        <v>1.0247058823529414</v>
      </c>
      <c r="AY75" s="77">
        <v>1.0247058823529414</v>
      </c>
      <c r="AZ75" s="77">
        <v>1.0247058823529414</v>
      </c>
      <c r="BA75" s="77">
        <v>1.0247058823529414</v>
      </c>
      <c r="BB75" s="77">
        <v>1.0247058823529414</v>
      </c>
      <c r="BC75" s="77">
        <v>1.0247058823529414</v>
      </c>
    </row>
    <row r="76" spans="2:55" ht="15">
      <c r="B76" s="47">
        <v>16</v>
      </c>
      <c r="D76" s="41">
        <v>5</v>
      </c>
      <c r="E76" s="41">
        <f>$E$70*F76/COUNT($AQ$87:$AQ$88)</f>
        <v>15000</v>
      </c>
      <c r="F76" s="41">
        <v>5.0000000000000001E-3</v>
      </c>
      <c r="AF76"/>
      <c r="AG76" s="47">
        <v>16</v>
      </c>
      <c r="AH76"/>
      <c r="AI76"/>
      <c r="AJ76"/>
      <c r="AK76" s="77">
        <v>1.0229411764705885</v>
      </c>
      <c r="AL76" s="77">
        <v>1.0229411764705885</v>
      </c>
      <c r="AM76" s="77">
        <v>1.0229411764705885</v>
      </c>
      <c r="AN76" s="77">
        <v>1.0229411764705885</v>
      </c>
      <c r="AO76" s="77">
        <v>1.0229411764705885</v>
      </c>
      <c r="AP76"/>
      <c r="AQ76" s="47">
        <v>16</v>
      </c>
      <c r="AR76" s="77">
        <v>1.026</v>
      </c>
      <c r="AS76" s="77">
        <v>1.026</v>
      </c>
      <c r="AT76" s="77">
        <v>1.026</v>
      </c>
      <c r="AU76" s="77">
        <v>1.026</v>
      </c>
      <c r="AV76" s="77">
        <v>1.026</v>
      </c>
      <c r="AW76" s="77">
        <v>1.0229411764705885</v>
      </c>
      <c r="AX76" s="77">
        <v>1.0229411764705885</v>
      </c>
      <c r="AY76" s="77">
        <v>1.0229411764705885</v>
      </c>
      <c r="AZ76" s="77">
        <v>1.0229411764705885</v>
      </c>
      <c r="BA76" s="77">
        <v>1.0229411764705885</v>
      </c>
      <c r="BB76" s="77">
        <v>1.0229411764705885</v>
      </c>
      <c r="BC76" s="77">
        <v>1.0229411764705885</v>
      </c>
    </row>
    <row r="77" spans="2:55" ht="15">
      <c r="B77" s="47">
        <v>15</v>
      </c>
      <c r="AF77"/>
      <c r="AG77" s="47">
        <v>15</v>
      </c>
      <c r="AH77"/>
      <c r="AI77"/>
      <c r="AJ77"/>
      <c r="AK77" s="77">
        <v>1.0211764705882356</v>
      </c>
      <c r="AL77" s="77">
        <v>1.0211764705882356</v>
      </c>
      <c r="AM77" s="77">
        <v>1.0211764705882356</v>
      </c>
      <c r="AN77" s="77">
        <v>1.0211764705882356</v>
      </c>
      <c r="AO77" s="77">
        <v>1.0211764705882356</v>
      </c>
      <c r="AP77"/>
      <c r="AQ77" s="47">
        <v>15</v>
      </c>
      <c r="AR77" s="77">
        <v>1.024</v>
      </c>
      <c r="AS77" s="77">
        <v>1.024</v>
      </c>
      <c r="AT77" s="77">
        <v>1.024</v>
      </c>
      <c r="AU77" s="77">
        <v>1.024</v>
      </c>
      <c r="AV77" s="77">
        <v>1.024</v>
      </c>
      <c r="AW77" s="77">
        <v>1.0211764705882356</v>
      </c>
      <c r="AX77" s="77">
        <v>1.0211764705882356</v>
      </c>
      <c r="AY77" s="77">
        <v>1.0211764705882356</v>
      </c>
      <c r="AZ77" s="77">
        <v>1.0211764705882356</v>
      </c>
      <c r="BA77" s="77">
        <v>1.0211764705882356</v>
      </c>
      <c r="BB77" s="77">
        <v>1.0211764705882356</v>
      </c>
      <c r="BC77" s="77">
        <v>1.0211764705882356</v>
      </c>
    </row>
    <row r="78" spans="2:55" ht="15">
      <c r="B78" s="47">
        <v>14</v>
      </c>
      <c r="AF78"/>
      <c r="AG78" s="47">
        <v>14</v>
      </c>
      <c r="AH78" s="95">
        <v>1.02</v>
      </c>
      <c r="AI78" s="95">
        <v>1.02</v>
      </c>
      <c r="AJ78" s="95">
        <v>1.02</v>
      </c>
      <c r="AK78" s="77">
        <v>1.0194117647058825</v>
      </c>
      <c r="AL78" s="77">
        <v>1.0194117647058825</v>
      </c>
      <c r="AM78" s="77">
        <v>1.0194117647058825</v>
      </c>
      <c r="AN78" s="77">
        <v>1.0194117647058825</v>
      </c>
      <c r="AO78" s="77">
        <v>1.0194117647058825</v>
      </c>
      <c r="AP78"/>
      <c r="AQ78" s="47">
        <v>14</v>
      </c>
      <c r="AR78" s="77">
        <v>1.022</v>
      </c>
      <c r="AS78" s="77">
        <v>1.022</v>
      </c>
      <c r="AT78" s="77">
        <v>1.022</v>
      </c>
      <c r="AU78" s="77">
        <v>1.022</v>
      </c>
      <c r="AV78" s="77">
        <v>1.022</v>
      </c>
      <c r="AW78" s="77">
        <v>1.0194117647058825</v>
      </c>
      <c r="AX78" s="77">
        <v>1.0194117647058825</v>
      </c>
      <c r="AY78" s="77">
        <v>1.0194117647058825</v>
      </c>
      <c r="AZ78" s="77">
        <v>1.0194117647058825</v>
      </c>
      <c r="BA78" s="77">
        <v>1.0194117647058825</v>
      </c>
      <c r="BB78" s="77">
        <v>1.0194117647058825</v>
      </c>
      <c r="BC78" s="77">
        <v>1.0194117647058825</v>
      </c>
    </row>
    <row r="79" spans="2:55" ht="15">
      <c r="B79" s="47">
        <v>13</v>
      </c>
      <c r="C79" s="79" t="s">
        <v>246</v>
      </c>
      <c r="D79" s="79"/>
      <c r="E79" s="79"/>
      <c r="F79" s="79"/>
      <c r="G79" s="79"/>
      <c r="H79" s="79"/>
      <c r="I79" s="79"/>
      <c r="J79" s="79"/>
      <c r="K79" s="79"/>
      <c r="L79" s="79"/>
      <c r="M79" s="79"/>
      <c r="N79" s="79"/>
      <c r="O79" s="79"/>
      <c r="P79" s="79"/>
      <c r="Q79" s="79"/>
      <c r="R79" s="79"/>
      <c r="S79" s="79"/>
      <c r="T79" s="79"/>
      <c r="U79" s="79"/>
      <c r="V79" s="79"/>
      <c r="W79" s="79"/>
      <c r="X79" s="79"/>
      <c r="Y79" s="79"/>
      <c r="Z79" s="79"/>
      <c r="AA79" s="79"/>
      <c r="AB79" s="79"/>
      <c r="AC79" s="79"/>
      <c r="AD79" s="79"/>
      <c r="AE79" s="79"/>
      <c r="AF79"/>
      <c r="AG79" s="47">
        <v>13</v>
      </c>
      <c r="AH79" s="77">
        <v>1.0181818181818181</v>
      </c>
      <c r="AI79" s="77">
        <v>1.0181818181818181</v>
      </c>
      <c r="AJ79" s="77">
        <v>1.0181818181818181</v>
      </c>
      <c r="AK79" s="77">
        <v>1.0176470588235296</v>
      </c>
      <c r="AL79" s="77">
        <v>1.0176470588235296</v>
      </c>
      <c r="AM79" s="77">
        <v>1.0176470588235296</v>
      </c>
      <c r="AN79" s="77">
        <v>1.0176470588235296</v>
      </c>
      <c r="AO79" s="77">
        <v>1.0176470588235296</v>
      </c>
      <c r="AP79"/>
      <c r="AQ79" s="47">
        <v>13</v>
      </c>
      <c r="AR79" s="77">
        <v>1.02</v>
      </c>
      <c r="AS79" s="77">
        <v>1.02</v>
      </c>
      <c r="AT79" s="77">
        <v>1.02</v>
      </c>
      <c r="AU79" s="77">
        <v>1.02</v>
      </c>
      <c r="AV79" s="77">
        <v>1.02</v>
      </c>
      <c r="AW79" s="77">
        <v>1.0176470588235296</v>
      </c>
      <c r="AX79" s="77">
        <v>1.0176470588235296</v>
      </c>
      <c r="AY79" s="77">
        <v>1.0176470588235296</v>
      </c>
      <c r="AZ79" s="77">
        <v>1.0176470588235296</v>
      </c>
      <c r="BA79" s="77">
        <v>1.0176470588235296</v>
      </c>
      <c r="BB79" s="77">
        <v>1.0176470588235296</v>
      </c>
      <c r="BC79" s="77">
        <v>1.0176470588235296</v>
      </c>
    </row>
    <row r="80" spans="2:55" ht="15">
      <c r="B80" s="47">
        <v>12</v>
      </c>
      <c r="C80" s="79" t="s">
        <v>173</v>
      </c>
      <c r="D80" s="79"/>
      <c r="E80" s="79"/>
      <c r="F80" s="79"/>
      <c r="G80" s="79"/>
      <c r="H80" s="79"/>
      <c r="I80" s="79"/>
      <c r="J80" s="79"/>
      <c r="K80" s="79"/>
      <c r="L80" s="79"/>
      <c r="M80" s="79"/>
      <c r="N80" s="79"/>
      <c r="O80" s="79"/>
      <c r="P80" s="79"/>
      <c r="Q80" s="79"/>
      <c r="R80" s="79"/>
      <c r="S80" s="79"/>
      <c r="T80" s="79"/>
      <c r="U80" s="79"/>
      <c r="V80" s="79"/>
      <c r="W80" s="79"/>
      <c r="X80" s="79"/>
      <c r="Y80" s="79"/>
      <c r="Z80" s="79"/>
      <c r="AA80" s="79"/>
      <c r="AB80" s="79"/>
      <c r="AC80" s="79"/>
      <c r="AD80" s="79"/>
      <c r="AE80" s="79"/>
      <c r="AF80"/>
      <c r="AG80" s="47">
        <v>12</v>
      </c>
      <c r="AH80" s="77">
        <v>1.0163636363636364</v>
      </c>
      <c r="AI80" s="77">
        <v>1.0163636363636364</v>
      </c>
      <c r="AJ80" s="77">
        <v>1.0163636363636364</v>
      </c>
      <c r="AK80" s="77">
        <v>1.0158823529411767</v>
      </c>
      <c r="AL80" s="77">
        <v>1.0158823529411767</v>
      </c>
      <c r="AM80" s="77">
        <v>1.0158823529411767</v>
      </c>
      <c r="AN80" s="77">
        <v>1.0158823529411767</v>
      </c>
      <c r="AO80" s="77">
        <v>1.0158823529411767</v>
      </c>
      <c r="AP80"/>
      <c r="AQ80" s="47">
        <v>12</v>
      </c>
      <c r="AR80" s="77">
        <v>1.018</v>
      </c>
      <c r="AS80" s="77">
        <v>1.018</v>
      </c>
      <c r="AT80" s="77">
        <v>1.018</v>
      </c>
      <c r="AU80" s="77">
        <v>1.018</v>
      </c>
      <c r="AV80" s="77">
        <v>1.018</v>
      </c>
      <c r="AW80" s="77">
        <v>1.0158823529411767</v>
      </c>
      <c r="AX80" s="77">
        <v>1.0158823529411767</v>
      </c>
      <c r="AY80" s="77">
        <v>1.0158823529411767</v>
      </c>
      <c r="AZ80" s="77">
        <v>1.0158823529411767</v>
      </c>
      <c r="BA80" s="77">
        <v>1.0158823529411767</v>
      </c>
      <c r="BB80" s="77">
        <v>1.0158823529411767</v>
      </c>
      <c r="BC80" s="77">
        <v>1.0158823529411767</v>
      </c>
    </row>
    <row r="81" spans="2:55" ht="15">
      <c r="B81" s="47">
        <v>11</v>
      </c>
      <c r="C81" s="79">
        <v>1</v>
      </c>
      <c r="D81" s="79"/>
      <c r="E81" s="79"/>
      <c r="F81" s="79"/>
      <c r="G81" s="79"/>
      <c r="H81" s="79">
        <v>2</v>
      </c>
      <c r="I81" s="79"/>
      <c r="J81" s="79"/>
      <c r="K81" s="79"/>
      <c r="L81" s="79"/>
      <c r="M81" s="79">
        <v>3</v>
      </c>
      <c r="N81" s="79"/>
      <c r="O81" s="79"/>
      <c r="P81" s="79"/>
      <c r="Q81" s="79"/>
      <c r="R81" s="79"/>
      <c r="S81" s="79">
        <v>4</v>
      </c>
      <c r="T81" s="79"/>
      <c r="U81" s="79"/>
      <c r="V81" s="79"/>
      <c r="W81" s="79">
        <v>5</v>
      </c>
      <c r="X81" s="79"/>
      <c r="Y81" s="79"/>
      <c r="Z81" s="79"/>
      <c r="AA81" s="79">
        <v>6</v>
      </c>
      <c r="AB81" s="79"/>
      <c r="AC81" s="79"/>
      <c r="AD81" s="79"/>
      <c r="AE81" s="79"/>
      <c r="AF81"/>
      <c r="AG81" s="47">
        <v>11</v>
      </c>
      <c r="AH81" s="77">
        <v>1.0145454545454544</v>
      </c>
      <c r="AI81" s="77">
        <v>1.0145454545454544</v>
      </c>
      <c r="AJ81" s="77">
        <v>1.0145454545454544</v>
      </c>
      <c r="AK81" s="77">
        <v>1.0141176470588238</v>
      </c>
      <c r="AL81" s="77">
        <v>1.0141176470588238</v>
      </c>
      <c r="AM81" s="77">
        <v>1.0141176470588238</v>
      </c>
      <c r="AN81" s="77">
        <v>1.0141176470588238</v>
      </c>
      <c r="AO81" s="77">
        <v>1.0141176470588238</v>
      </c>
      <c r="AP81"/>
      <c r="AQ81" s="47">
        <v>11</v>
      </c>
      <c r="AR81" s="77">
        <v>1.016</v>
      </c>
      <c r="AS81" s="77">
        <v>1.016</v>
      </c>
      <c r="AT81" s="77">
        <v>1.016</v>
      </c>
      <c r="AU81" s="77">
        <v>1.016</v>
      </c>
      <c r="AV81" s="77">
        <v>1.016</v>
      </c>
      <c r="AW81" s="77">
        <v>1.0141176470588238</v>
      </c>
      <c r="AX81" s="77">
        <v>1.0141176470588238</v>
      </c>
      <c r="AY81" s="77">
        <v>1.0141176470588238</v>
      </c>
      <c r="AZ81" s="77">
        <v>1.0141176470588238</v>
      </c>
      <c r="BA81" s="77">
        <v>1.0141176470588238</v>
      </c>
      <c r="BB81" s="77">
        <v>1.0141176470588238</v>
      </c>
      <c r="BC81" s="77">
        <v>1.0141176470588238</v>
      </c>
    </row>
    <row r="82" spans="2:55" ht="15">
      <c r="B82" s="47">
        <v>10</v>
      </c>
      <c r="C82" s="78" t="s">
        <v>174</v>
      </c>
      <c r="D82" s="78" t="s">
        <v>175</v>
      </c>
      <c r="E82" s="78" t="s">
        <v>176</v>
      </c>
      <c r="F82" s="78" t="s">
        <v>177</v>
      </c>
      <c r="G82" s="78" t="s">
        <v>178</v>
      </c>
      <c r="H82" s="78" t="s">
        <v>179</v>
      </c>
      <c r="I82" s="78" t="s">
        <v>180</v>
      </c>
      <c r="J82" s="78" t="s">
        <v>181</v>
      </c>
      <c r="K82" s="78" t="s">
        <v>182</v>
      </c>
      <c r="L82" s="78" t="s">
        <v>183</v>
      </c>
      <c r="M82" s="78" t="s">
        <v>184</v>
      </c>
      <c r="N82" s="78" t="s">
        <v>185</v>
      </c>
      <c r="O82" s="78" t="s">
        <v>186</v>
      </c>
      <c r="P82" s="78" t="s">
        <v>187</v>
      </c>
      <c r="Q82" s="78" t="s">
        <v>188</v>
      </c>
      <c r="R82" s="78" t="s">
        <v>189</v>
      </c>
      <c r="S82" s="78" t="s">
        <v>190</v>
      </c>
      <c r="T82" s="78" t="s">
        <v>191</v>
      </c>
      <c r="U82" s="78" t="s">
        <v>192</v>
      </c>
      <c r="V82" s="78" t="s">
        <v>193</v>
      </c>
      <c r="W82" s="78" t="s">
        <v>194</v>
      </c>
      <c r="X82" s="78" t="s">
        <v>195</v>
      </c>
      <c r="Y82" s="78" t="s">
        <v>196</v>
      </c>
      <c r="Z82" s="78" t="s">
        <v>197</v>
      </c>
      <c r="AA82" s="78" t="s">
        <v>198</v>
      </c>
      <c r="AB82" s="78" t="s">
        <v>199</v>
      </c>
      <c r="AC82" s="78" t="s">
        <v>200</v>
      </c>
      <c r="AD82" s="78" t="s">
        <v>201</v>
      </c>
      <c r="AE82" s="78" t="s">
        <v>202</v>
      </c>
      <c r="AF82"/>
      <c r="AG82" s="47">
        <v>10</v>
      </c>
      <c r="AH82" s="77">
        <v>1.0127272727272727</v>
      </c>
      <c r="AI82" s="77">
        <v>1.0127272727272727</v>
      </c>
      <c r="AJ82" s="77">
        <v>1.0127272727272727</v>
      </c>
      <c r="AK82" s="77">
        <v>1.0123529411764707</v>
      </c>
      <c r="AL82" s="77">
        <v>1.0123529411764707</v>
      </c>
      <c r="AM82" s="77">
        <v>1.0123529411764707</v>
      </c>
      <c r="AN82" s="77">
        <v>1.0123529411764707</v>
      </c>
      <c r="AO82" s="77">
        <v>1.0123529411764707</v>
      </c>
      <c r="AP82"/>
      <c r="AQ82" s="47">
        <v>10</v>
      </c>
      <c r="AR82" s="77">
        <v>1.014</v>
      </c>
      <c r="AS82" s="77">
        <v>1.014</v>
      </c>
      <c r="AT82" s="77">
        <v>1.014</v>
      </c>
      <c r="AU82" s="77">
        <v>1.014</v>
      </c>
      <c r="AV82" s="77">
        <v>1.014</v>
      </c>
      <c r="AW82" s="77">
        <v>1.0123529411764707</v>
      </c>
      <c r="AX82" s="77">
        <v>1.0123529411764707</v>
      </c>
      <c r="AY82" s="77">
        <v>1.0123529411764707</v>
      </c>
      <c r="AZ82" s="77">
        <v>1.0123529411764707</v>
      </c>
      <c r="BA82" s="77">
        <v>1.0123529411764707</v>
      </c>
      <c r="BB82" s="77">
        <v>1.0123529411764707</v>
      </c>
      <c r="BC82" s="77">
        <v>1.0123529411764707</v>
      </c>
    </row>
    <row r="83" spans="2:55" ht="15">
      <c r="B83" s="47">
        <v>9</v>
      </c>
      <c r="C83"/>
      <c r="D83"/>
      <c r="E83"/>
      <c r="F83"/>
      <c r="G83"/>
      <c r="H83"/>
      <c r="I83"/>
      <c r="J83"/>
      <c r="K83"/>
      <c r="L83"/>
      <c r="M83" s="94">
        <v>1.0099999999999998</v>
      </c>
      <c r="N83" s="94">
        <v>1.0099999999999998</v>
      </c>
      <c r="O83" s="94">
        <v>1.0099999999999998</v>
      </c>
      <c r="P83" s="94">
        <v>1.0099999999999998</v>
      </c>
      <c r="Q83" s="94">
        <v>1.0099999999999998</v>
      </c>
      <c r="R83" s="94">
        <v>1.0099999999999998</v>
      </c>
      <c r="S83" s="94">
        <v>1.0099999999999998</v>
      </c>
      <c r="T83" s="94">
        <v>1.0099999999999998</v>
      </c>
      <c r="U83" s="94">
        <v>1.0099999999999998</v>
      </c>
      <c r="V83" s="94">
        <v>1.0099999999999998</v>
      </c>
      <c r="W83" s="94">
        <v>1.0099999999999998</v>
      </c>
      <c r="X83" s="94">
        <v>1.0099999999999998</v>
      </c>
      <c r="Y83" s="94">
        <v>1.0099999999999998</v>
      </c>
      <c r="Z83" s="94">
        <v>1.0099999999999998</v>
      </c>
      <c r="AA83"/>
      <c r="AB83"/>
      <c r="AC83"/>
      <c r="AD83"/>
      <c r="AE83"/>
      <c r="AF83"/>
      <c r="AG83" s="47">
        <v>9</v>
      </c>
      <c r="AH83" s="77">
        <v>1.0109090909090908</v>
      </c>
      <c r="AI83" s="77">
        <v>1.0109090909090908</v>
      </c>
      <c r="AJ83" s="77">
        <v>1.0109090909090908</v>
      </c>
      <c r="AK83" s="77">
        <v>1.0105882352941178</v>
      </c>
      <c r="AL83" s="77">
        <v>1.0105882352941178</v>
      </c>
      <c r="AM83" s="77">
        <v>1.0105882352941178</v>
      </c>
      <c r="AN83" s="77">
        <v>1.0105882352941178</v>
      </c>
      <c r="AO83" s="77">
        <v>1.0105882352941178</v>
      </c>
      <c r="AP83"/>
      <c r="AQ83" s="47">
        <v>9</v>
      </c>
      <c r="AR83" s="77">
        <v>1.012</v>
      </c>
      <c r="AS83" s="77">
        <v>1.012</v>
      </c>
      <c r="AT83" s="77">
        <v>1.012</v>
      </c>
      <c r="AU83" s="77">
        <v>1.012</v>
      </c>
      <c r="AV83" s="77">
        <v>1.012</v>
      </c>
      <c r="AW83" s="77">
        <v>1.0105882352941178</v>
      </c>
      <c r="AX83" s="77">
        <v>1.0105882352941178</v>
      </c>
      <c r="AY83" s="77">
        <v>1.0105882352941178</v>
      </c>
      <c r="AZ83" s="77">
        <v>1.0105882352941178</v>
      </c>
      <c r="BA83" s="77">
        <v>1.0105882352941178</v>
      </c>
      <c r="BB83" s="77">
        <v>1.0105882352941178</v>
      </c>
      <c r="BC83" s="77">
        <v>1.0105882352941178</v>
      </c>
    </row>
    <row r="84" spans="2:55" ht="15">
      <c r="B84" s="47">
        <v>8</v>
      </c>
      <c r="C84"/>
      <c r="D84"/>
      <c r="E84"/>
      <c r="F84"/>
      <c r="G84"/>
      <c r="H84" s="94">
        <v>1.0099999999999998</v>
      </c>
      <c r="I84" s="94">
        <v>1.0099999999999998</v>
      </c>
      <c r="J84" s="94">
        <v>1.0099999999999998</v>
      </c>
      <c r="K84" s="94">
        <v>1.0099999999999998</v>
      </c>
      <c r="L84" s="94">
        <v>1.0099999999999998</v>
      </c>
      <c r="M84" s="77">
        <v>1.0083333333333331</v>
      </c>
      <c r="N84" s="77">
        <v>1.0083333333333331</v>
      </c>
      <c r="O84" s="77">
        <v>1.0083333333333331</v>
      </c>
      <c r="P84" s="77">
        <v>1.0083333333333331</v>
      </c>
      <c r="Q84" s="77">
        <v>1.0083333333333331</v>
      </c>
      <c r="R84" s="77">
        <v>1.0083333333333331</v>
      </c>
      <c r="S84" s="77">
        <v>1.0083333333333331</v>
      </c>
      <c r="T84" s="77">
        <v>1.0083333333333331</v>
      </c>
      <c r="U84" s="77">
        <v>1.0083333333333331</v>
      </c>
      <c r="V84" s="77">
        <v>1.0083333333333331</v>
      </c>
      <c r="W84" s="77">
        <v>1.0083333333333331</v>
      </c>
      <c r="X84" s="77">
        <v>1.0083333333333331</v>
      </c>
      <c r="Y84" s="77">
        <v>1.0083333333333331</v>
      </c>
      <c r="Z84" s="77">
        <v>1.0083333333333331</v>
      </c>
      <c r="AA84" s="94">
        <v>1.0099999999999998</v>
      </c>
      <c r="AB84" s="94">
        <v>1.0099999999999998</v>
      </c>
      <c r="AC84" s="94">
        <v>1.0099999999999998</v>
      </c>
      <c r="AD84" s="94">
        <v>1.0099999999999998</v>
      </c>
      <c r="AE84" s="94">
        <v>1.0099999999999998</v>
      </c>
      <c r="AF84"/>
      <c r="AG84" s="47">
        <v>8</v>
      </c>
      <c r="AH84" s="77">
        <v>1.009090909090909</v>
      </c>
      <c r="AI84" s="77">
        <v>1.009090909090909</v>
      </c>
      <c r="AJ84" s="77">
        <v>1.009090909090909</v>
      </c>
      <c r="AK84" s="77">
        <v>1.0088235294117649</v>
      </c>
      <c r="AL84" s="77">
        <v>1.0088235294117649</v>
      </c>
      <c r="AM84" s="77">
        <v>1.0088235294117649</v>
      </c>
      <c r="AN84" s="77">
        <v>1.0088235294117649</v>
      </c>
      <c r="AO84" s="77">
        <v>1.0088235294117649</v>
      </c>
      <c r="AP84"/>
      <c r="AQ84" s="47">
        <v>8</v>
      </c>
      <c r="AR84" s="77">
        <v>1.01</v>
      </c>
      <c r="AS84" s="77">
        <v>1.01</v>
      </c>
      <c r="AT84" s="77">
        <v>1.01</v>
      </c>
      <c r="AU84" s="77">
        <v>1.01</v>
      </c>
      <c r="AV84" s="77">
        <v>1.01</v>
      </c>
      <c r="AW84" s="77">
        <v>1.0088235294117649</v>
      </c>
      <c r="AX84" s="77">
        <v>1.0088235294117649</v>
      </c>
      <c r="AY84" s="77">
        <v>1.0088235294117649</v>
      </c>
      <c r="AZ84" s="77">
        <v>1.0088235294117649</v>
      </c>
      <c r="BA84" s="77">
        <v>1.0088235294117649</v>
      </c>
      <c r="BB84" s="77">
        <v>1.0088235294117649</v>
      </c>
      <c r="BC84" s="77">
        <v>1.0088235294117649</v>
      </c>
    </row>
    <row r="85" spans="2:55" ht="15">
      <c r="B85" s="47">
        <v>7</v>
      </c>
      <c r="C85"/>
      <c r="D85"/>
      <c r="E85"/>
      <c r="F85"/>
      <c r="G85"/>
      <c r="H85" s="77">
        <v>1.0079999999999998</v>
      </c>
      <c r="I85" s="77">
        <v>1.0079999999999998</v>
      </c>
      <c r="J85" s="77">
        <v>1.0079999999999998</v>
      </c>
      <c r="K85" s="77">
        <v>1.0079999999999998</v>
      </c>
      <c r="L85" s="77">
        <v>1.0079999999999998</v>
      </c>
      <c r="M85" s="77">
        <v>1.0066666666666664</v>
      </c>
      <c r="N85" s="77">
        <v>1.0066666666666664</v>
      </c>
      <c r="O85" s="77">
        <v>1.0066666666666664</v>
      </c>
      <c r="P85" s="77">
        <v>1.0066666666666664</v>
      </c>
      <c r="Q85" s="77">
        <v>1.0066666666666664</v>
      </c>
      <c r="R85" s="77">
        <v>1.0066666666666664</v>
      </c>
      <c r="S85" s="77">
        <v>1.0066666666666664</v>
      </c>
      <c r="T85" s="77">
        <v>1.0066666666666664</v>
      </c>
      <c r="U85" s="77">
        <v>1.0066666666666664</v>
      </c>
      <c r="V85" s="77">
        <v>1.0066666666666664</v>
      </c>
      <c r="W85" s="77">
        <v>1.0066666666666664</v>
      </c>
      <c r="X85" s="77">
        <v>1.0066666666666664</v>
      </c>
      <c r="Y85" s="77">
        <v>1.0066666666666664</v>
      </c>
      <c r="Z85" s="77">
        <v>1.0066666666666664</v>
      </c>
      <c r="AA85" s="77">
        <v>1.0079999999999998</v>
      </c>
      <c r="AB85" s="77">
        <v>1.0079999999999998</v>
      </c>
      <c r="AC85" s="77">
        <v>1.0079999999999998</v>
      </c>
      <c r="AD85" s="77">
        <v>1.0079999999999998</v>
      </c>
      <c r="AE85" s="77">
        <v>1.0079999999999998</v>
      </c>
      <c r="AF85"/>
      <c r="AG85" s="47">
        <v>7</v>
      </c>
      <c r="AH85" s="77">
        <v>1.0072727272727271</v>
      </c>
      <c r="AI85" s="77">
        <v>1.0072727272727271</v>
      </c>
      <c r="AJ85" s="77">
        <v>1.0072727272727271</v>
      </c>
      <c r="AK85" s="77">
        <v>1.007058823529412</v>
      </c>
      <c r="AL85" s="77">
        <v>1.007058823529412</v>
      </c>
      <c r="AM85" s="77">
        <v>1.007058823529412</v>
      </c>
      <c r="AN85" s="77">
        <v>1.007058823529412</v>
      </c>
      <c r="AO85" s="77">
        <v>1.007058823529412</v>
      </c>
      <c r="AP85"/>
      <c r="AQ85" s="47">
        <v>7</v>
      </c>
      <c r="AR85" s="77">
        <v>1.008</v>
      </c>
      <c r="AS85" s="77">
        <v>1.008</v>
      </c>
      <c r="AT85" s="77">
        <v>1.008</v>
      </c>
      <c r="AU85" s="77">
        <v>1.008</v>
      </c>
      <c r="AV85" s="77">
        <v>1.008</v>
      </c>
      <c r="AW85" s="77">
        <v>1.007058823529412</v>
      </c>
      <c r="AX85" s="77">
        <v>1.007058823529412</v>
      </c>
      <c r="AY85" s="77">
        <v>1.007058823529412</v>
      </c>
      <c r="AZ85" s="77">
        <v>1.007058823529412</v>
      </c>
      <c r="BA85" s="77">
        <v>1.007058823529412</v>
      </c>
      <c r="BB85" s="77">
        <v>1.007058823529412</v>
      </c>
      <c r="BC85" s="77">
        <v>1.007058823529412</v>
      </c>
    </row>
    <row r="86" spans="2:55" ht="15">
      <c r="B86" s="47">
        <v>6</v>
      </c>
      <c r="C86"/>
      <c r="D86"/>
      <c r="E86"/>
      <c r="F86"/>
      <c r="G86"/>
      <c r="H86" s="77">
        <v>1.0059999999999998</v>
      </c>
      <c r="I86" s="77">
        <v>1.0059999999999998</v>
      </c>
      <c r="J86" s="77">
        <v>1.0059999999999998</v>
      </c>
      <c r="K86" s="77">
        <v>1.0059999999999998</v>
      </c>
      <c r="L86" s="77">
        <v>1.0059999999999998</v>
      </c>
      <c r="M86" s="77">
        <v>1.0049999999999999</v>
      </c>
      <c r="N86" s="77">
        <v>1.0049999999999999</v>
      </c>
      <c r="O86" s="77">
        <v>1.0049999999999999</v>
      </c>
      <c r="P86" s="77">
        <v>1.0049999999999999</v>
      </c>
      <c r="Q86" s="77">
        <v>1.0049999999999999</v>
      </c>
      <c r="R86" s="77">
        <v>1.0049999999999999</v>
      </c>
      <c r="S86" s="77">
        <v>1.0049999999999999</v>
      </c>
      <c r="T86" s="77">
        <v>1.0049999999999999</v>
      </c>
      <c r="U86" s="77">
        <v>1.0049999999999999</v>
      </c>
      <c r="V86" s="77">
        <v>1.0049999999999999</v>
      </c>
      <c r="W86" s="77">
        <v>1.0049999999999999</v>
      </c>
      <c r="X86" s="77">
        <v>1.0049999999999999</v>
      </c>
      <c r="Y86" s="77">
        <v>1.0049999999999999</v>
      </c>
      <c r="Z86" s="77">
        <v>1.0049999999999999</v>
      </c>
      <c r="AA86" s="77">
        <v>1.0059999999999998</v>
      </c>
      <c r="AB86" s="77">
        <v>1.0059999999999998</v>
      </c>
      <c r="AC86" s="77">
        <v>1.0059999999999998</v>
      </c>
      <c r="AD86" s="77">
        <v>1.0059999999999998</v>
      </c>
      <c r="AE86" s="77">
        <v>1.0059999999999998</v>
      </c>
      <c r="AF86"/>
      <c r="AG86" s="47">
        <v>6</v>
      </c>
      <c r="AH86" s="77">
        <v>1.0054545454545454</v>
      </c>
      <c r="AI86" s="77">
        <v>1.0054545454545454</v>
      </c>
      <c r="AJ86" s="77">
        <v>1.0054545454545454</v>
      </c>
      <c r="AK86" s="77">
        <v>1.0052941176470589</v>
      </c>
      <c r="AL86" s="77">
        <v>1.0052941176470589</v>
      </c>
      <c r="AM86" s="77">
        <v>1.0052941176470589</v>
      </c>
      <c r="AN86" s="77">
        <v>1.0052941176470589</v>
      </c>
      <c r="AO86" s="77">
        <v>1.0052941176470589</v>
      </c>
      <c r="AP86"/>
      <c r="AQ86" s="47">
        <v>6</v>
      </c>
      <c r="AR86" s="77">
        <v>1.006</v>
      </c>
      <c r="AS86" s="77">
        <v>1.006</v>
      </c>
      <c r="AT86" s="77">
        <v>1.006</v>
      </c>
      <c r="AU86" s="77">
        <v>1.006</v>
      </c>
      <c r="AV86" s="77">
        <v>1.006</v>
      </c>
      <c r="AW86" s="77">
        <v>1.0052941176470589</v>
      </c>
      <c r="AX86" s="77">
        <v>1.0052941176470589</v>
      </c>
      <c r="AY86" s="77">
        <v>1.0052941176470589</v>
      </c>
      <c r="AZ86" s="77">
        <v>1.0052941176470589</v>
      </c>
      <c r="BA86" s="77">
        <v>1.0052941176470589</v>
      </c>
      <c r="BB86" s="77">
        <v>1.0052941176470589</v>
      </c>
      <c r="BC86" s="77">
        <v>1.0052941176470589</v>
      </c>
    </row>
    <row r="87" spans="2:55" ht="15">
      <c r="B87" s="47">
        <v>5</v>
      </c>
      <c r="C87" s="94">
        <v>1.0049999999999999</v>
      </c>
      <c r="D87" s="94">
        <v>1.0049999999999999</v>
      </c>
      <c r="E87" s="94">
        <v>1.0049999999999999</v>
      </c>
      <c r="F87" s="94">
        <v>1.0049999999999999</v>
      </c>
      <c r="G87" s="94">
        <v>1.0049999999999999</v>
      </c>
      <c r="H87" s="77">
        <v>1.0039999999999998</v>
      </c>
      <c r="I87" s="77">
        <v>1.0039999999999998</v>
      </c>
      <c r="J87" s="77">
        <v>1.0039999999999998</v>
      </c>
      <c r="K87" s="77">
        <v>1.0039999999999998</v>
      </c>
      <c r="L87" s="77">
        <v>1.0039999999999998</v>
      </c>
      <c r="M87" s="77">
        <v>1.0033333333333332</v>
      </c>
      <c r="N87" s="77">
        <v>1.0033333333333332</v>
      </c>
      <c r="O87" s="77">
        <v>1.0033333333333332</v>
      </c>
      <c r="P87" s="77">
        <v>1.0033333333333332</v>
      </c>
      <c r="Q87" s="77">
        <v>1.0033333333333332</v>
      </c>
      <c r="R87" s="77">
        <v>1.0033333333333332</v>
      </c>
      <c r="S87" s="77">
        <v>1.0033333333333332</v>
      </c>
      <c r="T87" s="77">
        <v>1.0033333333333332</v>
      </c>
      <c r="U87" s="77">
        <v>1.0033333333333332</v>
      </c>
      <c r="V87" s="77">
        <v>1.0033333333333332</v>
      </c>
      <c r="W87" s="77">
        <v>1.0033333333333332</v>
      </c>
      <c r="X87" s="77">
        <v>1.0033333333333332</v>
      </c>
      <c r="Y87" s="77">
        <v>1.0033333333333332</v>
      </c>
      <c r="Z87" s="77">
        <v>1.0033333333333332</v>
      </c>
      <c r="AA87" s="77">
        <v>1.0039999999999998</v>
      </c>
      <c r="AB87" s="77">
        <v>1.0039999999999998</v>
      </c>
      <c r="AC87" s="77">
        <v>1.0039999999999998</v>
      </c>
      <c r="AD87" s="77">
        <v>1.0039999999999998</v>
      </c>
      <c r="AE87" s="77">
        <v>1.0039999999999998</v>
      </c>
      <c r="AF87"/>
      <c r="AG87" s="47">
        <v>5</v>
      </c>
      <c r="AH87" s="77">
        <v>1.0036363636363634</v>
      </c>
      <c r="AI87" s="77">
        <v>1.0036363636363634</v>
      </c>
      <c r="AJ87" s="77">
        <v>1.0036363636363634</v>
      </c>
      <c r="AK87" s="77">
        <v>1.003529411764706</v>
      </c>
      <c r="AL87" s="77">
        <v>1.003529411764706</v>
      </c>
      <c r="AM87" s="77">
        <v>1.003529411764706</v>
      </c>
      <c r="AN87" s="77">
        <v>1.003529411764706</v>
      </c>
      <c r="AO87" s="77">
        <v>1.003529411764706</v>
      </c>
      <c r="AP87"/>
      <c r="AQ87" s="47">
        <v>5</v>
      </c>
      <c r="AR87" s="77">
        <v>1.004</v>
      </c>
      <c r="AS87" s="77">
        <v>1.004</v>
      </c>
      <c r="AT87" s="77">
        <v>1.004</v>
      </c>
      <c r="AU87" s="77">
        <v>1.004</v>
      </c>
      <c r="AV87" s="77">
        <v>1.004</v>
      </c>
      <c r="AW87" s="77">
        <v>1.003529411764706</v>
      </c>
      <c r="AX87" s="77">
        <v>1.003529411764706</v>
      </c>
      <c r="AY87" s="77">
        <v>1.003529411764706</v>
      </c>
      <c r="AZ87" s="77">
        <v>1.003529411764706</v>
      </c>
      <c r="BA87" s="77">
        <v>1.003529411764706</v>
      </c>
      <c r="BB87" s="77">
        <v>1.003529411764706</v>
      </c>
      <c r="BC87" s="77">
        <v>1.003529411764706</v>
      </c>
    </row>
    <row r="88" spans="2:55" ht="15">
      <c r="B88" s="47">
        <v>4</v>
      </c>
      <c r="C88" s="77">
        <v>1.0024999999999999</v>
      </c>
      <c r="D88" s="77">
        <v>1.0024999999999999</v>
      </c>
      <c r="E88" s="77">
        <v>1.0024999999999999</v>
      </c>
      <c r="F88" s="77">
        <v>1.0024999999999999</v>
      </c>
      <c r="G88" s="77">
        <v>1.0024999999999999</v>
      </c>
      <c r="H88" s="77">
        <v>1.0019999999999998</v>
      </c>
      <c r="I88" s="77">
        <v>1.0019999999999998</v>
      </c>
      <c r="J88" s="77">
        <v>1.0019999999999998</v>
      </c>
      <c r="K88" s="77">
        <v>1.0019999999999998</v>
      </c>
      <c r="L88" s="77">
        <v>1.0019999999999998</v>
      </c>
      <c r="M88" s="77">
        <v>1.0016666666666665</v>
      </c>
      <c r="N88" s="77">
        <v>1.0016666666666665</v>
      </c>
      <c r="O88" s="77">
        <v>1.0016666666666665</v>
      </c>
      <c r="P88" s="77">
        <v>1.0016666666666665</v>
      </c>
      <c r="Q88" s="77">
        <v>1.0016666666666665</v>
      </c>
      <c r="R88" s="77">
        <v>1.0016666666666665</v>
      </c>
      <c r="S88" s="77">
        <v>1.0016666666666665</v>
      </c>
      <c r="T88" s="77">
        <v>1.0016666666666665</v>
      </c>
      <c r="U88" s="77">
        <v>1.0016666666666665</v>
      </c>
      <c r="V88" s="77">
        <v>1.0016666666666665</v>
      </c>
      <c r="W88" s="77">
        <v>1.0016666666666665</v>
      </c>
      <c r="X88" s="77">
        <v>1.0016666666666665</v>
      </c>
      <c r="Y88" s="77">
        <v>1.0016666666666665</v>
      </c>
      <c r="Z88" s="77">
        <v>1.0016666666666665</v>
      </c>
      <c r="AA88" s="77">
        <v>1.0019999999999998</v>
      </c>
      <c r="AB88" s="77">
        <v>1.0019999999999998</v>
      </c>
      <c r="AC88" s="77">
        <v>1.0019999999999998</v>
      </c>
      <c r="AD88" s="77">
        <v>1.0019999999999998</v>
      </c>
      <c r="AE88" s="77">
        <v>1.0019999999999998</v>
      </c>
      <c r="AF88"/>
      <c r="AG88" s="47">
        <v>4</v>
      </c>
      <c r="AH88" s="77">
        <v>1.0018181818181817</v>
      </c>
      <c r="AI88" s="77">
        <v>1.0018181818181817</v>
      </c>
      <c r="AJ88" s="77">
        <v>1.0018181818181817</v>
      </c>
      <c r="AK88" s="77">
        <v>1.0017647058823531</v>
      </c>
      <c r="AL88" s="77">
        <v>1.0017647058823531</v>
      </c>
      <c r="AM88" s="77">
        <v>1.0017647058823531</v>
      </c>
      <c r="AN88" s="77">
        <v>1.0017647058823531</v>
      </c>
      <c r="AO88" s="77">
        <v>1.0017647058823531</v>
      </c>
      <c r="AP88"/>
      <c r="AQ88" s="47">
        <v>4</v>
      </c>
      <c r="AR88" s="77">
        <v>1.002</v>
      </c>
      <c r="AS88" s="77">
        <v>1.002</v>
      </c>
      <c r="AT88" s="77">
        <v>1.002</v>
      </c>
      <c r="AU88" s="77">
        <v>1.002</v>
      </c>
      <c r="AV88" s="77">
        <v>1.002</v>
      </c>
      <c r="AW88" s="77">
        <v>1.0017647058823531</v>
      </c>
      <c r="AX88" s="77">
        <v>1.0017647058823531</v>
      </c>
      <c r="AY88" s="77">
        <v>1.0017647058823531</v>
      </c>
      <c r="AZ88" s="77">
        <v>1.0017647058823531</v>
      </c>
      <c r="BA88" s="77">
        <v>1.0017647058823531</v>
      </c>
      <c r="BB88" s="77">
        <v>1.0017647058823531</v>
      </c>
      <c r="BC88" s="77">
        <v>1.0017647058823531</v>
      </c>
    </row>
    <row r="89" spans="2:55" ht="15">
      <c r="B89" s="47">
        <v>3</v>
      </c>
      <c r="C89" s="96">
        <v>1</v>
      </c>
      <c r="D89" s="96">
        <v>1</v>
      </c>
      <c r="E89" s="96">
        <v>1</v>
      </c>
      <c r="F89" s="96">
        <v>1</v>
      </c>
      <c r="G89" s="96">
        <v>1</v>
      </c>
      <c r="H89" s="96">
        <v>0.99999999999999978</v>
      </c>
      <c r="I89" s="96">
        <v>0.99999999999999978</v>
      </c>
      <c r="J89" s="96">
        <v>0.99999999999999978</v>
      </c>
      <c r="K89" s="96">
        <v>0.99999999999999978</v>
      </c>
      <c r="L89" s="96">
        <v>0.99999999999999978</v>
      </c>
      <c r="M89" s="96">
        <v>0.99999999999999978</v>
      </c>
      <c r="N89" s="96">
        <v>0.99999999999999978</v>
      </c>
      <c r="O89" s="96">
        <v>0.99999999999999978</v>
      </c>
      <c r="P89" s="96">
        <v>0.99999999999999978</v>
      </c>
      <c r="Q89" s="96">
        <v>0.99999999999999978</v>
      </c>
      <c r="R89" s="96">
        <v>0.99999999999999978</v>
      </c>
      <c r="S89" s="96">
        <v>0.99999999999999978</v>
      </c>
      <c r="T89" s="96">
        <v>0.99999999999999978</v>
      </c>
      <c r="U89" s="96">
        <v>0.99999999999999978</v>
      </c>
      <c r="V89" s="96">
        <v>0.99999999999999978</v>
      </c>
      <c r="W89" s="96">
        <v>0.99999999999999978</v>
      </c>
      <c r="X89" s="96">
        <v>0.99999999999999978</v>
      </c>
      <c r="Y89" s="96">
        <v>0.99999999999999978</v>
      </c>
      <c r="Z89" s="96">
        <v>0.99999999999999978</v>
      </c>
      <c r="AA89" s="96">
        <v>0.99999999999999978</v>
      </c>
      <c r="AB89" s="96">
        <v>0.99999999999999978</v>
      </c>
      <c r="AC89" s="96">
        <v>0.99999999999999978</v>
      </c>
      <c r="AD89" s="96">
        <v>0.99999999999999978</v>
      </c>
      <c r="AE89" s="96">
        <v>0.99999999999999978</v>
      </c>
      <c r="AF89"/>
      <c r="AG89" s="47">
        <v>3</v>
      </c>
      <c r="AH89" s="95">
        <v>0.99999999999999989</v>
      </c>
      <c r="AI89" s="95">
        <v>0.99999999999999989</v>
      </c>
      <c r="AJ89" s="95">
        <v>0.99999999999999989</v>
      </c>
      <c r="AK89" s="95">
        <v>1.0000000000000002</v>
      </c>
      <c r="AL89" s="95">
        <v>1.0000000000000002</v>
      </c>
      <c r="AM89" s="95">
        <v>1.0000000000000002</v>
      </c>
      <c r="AN89" s="95">
        <v>1.0000000000000002</v>
      </c>
      <c r="AO89" s="95">
        <v>1.0000000000000002</v>
      </c>
      <c r="AP89"/>
      <c r="AQ89" s="47">
        <v>3</v>
      </c>
      <c r="AR89" s="95">
        <v>1</v>
      </c>
      <c r="AS89" s="95">
        <v>1</v>
      </c>
      <c r="AT89" s="95">
        <v>1</v>
      </c>
      <c r="AU89" s="95">
        <v>1</v>
      </c>
      <c r="AV89" s="95">
        <v>1</v>
      </c>
      <c r="AW89" s="95">
        <v>1.0000000000000002</v>
      </c>
      <c r="AX89" s="95">
        <v>1.0000000000000002</v>
      </c>
      <c r="AY89" s="95">
        <v>1.0000000000000002</v>
      </c>
      <c r="AZ89" s="95">
        <v>1.0000000000000002</v>
      </c>
      <c r="BA89" s="95">
        <v>1.0000000000000002</v>
      </c>
      <c r="BB89" s="95">
        <v>1.0000000000000002</v>
      </c>
      <c r="BC89" s="95">
        <v>1.0000000000000002</v>
      </c>
    </row>
    <row r="90" spans="2:55" ht="15">
      <c r="B90" s="47">
        <v>2</v>
      </c>
      <c r="C90" s="94">
        <f>C89-0.005</f>
        <v>0.995</v>
      </c>
      <c r="D90" s="94">
        <f t="shared" ref="D90:AE90" si="20">D89-0.005</f>
        <v>0.995</v>
      </c>
      <c r="E90" s="94">
        <f t="shared" si="20"/>
        <v>0.995</v>
      </c>
      <c r="F90" s="94">
        <f t="shared" si="20"/>
        <v>0.995</v>
      </c>
      <c r="G90" s="94">
        <f t="shared" si="20"/>
        <v>0.995</v>
      </c>
      <c r="H90" s="94">
        <f t="shared" si="20"/>
        <v>0.99499999999999977</v>
      </c>
      <c r="I90" s="94">
        <f t="shared" si="20"/>
        <v>0.99499999999999977</v>
      </c>
      <c r="J90" s="94">
        <f t="shared" si="20"/>
        <v>0.99499999999999977</v>
      </c>
      <c r="K90" s="94">
        <f t="shared" si="20"/>
        <v>0.99499999999999977</v>
      </c>
      <c r="L90" s="94">
        <f t="shared" si="20"/>
        <v>0.99499999999999977</v>
      </c>
      <c r="M90" s="94">
        <f t="shared" si="20"/>
        <v>0.99499999999999977</v>
      </c>
      <c r="N90" s="94">
        <f t="shared" si="20"/>
        <v>0.99499999999999977</v>
      </c>
      <c r="O90" s="94">
        <f t="shared" si="20"/>
        <v>0.99499999999999977</v>
      </c>
      <c r="P90" s="94">
        <f t="shared" si="20"/>
        <v>0.99499999999999977</v>
      </c>
      <c r="Q90" s="94">
        <f t="shared" si="20"/>
        <v>0.99499999999999977</v>
      </c>
      <c r="R90" s="94">
        <f t="shared" si="20"/>
        <v>0.99499999999999977</v>
      </c>
      <c r="S90" s="94">
        <f t="shared" si="20"/>
        <v>0.99499999999999977</v>
      </c>
      <c r="T90" s="94">
        <f t="shared" si="20"/>
        <v>0.99499999999999977</v>
      </c>
      <c r="U90" s="94">
        <f t="shared" si="20"/>
        <v>0.99499999999999977</v>
      </c>
      <c r="V90" s="94">
        <f t="shared" si="20"/>
        <v>0.99499999999999977</v>
      </c>
      <c r="W90" s="94">
        <f t="shared" si="20"/>
        <v>0.99499999999999977</v>
      </c>
      <c r="X90" s="94">
        <f t="shared" si="20"/>
        <v>0.99499999999999977</v>
      </c>
      <c r="Y90" s="94">
        <f t="shared" si="20"/>
        <v>0.99499999999999977</v>
      </c>
      <c r="Z90" s="94">
        <f t="shared" si="20"/>
        <v>0.99499999999999977</v>
      </c>
      <c r="AA90" s="94">
        <f t="shared" si="20"/>
        <v>0.99499999999999977</v>
      </c>
      <c r="AB90" s="94">
        <f t="shared" si="20"/>
        <v>0.99499999999999977</v>
      </c>
      <c r="AC90" s="94">
        <f t="shared" si="20"/>
        <v>0.99499999999999977</v>
      </c>
      <c r="AD90" s="94">
        <f t="shared" si="20"/>
        <v>0.99499999999999977</v>
      </c>
      <c r="AE90" s="94">
        <f t="shared" si="20"/>
        <v>0.99499999999999977</v>
      </c>
      <c r="AF90"/>
      <c r="AG90" s="47">
        <v>2</v>
      </c>
      <c r="AH90" s="94">
        <f t="shared" ref="AH90" si="21">AH89-0.005</f>
        <v>0.99499999999999988</v>
      </c>
      <c r="AI90" s="94">
        <f t="shared" ref="AI90" si="22">AI89-0.005</f>
        <v>0.99499999999999988</v>
      </c>
      <c r="AJ90" s="94">
        <f t="shared" ref="AJ90" si="23">AJ89-0.005</f>
        <v>0.99499999999999988</v>
      </c>
      <c r="AK90" s="94">
        <f t="shared" ref="AK90" si="24">AK89-0.005</f>
        <v>0.99500000000000022</v>
      </c>
      <c r="AL90" s="94">
        <f t="shared" ref="AL90" si="25">AL89-0.005</f>
        <v>0.99500000000000022</v>
      </c>
      <c r="AM90" s="94">
        <f t="shared" ref="AM90" si="26">AM89-0.005</f>
        <v>0.99500000000000022</v>
      </c>
      <c r="AN90" s="94">
        <f t="shared" ref="AN90" si="27">AN89-0.005</f>
        <v>0.99500000000000022</v>
      </c>
      <c r="AO90" s="94">
        <f t="shared" ref="AO90" si="28">AO89-0.005</f>
        <v>0.99500000000000022</v>
      </c>
      <c r="AP90"/>
      <c r="AQ90" s="47">
        <v>2</v>
      </c>
      <c r="AR90" s="94">
        <f t="shared" ref="AR90" si="29">AR89-0.005</f>
        <v>0.995</v>
      </c>
      <c r="AS90" s="94">
        <f t="shared" ref="AS90" si="30">AS89-0.005</f>
        <v>0.995</v>
      </c>
      <c r="AT90" s="94">
        <f t="shared" ref="AT90" si="31">AT89-0.005</f>
        <v>0.995</v>
      </c>
      <c r="AU90" s="94">
        <f t="shared" ref="AU90" si="32">AU89-0.005</f>
        <v>0.995</v>
      </c>
      <c r="AV90" s="94">
        <f t="shared" ref="AV90" si="33">AV89-0.005</f>
        <v>0.995</v>
      </c>
      <c r="AW90" s="94">
        <f t="shared" ref="AW90" si="34">AW89-0.005</f>
        <v>0.99500000000000022</v>
      </c>
      <c r="AX90" s="94">
        <f t="shared" ref="AX90" si="35">AX89-0.005</f>
        <v>0.99500000000000022</v>
      </c>
      <c r="AY90" s="94">
        <f t="shared" ref="AY90" si="36">AY89-0.005</f>
        <v>0.99500000000000022</v>
      </c>
      <c r="AZ90" s="94">
        <f t="shared" ref="AZ90" si="37">AZ89-0.005</f>
        <v>0.99500000000000022</v>
      </c>
      <c r="BA90" s="94">
        <f t="shared" ref="BA90" si="38">BA89-0.005</f>
        <v>0.99500000000000022</v>
      </c>
      <c r="BB90" s="94">
        <f t="shared" ref="BB90" si="39">BB89-0.005</f>
        <v>0.99500000000000022</v>
      </c>
      <c r="BC90" s="94">
        <f t="shared" ref="BC90" si="40">BC89-0.005</f>
        <v>0.99500000000000022</v>
      </c>
    </row>
    <row r="91" spans="2:55" ht="15">
      <c r="B91" s="47">
        <v>1</v>
      </c>
      <c r="C91" s="94">
        <f>C89-0.01</f>
        <v>0.99</v>
      </c>
      <c r="D91" s="94">
        <f t="shared" ref="D91:F91" si="41">D89-0.01</f>
        <v>0.99</v>
      </c>
      <c r="E91" s="94">
        <f t="shared" si="41"/>
        <v>0.99</v>
      </c>
      <c r="F91" s="94">
        <f t="shared" si="41"/>
        <v>0.99</v>
      </c>
      <c r="G91"/>
      <c r="H91" s="94">
        <f t="shared" ref="H91:K91" si="42">H89-0.01</f>
        <v>0.98999999999999977</v>
      </c>
      <c r="I91" s="94">
        <f t="shared" si="42"/>
        <v>0.98999999999999977</v>
      </c>
      <c r="J91" s="94">
        <f t="shared" si="42"/>
        <v>0.98999999999999977</v>
      </c>
      <c r="K91" s="94">
        <f t="shared" si="42"/>
        <v>0.98999999999999977</v>
      </c>
      <c r="L91"/>
      <c r="M91" s="94">
        <f t="shared" ref="M91:Q91" si="43">M89-0.01</f>
        <v>0.98999999999999977</v>
      </c>
      <c r="N91" s="94">
        <f t="shared" si="43"/>
        <v>0.98999999999999977</v>
      </c>
      <c r="O91" s="94">
        <f t="shared" si="43"/>
        <v>0.98999999999999977</v>
      </c>
      <c r="P91" s="94">
        <f t="shared" si="43"/>
        <v>0.98999999999999977</v>
      </c>
      <c r="Q91" s="94">
        <f t="shared" si="43"/>
        <v>0.98999999999999977</v>
      </c>
      <c r="R91"/>
      <c r="S91" s="94">
        <f t="shared" ref="S91:T91" si="44">S89-0.01</f>
        <v>0.98999999999999977</v>
      </c>
      <c r="T91" s="94">
        <f t="shared" si="44"/>
        <v>0.98999999999999977</v>
      </c>
      <c r="U91"/>
      <c r="V91"/>
      <c r="W91" s="94">
        <f t="shared" ref="W91:Y91" si="45">W89-0.01</f>
        <v>0.98999999999999977</v>
      </c>
      <c r="X91" s="94">
        <f t="shared" si="45"/>
        <v>0.98999999999999977</v>
      </c>
      <c r="Y91" s="94">
        <f t="shared" si="45"/>
        <v>0.98999999999999977</v>
      </c>
      <c r="Z91"/>
      <c r="AA91" s="94">
        <f t="shared" ref="AA91:AD91" si="46">AA89-0.01</f>
        <v>0.98999999999999977</v>
      </c>
      <c r="AB91" s="94">
        <f t="shared" si="46"/>
        <v>0.98999999999999977</v>
      </c>
      <c r="AC91" s="94">
        <f t="shared" si="46"/>
        <v>0.98999999999999977</v>
      </c>
      <c r="AD91" s="94">
        <f t="shared" si="46"/>
        <v>0.98999999999999977</v>
      </c>
      <c r="AE91"/>
      <c r="AF91"/>
      <c r="AG91" s="47">
        <v>1</v>
      </c>
      <c r="AH91"/>
      <c r="AI91"/>
      <c r="AJ91"/>
      <c r="AK91" s="94">
        <f>AK89-0.01</f>
        <v>0.99000000000000021</v>
      </c>
      <c r="AL91" s="94">
        <f t="shared" ref="AL91" si="47">AL89-0.01</f>
        <v>0.99000000000000021</v>
      </c>
      <c r="AM91"/>
      <c r="AN91"/>
      <c r="AO91"/>
      <c r="AP91"/>
      <c r="AQ91" s="47">
        <v>1</v>
      </c>
      <c r="AR91" s="94">
        <v>0.99</v>
      </c>
      <c r="AS91" s="94"/>
      <c r="AT91"/>
      <c r="AU91"/>
      <c r="AV91"/>
      <c r="AW91" s="94">
        <f>AW89-0.01</f>
        <v>0.99000000000000021</v>
      </c>
      <c r="AX91"/>
      <c r="AY91"/>
      <c r="AZ91"/>
      <c r="BA91"/>
      <c r="BB91"/>
      <c r="BC91"/>
    </row>
    <row r="92" spans="2:55" ht="15">
      <c r="B92" s="90" t="s">
        <v>242</v>
      </c>
      <c r="C92" s="91">
        <v>14.330000000000002</v>
      </c>
      <c r="D92" s="91">
        <v>14.330000000000002</v>
      </c>
      <c r="E92" s="91">
        <v>14.330000000000002</v>
      </c>
      <c r="F92" s="91">
        <v>14.330000000000002</v>
      </c>
      <c r="G92" s="91">
        <v>11.160000000000002</v>
      </c>
      <c r="H92" s="91">
        <v>22.64</v>
      </c>
      <c r="I92" s="91">
        <v>22.64</v>
      </c>
      <c r="J92" s="91">
        <v>22.64</v>
      </c>
      <c r="K92" s="91">
        <v>22.64</v>
      </c>
      <c r="L92" s="91">
        <v>19.32</v>
      </c>
      <c r="M92" s="91">
        <v>25.66</v>
      </c>
      <c r="N92" s="91">
        <v>25.66</v>
      </c>
      <c r="O92" s="91">
        <v>25.66</v>
      </c>
      <c r="P92" s="91">
        <v>25.66</v>
      </c>
      <c r="Q92" s="91">
        <v>25.66</v>
      </c>
      <c r="R92" s="91">
        <v>22.04</v>
      </c>
      <c r="S92" s="91">
        <v>25.81</v>
      </c>
      <c r="T92" s="91">
        <v>25.81</v>
      </c>
      <c r="U92" s="91">
        <v>22.04</v>
      </c>
      <c r="V92" s="91">
        <v>22.04</v>
      </c>
      <c r="W92" s="91">
        <v>25.81</v>
      </c>
      <c r="X92" s="91">
        <v>25.81</v>
      </c>
      <c r="Y92" s="91">
        <v>25.81</v>
      </c>
      <c r="Z92" s="91">
        <v>22.04</v>
      </c>
      <c r="AA92" s="91">
        <v>23.09</v>
      </c>
      <c r="AB92" s="91">
        <v>23.09</v>
      </c>
      <c r="AC92" s="91">
        <v>23.09</v>
      </c>
      <c r="AD92" s="91">
        <v>23.09</v>
      </c>
      <c r="AE92" s="91">
        <v>19.32</v>
      </c>
      <c r="AF92"/>
      <c r="AG92" s="90" t="s">
        <v>242</v>
      </c>
      <c r="AH92" s="91">
        <v>35.639999999999993</v>
      </c>
      <c r="AI92" s="91">
        <v>35.639999999999993</v>
      </c>
      <c r="AJ92" s="91">
        <v>35.639999999999993</v>
      </c>
      <c r="AK92" s="91">
        <v>55.72999999999999</v>
      </c>
      <c r="AL92" s="91">
        <v>55.72999999999999</v>
      </c>
      <c r="AM92" s="91">
        <v>51.959999999999987</v>
      </c>
      <c r="AN92" s="91">
        <v>51.959999999999987</v>
      </c>
      <c r="AO92" s="91">
        <v>51.959999999999987</v>
      </c>
      <c r="AP92"/>
      <c r="AQ92" s="90" t="s">
        <v>242</v>
      </c>
      <c r="AR92" s="91">
        <v>46.519999999999989</v>
      </c>
      <c r="AS92" s="91">
        <v>50.269999999999989</v>
      </c>
      <c r="AT92" s="91">
        <v>46.519999999999989</v>
      </c>
      <c r="AU92" s="91">
        <v>46.519999999999989</v>
      </c>
      <c r="AV92" s="91">
        <v>46.519999999999989</v>
      </c>
      <c r="AW92" s="91">
        <v>55.859999999999985</v>
      </c>
      <c r="AX92" s="91">
        <v>51.959999999999987</v>
      </c>
      <c r="AY92" s="91">
        <v>51.959999999999987</v>
      </c>
      <c r="AZ92" s="91">
        <v>51.959999999999987</v>
      </c>
      <c r="BA92" s="91">
        <v>51.959999999999987</v>
      </c>
      <c r="BB92" s="91">
        <v>51.959999999999987</v>
      </c>
      <c r="BC92" s="91">
        <v>51.959999999999987</v>
      </c>
    </row>
    <row r="94" spans="2:55" ht="15"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Q94"/>
      <c r="AR94"/>
      <c r="AS94"/>
      <c r="AT94"/>
      <c r="AU94"/>
      <c r="AV94"/>
      <c r="AW94"/>
      <c r="AX94"/>
      <c r="AY94"/>
      <c r="AZ94"/>
      <c r="BA94"/>
      <c r="BB94"/>
      <c r="BC94"/>
    </row>
    <row r="95" spans="2:55" ht="15"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Q95"/>
      <c r="AR95"/>
      <c r="AS95"/>
      <c r="AT95"/>
      <c r="AU95"/>
      <c r="AV95"/>
      <c r="AW95"/>
      <c r="AX95"/>
      <c r="AY95"/>
      <c r="AZ95"/>
      <c r="BA95"/>
      <c r="BB95"/>
      <c r="BC95"/>
    </row>
    <row r="96" spans="2:55" ht="15"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Q96"/>
      <c r="AR96"/>
      <c r="AS96"/>
      <c r="AT96"/>
      <c r="AU96"/>
      <c r="AV96"/>
      <c r="AW96"/>
      <c r="AX96"/>
      <c r="AY96"/>
      <c r="AZ96"/>
      <c r="BA96"/>
      <c r="BB96"/>
      <c r="BC96"/>
    </row>
    <row r="97" spans="11:55" ht="15"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Q97"/>
      <c r="AR97"/>
      <c r="AS97"/>
      <c r="AT97"/>
      <c r="AU97"/>
      <c r="AV97"/>
      <c r="AW97"/>
      <c r="AX97"/>
      <c r="AY97"/>
      <c r="AZ97"/>
      <c r="BA97"/>
      <c r="BB97"/>
      <c r="BC97"/>
    </row>
    <row r="98" spans="11:55" ht="15"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Q98"/>
      <c r="AR98"/>
      <c r="AS98"/>
      <c r="AT98"/>
      <c r="AU98"/>
      <c r="AV98"/>
      <c r="AW98"/>
      <c r="AX98"/>
      <c r="AY98"/>
      <c r="AZ98"/>
      <c r="BA98"/>
      <c r="BB98"/>
      <c r="BC98"/>
    </row>
    <row r="99" spans="11:55" ht="15"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Q99"/>
      <c r="AR99"/>
      <c r="AS99"/>
      <c r="AT99"/>
      <c r="AU99"/>
      <c r="AV99"/>
      <c r="AW99"/>
      <c r="AX99"/>
      <c r="AY99"/>
      <c r="AZ99"/>
      <c r="BA99"/>
      <c r="BB99"/>
      <c r="BC99"/>
    </row>
    <row r="100" spans="11:55" ht="15"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</row>
    <row r="101" spans="11:55" ht="15"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</row>
    <row r="102" spans="11:55" ht="15"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</row>
    <row r="103" spans="11:55" ht="15"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</row>
    <row r="104" spans="11:55" ht="15"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</row>
    <row r="105" spans="11:55" ht="15"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</row>
    <row r="106" spans="11:55" ht="15"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</row>
    <row r="107" spans="11:55" ht="15"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</row>
    <row r="108" spans="11:55" ht="15"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</row>
    <row r="109" spans="11:55" ht="15"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</row>
    <row r="110" spans="11:55" ht="15"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</row>
    <row r="111" spans="11:55" ht="15"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</row>
    <row r="112" spans="11:55" ht="15"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</row>
    <row r="113" spans="3:55" ht="15"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</row>
    <row r="114" spans="3:55" ht="15"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</row>
    <row r="115" spans="3:55" ht="15"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</row>
    <row r="116" spans="3:55" ht="15"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</row>
    <row r="117" spans="3:55" ht="15"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</row>
    <row r="118" spans="3:55" ht="15"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</row>
    <row r="119" spans="3:55" ht="15">
      <c r="AQ119"/>
      <c r="AR119"/>
      <c r="AS119"/>
      <c r="AT119"/>
      <c r="AU119"/>
      <c r="AV119"/>
      <c r="AW119"/>
      <c r="AX119"/>
      <c r="AY119"/>
      <c r="AZ119"/>
      <c r="BA119"/>
      <c r="BB119"/>
      <c r="BC119"/>
    </row>
    <row r="120" spans="3:55" ht="15">
      <c r="C120" s="92"/>
      <c r="D120" s="92"/>
      <c r="E120" s="92"/>
      <c r="F120" s="92"/>
      <c r="G120" s="92"/>
      <c r="H120" s="92"/>
      <c r="I120" s="92"/>
      <c r="J120" s="92"/>
      <c r="K120" s="92"/>
      <c r="L120" s="92"/>
      <c r="M120" s="92"/>
      <c r="N120" s="92"/>
      <c r="O120" s="92"/>
      <c r="P120" s="92"/>
      <c r="Q120" s="92"/>
      <c r="R120" s="92"/>
      <c r="S120" s="92"/>
      <c r="T120" s="92"/>
      <c r="U120" s="92"/>
      <c r="V120" s="92"/>
      <c r="W120" s="92"/>
      <c r="X120" s="92"/>
      <c r="Y120" s="92"/>
      <c r="Z120" s="92"/>
      <c r="AA120" s="92"/>
      <c r="AB120" s="92"/>
      <c r="AC120" s="92"/>
      <c r="AD120" s="92"/>
      <c r="AE120" s="92"/>
      <c r="AH120" s="97"/>
      <c r="AI120" s="97"/>
      <c r="AJ120" s="97"/>
      <c r="AK120" s="97"/>
      <c r="AL120" s="97"/>
      <c r="AM120" s="97"/>
      <c r="AN120" s="97"/>
      <c r="AO120" s="97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</row>
    <row r="121" spans="3:55" ht="15">
      <c r="C121" s="92"/>
      <c r="D121" s="92"/>
      <c r="E121" s="92"/>
      <c r="F121" s="92"/>
      <c r="G121" s="92"/>
      <c r="H121" s="92"/>
      <c r="I121" s="92"/>
      <c r="J121" s="92"/>
      <c r="K121" s="92"/>
      <c r="L121" s="92"/>
      <c r="M121" s="92"/>
      <c r="N121" s="92"/>
      <c r="O121" s="92"/>
      <c r="P121" s="92"/>
      <c r="Q121" s="92"/>
      <c r="R121" s="92"/>
      <c r="S121" s="92"/>
      <c r="T121" s="92"/>
      <c r="U121" s="92"/>
      <c r="V121" s="92"/>
      <c r="W121" s="92"/>
      <c r="X121" s="92"/>
      <c r="Y121" s="92"/>
      <c r="Z121" s="92"/>
      <c r="AA121" s="92"/>
      <c r="AB121" s="92"/>
      <c r="AC121" s="92"/>
      <c r="AD121" s="92"/>
      <c r="AE121" s="92"/>
      <c r="AH121" s="97"/>
      <c r="AI121" s="97"/>
      <c r="AJ121" s="97"/>
      <c r="AK121" s="97"/>
      <c r="AL121" s="97"/>
      <c r="AM121" s="97"/>
      <c r="AN121" s="97"/>
      <c r="AO121" s="97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</row>
    <row r="122" spans="3:55" ht="15">
      <c r="C122" s="92"/>
      <c r="D122" s="92"/>
      <c r="E122" s="92"/>
      <c r="F122" s="92"/>
      <c r="G122" s="92"/>
      <c r="H122" s="92"/>
      <c r="I122" s="92"/>
      <c r="J122" s="92"/>
      <c r="K122" s="92"/>
      <c r="L122" s="92"/>
      <c r="M122" s="92"/>
      <c r="N122" s="92"/>
      <c r="O122" s="92"/>
      <c r="P122" s="92"/>
      <c r="Q122" s="92"/>
      <c r="R122" s="92"/>
      <c r="S122" s="92"/>
      <c r="T122" s="92"/>
      <c r="U122" s="92"/>
      <c r="V122" s="92"/>
      <c r="W122" s="92"/>
      <c r="X122" s="92"/>
      <c r="Y122" s="92"/>
      <c r="Z122" s="92"/>
      <c r="AA122" s="92"/>
      <c r="AB122" s="92"/>
      <c r="AC122" s="92"/>
      <c r="AD122" s="92"/>
      <c r="AE122" s="92"/>
      <c r="AH122" s="97"/>
      <c r="AI122" s="97"/>
      <c r="AJ122" s="97"/>
      <c r="AK122" s="97"/>
      <c r="AL122" s="97"/>
      <c r="AM122" s="97"/>
      <c r="AN122" s="97"/>
      <c r="AO122" s="97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</row>
    <row r="123" spans="3:55" ht="15">
      <c r="C123" s="92"/>
      <c r="D123" s="92"/>
      <c r="E123" s="92"/>
      <c r="F123" s="92"/>
      <c r="G123" s="92"/>
      <c r="H123" s="92"/>
      <c r="I123" s="92"/>
      <c r="J123" s="92"/>
      <c r="K123" s="92"/>
      <c r="L123" s="92"/>
      <c r="M123" s="92"/>
      <c r="N123" s="92"/>
      <c r="O123" s="92"/>
      <c r="P123" s="92"/>
      <c r="Q123" s="92"/>
      <c r="R123" s="92"/>
      <c r="S123" s="92"/>
      <c r="T123" s="92"/>
      <c r="U123" s="92"/>
      <c r="V123" s="92"/>
      <c r="W123" s="92"/>
      <c r="X123" s="92"/>
      <c r="Y123" s="92"/>
      <c r="Z123" s="92"/>
      <c r="AA123" s="92"/>
      <c r="AB123" s="92"/>
      <c r="AC123" s="92"/>
      <c r="AD123" s="92"/>
      <c r="AE123" s="92"/>
      <c r="AH123" s="97"/>
      <c r="AI123" s="97"/>
      <c r="AJ123" s="97"/>
      <c r="AK123" s="97"/>
      <c r="AL123" s="97"/>
      <c r="AM123" s="97"/>
      <c r="AN123" s="97"/>
      <c r="AO123" s="97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</row>
    <row r="124" spans="3:55" ht="15">
      <c r="C124" s="92"/>
      <c r="D124" s="92"/>
      <c r="E124" s="92"/>
      <c r="F124" s="92"/>
      <c r="G124" s="92"/>
      <c r="H124" s="92"/>
      <c r="I124" s="92"/>
      <c r="J124" s="92"/>
      <c r="K124" s="92"/>
      <c r="L124" s="92"/>
      <c r="M124" s="92"/>
      <c r="N124" s="92"/>
      <c r="O124" s="92"/>
      <c r="P124" s="92"/>
      <c r="Q124" s="92"/>
      <c r="R124" s="92"/>
      <c r="S124" s="92"/>
      <c r="T124" s="92"/>
      <c r="U124" s="92"/>
      <c r="V124" s="92"/>
      <c r="W124" s="92"/>
      <c r="X124" s="92"/>
      <c r="Y124" s="92"/>
      <c r="Z124" s="92"/>
      <c r="AA124" s="92"/>
      <c r="AB124" s="92"/>
      <c r="AC124" s="92"/>
      <c r="AD124" s="92"/>
      <c r="AE124" s="92"/>
      <c r="AH124" s="97"/>
      <c r="AI124" s="97"/>
      <c r="AJ124" s="97"/>
      <c r="AK124" s="97"/>
      <c r="AL124" s="97"/>
      <c r="AM124" s="97"/>
      <c r="AN124" s="97"/>
      <c r="AO124" s="97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</row>
    <row r="125" spans="3:55" ht="15">
      <c r="C125" s="92"/>
      <c r="D125" s="92"/>
      <c r="E125" s="92"/>
      <c r="F125" s="92"/>
      <c r="G125" s="92"/>
      <c r="H125" s="92"/>
      <c r="I125" s="92"/>
      <c r="J125" s="92"/>
      <c r="K125" s="92"/>
      <c r="L125" s="92"/>
      <c r="M125" s="92"/>
      <c r="N125" s="92"/>
      <c r="O125" s="92"/>
      <c r="P125" s="92"/>
      <c r="Q125" s="92"/>
      <c r="R125" s="92"/>
      <c r="S125" s="92"/>
      <c r="T125" s="92"/>
      <c r="U125" s="92"/>
      <c r="V125" s="92"/>
      <c r="W125" s="92"/>
      <c r="X125" s="92"/>
      <c r="Y125" s="92"/>
      <c r="Z125" s="92"/>
      <c r="AA125" s="92"/>
      <c r="AB125" s="92"/>
      <c r="AC125" s="92"/>
      <c r="AD125" s="92"/>
      <c r="AE125" s="92"/>
      <c r="AH125" s="97"/>
      <c r="AI125" s="97"/>
      <c r="AJ125" s="97"/>
      <c r="AK125" s="97"/>
      <c r="AL125" s="97"/>
      <c r="AM125" s="97"/>
      <c r="AN125" s="97"/>
      <c r="AO125" s="97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</row>
    <row r="126" spans="3:55" ht="15">
      <c r="C126" s="92"/>
      <c r="D126" s="92"/>
      <c r="E126" s="92"/>
      <c r="F126" s="92"/>
      <c r="G126" s="92"/>
      <c r="H126" s="92"/>
      <c r="I126" s="92"/>
      <c r="J126" s="92"/>
      <c r="K126" s="92"/>
      <c r="L126" s="92"/>
      <c r="M126" s="92"/>
      <c r="N126" s="92"/>
      <c r="O126" s="92"/>
      <c r="P126" s="92"/>
      <c r="Q126" s="92"/>
      <c r="R126" s="92"/>
      <c r="S126" s="92"/>
      <c r="T126" s="92"/>
      <c r="U126" s="92"/>
      <c r="V126" s="92"/>
      <c r="W126" s="92"/>
      <c r="X126" s="92"/>
      <c r="Y126" s="92"/>
      <c r="Z126" s="92"/>
      <c r="AA126" s="92"/>
      <c r="AB126" s="92"/>
      <c r="AC126" s="92"/>
      <c r="AD126" s="92"/>
      <c r="AE126" s="92"/>
      <c r="AH126" s="97"/>
      <c r="AI126" s="97"/>
      <c r="AJ126" s="97"/>
      <c r="AK126" s="97"/>
      <c r="AL126" s="97"/>
      <c r="AM126" s="97"/>
      <c r="AN126" s="97"/>
      <c r="AO126" s="97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</row>
    <row r="127" spans="3:55" ht="15">
      <c r="C127" s="92"/>
      <c r="D127" s="92"/>
      <c r="E127" s="92"/>
      <c r="F127" s="92"/>
      <c r="G127" s="92"/>
      <c r="H127" s="92"/>
      <c r="I127" s="92"/>
      <c r="J127" s="92"/>
      <c r="K127" s="92"/>
      <c r="L127" s="92"/>
      <c r="M127" s="92"/>
      <c r="N127" s="92"/>
      <c r="O127" s="92"/>
      <c r="P127" s="92"/>
      <c r="Q127" s="92"/>
      <c r="R127" s="92"/>
      <c r="S127" s="92"/>
      <c r="T127" s="92"/>
      <c r="U127" s="92"/>
      <c r="V127" s="92"/>
      <c r="W127" s="92"/>
      <c r="X127" s="92"/>
      <c r="Y127" s="92"/>
      <c r="Z127" s="92"/>
      <c r="AA127" s="92"/>
      <c r="AB127" s="92"/>
      <c r="AC127" s="92"/>
      <c r="AD127" s="92"/>
      <c r="AE127" s="92"/>
      <c r="AH127" s="97"/>
      <c r="AI127" s="97"/>
      <c r="AJ127" s="97"/>
      <c r="AK127" s="97"/>
      <c r="AL127" s="97"/>
      <c r="AM127" s="97"/>
      <c r="AN127" s="97"/>
      <c r="AO127" s="9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</row>
    <row r="128" spans="3:55" ht="15">
      <c r="C128" s="92"/>
      <c r="D128" s="92"/>
      <c r="E128" s="92"/>
      <c r="F128" s="92"/>
      <c r="G128" s="92"/>
      <c r="H128" s="92"/>
      <c r="I128" s="92"/>
      <c r="J128" s="92"/>
      <c r="K128" s="92"/>
      <c r="L128" s="92"/>
      <c r="M128" s="92"/>
      <c r="N128" s="92"/>
      <c r="O128" s="92"/>
      <c r="P128" s="92"/>
      <c r="Q128" s="92"/>
      <c r="R128" s="92"/>
      <c r="S128" s="92"/>
      <c r="T128" s="92"/>
      <c r="U128" s="92"/>
      <c r="V128" s="92"/>
      <c r="W128" s="92"/>
      <c r="X128" s="92"/>
      <c r="Y128" s="92"/>
      <c r="Z128" s="92"/>
      <c r="AA128" s="92"/>
      <c r="AB128" s="92"/>
      <c r="AC128" s="92"/>
      <c r="AD128" s="92"/>
      <c r="AE128" s="92"/>
      <c r="AH128" s="97"/>
      <c r="AI128" s="97"/>
      <c r="AJ128" s="97"/>
      <c r="AK128" s="97"/>
      <c r="AL128" s="97"/>
      <c r="AM128" s="97"/>
      <c r="AN128" s="97"/>
      <c r="AO128" s="97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</row>
    <row r="129" spans="3:55" ht="15">
      <c r="C129" s="92"/>
      <c r="D129" s="92"/>
      <c r="E129" s="92"/>
      <c r="F129" s="92"/>
      <c r="G129" s="92"/>
      <c r="H129" s="92"/>
      <c r="I129" s="92"/>
      <c r="J129" s="92"/>
      <c r="K129" s="92"/>
      <c r="L129" s="92"/>
      <c r="M129" s="92"/>
      <c r="N129" s="92"/>
      <c r="O129" s="92"/>
      <c r="P129" s="92"/>
      <c r="Q129" s="92"/>
      <c r="R129" s="92"/>
      <c r="S129" s="92"/>
      <c r="T129" s="92"/>
      <c r="U129" s="92"/>
      <c r="V129" s="92"/>
      <c r="W129" s="92"/>
      <c r="X129" s="92"/>
      <c r="Y129" s="92"/>
      <c r="Z129" s="92"/>
      <c r="AA129" s="92"/>
      <c r="AB129" s="92"/>
      <c r="AC129" s="92"/>
      <c r="AD129" s="92"/>
      <c r="AE129" s="92"/>
      <c r="AH129" s="97"/>
      <c r="AI129" s="97"/>
      <c r="AJ129" s="97"/>
      <c r="AK129" s="97"/>
      <c r="AL129" s="97"/>
      <c r="AM129" s="97"/>
      <c r="AN129" s="97"/>
      <c r="AO129" s="97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</row>
    <row r="130" spans="3:55" ht="15">
      <c r="C130" s="92"/>
      <c r="D130" s="92"/>
      <c r="E130" s="92"/>
      <c r="F130" s="92"/>
      <c r="G130" s="92"/>
      <c r="H130" s="92"/>
      <c r="I130" s="92"/>
      <c r="J130" s="92"/>
      <c r="K130" s="92"/>
      <c r="L130" s="92"/>
      <c r="M130" s="92"/>
      <c r="N130" s="92"/>
      <c r="O130" s="92"/>
      <c r="P130" s="92"/>
      <c r="Q130" s="92"/>
      <c r="R130" s="92"/>
      <c r="S130" s="92"/>
      <c r="T130" s="92"/>
      <c r="U130" s="92"/>
      <c r="V130" s="92"/>
      <c r="W130" s="92"/>
      <c r="X130" s="92"/>
      <c r="Y130" s="92"/>
      <c r="Z130" s="92"/>
      <c r="AA130" s="92"/>
      <c r="AB130" s="92"/>
      <c r="AC130" s="92"/>
      <c r="AD130" s="92"/>
      <c r="AE130" s="92"/>
      <c r="AH130" s="97"/>
      <c r="AI130" s="97"/>
      <c r="AJ130" s="97"/>
      <c r="AK130" s="97"/>
      <c r="AL130" s="97"/>
      <c r="AM130" s="97"/>
      <c r="AN130" s="97"/>
      <c r="AO130" s="97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</row>
    <row r="131" spans="3:55" ht="15">
      <c r="C131" s="92"/>
      <c r="D131" s="92"/>
      <c r="E131" s="92"/>
      <c r="F131" s="92"/>
      <c r="G131" s="92"/>
      <c r="H131" s="92"/>
      <c r="I131" s="92"/>
      <c r="J131" s="92"/>
      <c r="K131" s="92"/>
      <c r="L131" s="92"/>
      <c r="M131" s="92"/>
      <c r="N131" s="92"/>
      <c r="O131" s="92"/>
      <c r="P131" s="92"/>
      <c r="Q131" s="92"/>
      <c r="R131" s="92"/>
      <c r="S131" s="92"/>
      <c r="T131" s="92"/>
      <c r="U131" s="92"/>
      <c r="V131" s="92"/>
      <c r="W131" s="92"/>
      <c r="X131" s="92"/>
      <c r="Y131" s="92"/>
      <c r="Z131" s="92"/>
      <c r="AA131" s="92"/>
      <c r="AB131" s="92"/>
      <c r="AC131" s="92"/>
      <c r="AD131" s="92"/>
      <c r="AE131" s="92"/>
      <c r="AH131" s="97"/>
      <c r="AI131" s="97"/>
      <c r="AJ131" s="97"/>
      <c r="AK131" s="97"/>
      <c r="AL131" s="97"/>
      <c r="AM131" s="97"/>
      <c r="AN131" s="97"/>
      <c r="AO131" s="97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</row>
    <row r="132" spans="3:55" ht="15">
      <c r="C132" s="92"/>
      <c r="D132" s="92"/>
      <c r="E132" s="92"/>
      <c r="F132" s="92"/>
      <c r="G132" s="92"/>
      <c r="H132" s="92"/>
      <c r="I132" s="92"/>
      <c r="J132" s="92"/>
      <c r="K132" s="92"/>
      <c r="L132" s="92"/>
      <c r="M132" s="92"/>
      <c r="N132" s="92"/>
      <c r="O132" s="92"/>
      <c r="P132" s="92"/>
      <c r="Q132" s="92"/>
      <c r="R132" s="92"/>
      <c r="S132" s="92"/>
      <c r="T132" s="92"/>
      <c r="U132" s="92"/>
      <c r="V132" s="92"/>
      <c r="W132" s="92"/>
      <c r="X132" s="92"/>
      <c r="Y132" s="92"/>
      <c r="Z132" s="92"/>
      <c r="AA132" s="92"/>
      <c r="AB132" s="92"/>
      <c r="AC132" s="92"/>
      <c r="AD132" s="92"/>
      <c r="AE132" s="92"/>
      <c r="AH132" s="97"/>
      <c r="AI132" s="97"/>
      <c r="AJ132" s="97"/>
      <c r="AK132" s="97"/>
      <c r="AL132" s="97"/>
      <c r="AM132" s="97"/>
      <c r="AN132" s="97"/>
      <c r="AO132" s="97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</row>
    <row r="133" spans="3:55" ht="15">
      <c r="C133" s="92"/>
      <c r="D133" s="92"/>
      <c r="E133" s="92"/>
      <c r="F133" s="92"/>
      <c r="G133" s="92"/>
      <c r="H133" s="92"/>
      <c r="I133" s="92"/>
      <c r="J133" s="92"/>
      <c r="K133" s="92"/>
      <c r="L133" s="92"/>
      <c r="M133" s="92"/>
      <c r="N133" s="92"/>
      <c r="O133" s="92"/>
      <c r="P133" s="92"/>
      <c r="Q133" s="92"/>
      <c r="R133" s="92"/>
      <c r="S133" s="92"/>
      <c r="T133" s="92"/>
      <c r="U133" s="92"/>
      <c r="V133" s="92"/>
      <c r="W133" s="92"/>
      <c r="X133" s="92"/>
      <c r="Y133" s="92"/>
      <c r="Z133" s="92"/>
      <c r="AA133" s="92"/>
      <c r="AB133" s="92"/>
      <c r="AC133" s="92"/>
      <c r="AD133" s="92"/>
      <c r="AE133" s="92"/>
      <c r="AH133" s="97"/>
      <c r="AI133" s="97"/>
      <c r="AJ133" s="97"/>
      <c r="AK133" s="97"/>
      <c r="AL133" s="97"/>
      <c r="AM133" s="97"/>
      <c r="AN133" s="97"/>
      <c r="AO133" s="97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</row>
    <row r="134" spans="3:55" ht="15">
      <c r="C134" s="92"/>
      <c r="D134" s="92"/>
      <c r="E134" s="92"/>
      <c r="F134" s="92"/>
      <c r="G134" s="92"/>
      <c r="H134" s="92"/>
      <c r="I134" s="92"/>
      <c r="J134" s="92"/>
      <c r="K134" s="92"/>
      <c r="L134" s="92"/>
      <c r="M134" s="92"/>
      <c r="N134" s="92"/>
      <c r="O134" s="92"/>
      <c r="P134" s="92"/>
      <c r="Q134" s="92"/>
      <c r="R134" s="92"/>
      <c r="S134" s="92"/>
      <c r="T134" s="92"/>
      <c r="U134" s="92"/>
      <c r="V134" s="92"/>
      <c r="W134" s="92"/>
      <c r="X134" s="92"/>
      <c r="Y134" s="92"/>
      <c r="Z134" s="92"/>
      <c r="AA134" s="92"/>
      <c r="AB134" s="92"/>
      <c r="AC134" s="92"/>
      <c r="AD134" s="92"/>
      <c r="AE134" s="92"/>
      <c r="AH134" s="97"/>
      <c r="AI134" s="97"/>
      <c r="AJ134" s="97"/>
      <c r="AK134" s="97"/>
      <c r="AL134" s="97"/>
      <c r="AM134" s="97"/>
      <c r="AN134" s="97"/>
      <c r="AO134" s="97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</row>
    <row r="135" spans="3:55" ht="15">
      <c r="C135" s="92"/>
      <c r="D135" s="92"/>
      <c r="E135" s="92"/>
      <c r="F135" s="92"/>
      <c r="G135" s="92"/>
      <c r="H135" s="92"/>
      <c r="I135" s="92"/>
      <c r="J135" s="92"/>
      <c r="K135" s="92"/>
      <c r="L135" s="92"/>
      <c r="M135" s="92"/>
      <c r="N135" s="92"/>
      <c r="O135" s="92"/>
      <c r="P135" s="92"/>
      <c r="Q135" s="92"/>
      <c r="R135" s="92"/>
      <c r="S135" s="92"/>
      <c r="T135" s="92"/>
      <c r="U135" s="92"/>
      <c r="V135" s="92"/>
      <c r="W135" s="92"/>
      <c r="X135" s="92"/>
      <c r="Y135" s="92"/>
      <c r="Z135" s="92"/>
      <c r="AA135" s="92"/>
      <c r="AB135" s="92"/>
      <c r="AC135" s="92"/>
      <c r="AD135" s="92"/>
      <c r="AE135" s="92"/>
      <c r="AH135" s="97"/>
      <c r="AI135" s="97"/>
      <c r="AJ135" s="97"/>
      <c r="AK135" s="97"/>
      <c r="AL135" s="97"/>
      <c r="AM135" s="97"/>
      <c r="AN135" s="97"/>
      <c r="AO135" s="97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</row>
    <row r="136" spans="3:55" ht="15">
      <c r="C136" s="92"/>
      <c r="D136" s="92"/>
      <c r="E136" s="92"/>
      <c r="F136" s="92"/>
      <c r="G136" s="92"/>
      <c r="H136" s="92"/>
      <c r="I136" s="92"/>
      <c r="J136" s="92"/>
      <c r="K136" s="92"/>
      <c r="L136" s="92"/>
      <c r="M136" s="92"/>
      <c r="N136" s="92"/>
      <c r="O136" s="92"/>
      <c r="P136" s="92"/>
      <c r="Q136" s="92"/>
      <c r="R136" s="92"/>
      <c r="S136" s="92"/>
      <c r="T136" s="92"/>
      <c r="U136" s="92"/>
      <c r="V136" s="92"/>
      <c r="W136" s="92"/>
      <c r="X136" s="92"/>
      <c r="Y136" s="92"/>
      <c r="Z136" s="92"/>
      <c r="AA136" s="92"/>
      <c r="AB136" s="92"/>
      <c r="AC136" s="92"/>
      <c r="AD136" s="92"/>
      <c r="AE136" s="92"/>
      <c r="AH136" s="97"/>
      <c r="AI136" s="97"/>
      <c r="AJ136" s="97"/>
      <c r="AK136" s="97"/>
      <c r="AL136" s="97"/>
      <c r="AM136" s="97"/>
      <c r="AN136" s="97"/>
      <c r="AO136" s="97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</row>
    <row r="137" spans="3:55" ht="15">
      <c r="C137" s="92"/>
      <c r="D137" s="92"/>
      <c r="E137" s="92"/>
      <c r="F137" s="92"/>
      <c r="G137" s="92"/>
      <c r="H137" s="92"/>
      <c r="I137" s="92"/>
      <c r="J137" s="92"/>
      <c r="K137" s="92"/>
      <c r="L137" s="92"/>
      <c r="M137" s="92"/>
      <c r="N137" s="92"/>
      <c r="O137" s="92"/>
      <c r="P137" s="92"/>
      <c r="Q137" s="92"/>
      <c r="R137" s="92"/>
      <c r="S137" s="92"/>
      <c r="T137" s="92"/>
      <c r="U137" s="92"/>
      <c r="V137" s="92"/>
      <c r="W137" s="92"/>
      <c r="X137" s="92"/>
      <c r="Y137" s="92"/>
      <c r="Z137" s="92"/>
      <c r="AA137" s="92"/>
      <c r="AB137" s="92"/>
      <c r="AC137" s="92"/>
      <c r="AD137" s="92"/>
      <c r="AE137" s="92"/>
      <c r="AH137" s="97"/>
      <c r="AI137" s="97"/>
      <c r="AJ137" s="97"/>
      <c r="AK137" s="97"/>
      <c r="AL137" s="97"/>
      <c r="AM137" s="97"/>
      <c r="AN137" s="97"/>
      <c r="AO137" s="9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</row>
    <row r="138" spans="3:55" ht="15">
      <c r="C138" s="92"/>
      <c r="D138" s="92"/>
      <c r="E138" s="92"/>
      <c r="F138" s="92"/>
      <c r="G138" s="92"/>
      <c r="H138" s="92"/>
      <c r="I138" s="92"/>
      <c r="J138" s="92"/>
      <c r="K138" s="92"/>
      <c r="L138" s="92"/>
      <c r="M138" s="92"/>
      <c r="N138" s="92"/>
      <c r="O138" s="92"/>
      <c r="P138" s="92"/>
      <c r="Q138" s="92"/>
      <c r="R138" s="92"/>
      <c r="S138" s="92"/>
      <c r="T138" s="92"/>
      <c r="U138" s="92"/>
      <c r="V138" s="92"/>
      <c r="W138" s="92"/>
      <c r="X138" s="92"/>
      <c r="Y138" s="92"/>
      <c r="Z138" s="92"/>
      <c r="AA138" s="92"/>
      <c r="AB138" s="92"/>
      <c r="AC138" s="92"/>
      <c r="AD138" s="92"/>
      <c r="AE138" s="92"/>
      <c r="AH138" s="97"/>
      <c r="AI138" s="97"/>
      <c r="AJ138" s="97"/>
      <c r="AK138" s="97"/>
      <c r="AL138" s="97"/>
      <c r="AM138" s="97"/>
      <c r="AN138" s="97"/>
      <c r="AO138" s="97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</row>
    <row r="139" spans="3:55" ht="15">
      <c r="C139" s="92"/>
      <c r="D139" s="92"/>
      <c r="E139" s="92"/>
      <c r="F139" s="92"/>
      <c r="G139" s="92"/>
      <c r="H139" s="92"/>
      <c r="I139" s="92"/>
      <c r="J139" s="92"/>
      <c r="K139" s="92"/>
      <c r="L139" s="92"/>
      <c r="M139" s="92"/>
      <c r="N139" s="92"/>
      <c r="O139" s="92"/>
      <c r="P139" s="92"/>
      <c r="Q139" s="92"/>
      <c r="R139" s="92"/>
      <c r="S139" s="92"/>
      <c r="T139" s="92"/>
      <c r="U139" s="92"/>
      <c r="V139" s="92"/>
      <c r="W139" s="92"/>
      <c r="X139" s="92"/>
      <c r="Y139" s="92"/>
      <c r="Z139" s="92"/>
      <c r="AA139" s="92"/>
      <c r="AB139" s="92"/>
      <c r="AC139" s="92"/>
      <c r="AD139" s="92"/>
      <c r="AE139" s="92"/>
      <c r="AH139" s="97"/>
      <c r="AI139" s="97"/>
      <c r="AJ139" s="97"/>
      <c r="AK139" s="97"/>
      <c r="AL139" s="97"/>
      <c r="AM139" s="97"/>
      <c r="AN139" s="97"/>
      <c r="AO139" s="97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</row>
    <row r="140" spans="3:55">
      <c r="C140" s="92"/>
      <c r="D140" s="92"/>
      <c r="E140" s="92"/>
      <c r="F140" s="92"/>
      <c r="G140" s="92"/>
      <c r="H140" s="92"/>
      <c r="I140" s="92"/>
      <c r="J140" s="92"/>
      <c r="K140" s="92"/>
      <c r="L140" s="92"/>
      <c r="M140" s="92"/>
      <c r="N140" s="92"/>
      <c r="O140" s="92"/>
      <c r="P140" s="92"/>
      <c r="Q140" s="92"/>
      <c r="R140" s="92"/>
      <c r="S140" s="92"/>
      <c r="T140" s="92"/>
      <c r="U140" s="92"/>
      <c r="V140" s="92"/>
      <c r="W140" s="92"/>
      <c r="X140" s="92"/>
      <c r="Y140" s="92"/>
      <c r="Z140" s="92"/>
      <c r="AA140" s="92"/>
      <c r="AB140" s="92"/>
      <c r="AC140" s="92"/>
      <c r="AD140" s="92"/>
      <c r="AE140" s="92"/>
    </row>
    <row r="141" spans="3:55">
      <c r="C141" s="92"/>
      <c r="D141" s="92"/>
      <c r="E141" s="92"/>
      <c r="F141" s="92"/>
      <c r="G141" s="92"/>
      <c r="H141" s="92"/>
      <c r="I141" s="92"/>
      <c r="J141" s="92"/>
      <c r="K141" s="92"/>
      <c r="L141" s="92"/>
      <c r="M141" s="92"/>
      <c r="N141" s="92"/>
      <c r="O141" s="92"/>
      <c r="P141" s="92"/>
      <c r="Q141" s="92"/>
      <c r="R141" s="92"/>
      <c r="S141" s="92"/>
      <c r="T141" s="92"/>
      <c r="U141" s="92"/>
      <c r="V141" s="92"/>
      <c r="W141" s="92"/>
      <c r="X141" s="92"/>
      <c r="Y141" s="92"/>
      <c r="Z141" s="92"/>
      <c r="AA141" s="92"/>
      <c r="AB141" s="92"/>
      <c r="AC141" s="92"/>
      <c r="AD141" s="92"/>
      <c r="AE141" s="92"/>
    </row>
    <row r="142" spans="3:55">
      <c r="C142" s="92"/>
      <c r="D142" s="92"/>
      <c r="E142" s="92"/>
      <c r="F142" s="92"/>
      <c r="G142" s="92"/>
      <c r="H142" s="92"/>
      <c r="I142" s="92"/>
      <c r="J142" s="92"/>
      <c r="K142" s="92"/>
      <c r="L142" s="92"/>
      <c r="M142" s="92"/>
      <c r="N142" s="92"/>
      <c r="O142" s="92"/>
      <c r="P142" s="92"/>
      <c r="Q142" s="92"/>
      <c r="R142" s="92"/>
      <c r="S142" s="92"/>
      <c r="T142" s="92"/>
      <c r="U142" s="92"/>
      <c r="V142" s="92"/>
      <c r="W142" s="92"/>
      <c r="X142" s="92"/>
      <c r="Y142" s="92"/>
      <c r="Z142" s="92"/>
      <c r="AA142" s="92"/>
      <c r="AB142" s="92"/>
      <c r="AC142" s="92"/>
      <c r="AD142" s="92"/>
      <c r="AE142" s="92"/>
    </row>
    <row r="143" spans="3:55">
      <c r="C143" s="92"/>
      <c r="D143" s="92"/>
      <c r="E143" s="92"/>
      <c r="F143" s="92"/>
      <c r="G143" s="92"/>
      <c r="H143" s="92"/>
      <c r="I143" s="92"/>
      <c r="J143" s="92"/>
      <c r="K143" s="92"/>
      <c r="L143" s="92"/>
      <c r="M143" s="92"/>
      <c r="N143" s="92"/>
      <c r="O143" s="92"/>
      <c r="P143" s="92"/>
      <c r="Q143" s="92"/>
      <c r="R143" s="92"/>
      <c r="S143" s="92"/>
      <c r="T143" s="92"/>
      <c r="U143" s="92"/>
      <c r="V143" s="92"/>
      <c r="W143" s="92"/>
      <c r="X143" s="92"/>
      <c r="Y143" s="92"/>
      <c r="Z143" s="92"/>
      <c r="AA143" s="92"/>
      <c r="AB143" s="92"/>
      <c r="AC143" s="92"/>
      <c r="AD143" s="92"/>
      <c r="AE143" s="92"/>
    </row>
    <row r="144" spans="3:55">
      <c r="C144" s="92"/>
      <c r="D144" s="92"/>
      <c r="E144" s="92"/>
      <c r="F144" s="92"/>
      <c r="G144" s="92"/>
      <c r="H144" s="92"/>
      <c r="I144" s="92"/>
      <c r="J144" s="92"/>
      <c r="K144" s="92"/>
      <c r="L144" s="92"/>
      <c r="M144" s="92"/>
      <c r="N144" s="92"/>
      <c r="O144" s="92"/>
      <c r="P144" s="92"/>
      <c r="Q144" s="92"/>
      <c r="R144" s="92"/>
      <c r="S144" s="92"/>
      <c r="T144" s="92"/>
      <c r="U144" s="92"/>
      <c r="V144" s="92"/>
      <c r="W144" s="92"/>
      <c r="X144" s="92"/>
      <c r="Y144" s="92"/>
      <c r="Z144" s="92"/>
      <c r="AA144" s="92"/>
      <c r="AB144" s="92"/>
      <c r="AC144" s="92"/>
      <c r="AD144" s="92"/>
      <c r="AE144" s="92"/>
    </row>
    <row r="145" spans="3:31">
      <c r="C145" s="92"/>
      <c r="D145" s="92"/>
      <c r="E145" s="92"/>
      <c r="F145" s="92"/>
      <c r="G145" s="92"/>
      <c r="H145" s="92"/>
      <c r="I145" s="92"/>
      <c r="J145" s="92"/>
      <c r="K145" s="92"/>
      <c r="L145" s="92"/>
      <c r="M145" s="92"/>
      <c r="N145" s="92"/>
      <c r="O145" s="92"/>
      <c r="P145" s="92"/>
      <c r="Q145" s="92"/>
      <c r="R145" s="92"/>
      <c r="S145" s="92"/>
      <c r="T145" s="92"/>
      <c r="U145" s="92"/>
      <c r="V145" s="92"/>
      <c r="W145" s="92"/>
      <c r="X145" s="92"/>
      <c r="Y145" s="92"/>
      <c r="Z145" s="92"/>
      <c r="AA145" s="92"/>
      <c r="AB145" s="92"/>
      <c r="AC145" s="92"/>
      <c r="AD145" s="92"/>
      <c r="AE145" s="92"/>
    </row>
    <row r="146" spans="3:31">
      <c r="C146" s="92"/>
      <c r="D146" s="92"/>
      <c r="E146" s="92"/>
      <c r="F146" s="92"/>
      <c r="G146" s="92"/>
      <c r="H146" s="92"/>
      <c r="I146" s="92"/>
      <c r="J146" s="92"/>
      <c r="K146" s="92"/>
      <c r="L146" s="92"/>
      <c r="M146" s="92"/>
      <c r="N146" s="92"/>
      <c r="O146" s="92"/>
      <c r="P146" s="92"/>
      <c r="Q146" s="92"/>
      <c r="R146" s="92"/>
      <c r="S146" s="92"/>
      <c r="T146" s="92"/>
      <c r="U146" s="92"/>
      <c r="V146" s="92"/>
      <c r="W146" s="92"/>
      <c r="X146" s="92"/>
      <c r="Y146" s="92"/>
      <c r="Z146" s="92"/>
      <c r="AA146" s="92"/>
      <c r="AB146" s="92"/>
      <c r="AC146" s="92"/>
      <c r="AD146" s="92"/>
      <c r="AE146" s="92"/>
    </row>
    <row r="147" spans="3:31">
      <c r="C147" s="92"/>
      <c r="D147" s="92"/>
      <c r="E147" s="92"/>
      <c r="F147" s="92"/>
      <c r="G147" s="92"/>
      <c r="H147" s="92"/>
      <c r="I147" s="92"/>
      <c r="J147" s="92"/>
      <c r="K147" s="92"/>
      <c r="L147" s="92"/>
      <c r="M147" s="92"/>
      <c r="N147" s="92"/>
      <c r="O147" s="92"/>
      <c r="P147" s="92"/>
      <c r="Q147" s="92"/>
      <c r="R147" s="92"/>
      <c r="S147" s="92"/>
      <c r="T147" s="92"/>
      <c r="U147" s="92"/>
      <c r="V147" s="92"/>
      <c r="W147" s="92"/>
      <c r="X147" s="92"/>
      <c r="Y147" s="92"/>
      <c r="Z147" s="92"/>
      <c r="AA147" s="92"/>
      <c r="AB147" s="92"/>
      <c r="AC147" s="92"/>
      <c r="AD147" s="92"/>
      <c r="AE147" s="92"/>
    </row>
    <row r="148" spans="3:31">
      <c r="C148" s="92"/>
      <c r="D148" s="92"/>
      <c r="E148" s="92"/>
      <c r="F148" s="92"/>
      <c r="G148" s="92"/>
      <c r="H148" s="92"/>
      <c r="I148" s="92"/>
      <c r="J148" s="92"/>
      <c r="K148" s="92"/>
      <c r="L148" s="92"/>
      <c r="M148" s="92"/>
      <c r="N148" s="92"/>
      <c r="O148" s="92"/>
      <c r="P148" s="92"/>
      <c r="Q148" s="92"/>
      <c r="R148" s="92"/>
      <c r="S148" s="92"/>
      <c r="T148" s="92"/>
      <c r="U148" s="92"/>
      <c r="V148" s="92"/>
      <c r="W148" s="92"/>
      <c r="X148" s="92"/>
      <c r="Y148" s="92"/>
      <c r="Z148" s="92"/>
      <c r="AA148" s="92"/>
      <c r="AB148" s="92"/>
      <c r="AC148" s="92"/>
      <c r="AD148" s="92"/>
      <c r="AE148" s="92"/>
    </row>
    <row r="149" spans="3:31">
      <c r="C149" s="92"/>
      <c r="D149" s="92"/>
      <c r="E149" s="92"/>
      <c r="F149" s="92"/>
      <c r="G149" s="92"/>
      <c r="H149" s="92"/>
      <c r="I149" s="92"/>
      <c r="J149" s="92"/>
      <c r="K149" s="92"/>
      <c r="L149" s="92"/>
      <c r="M149" s="92"/>
      <c r="N149" s="92"/>
      <c r="O149" s="92"/>
      <c r="P149" s="92"/>
      <c r="Q149" s="92"/>
      <c r="R149" s="92"/>
      <c r="S149" s="92"/>
      <c r="T149" s="92"/>
      <c r="U149" s="92"/>
      <c r="V149" s="92"/>
      <c r="W149" s="92"/>
      <c r="X149" s="92"/>
      <c r="Y149" s="92"/>
      <c r="Z149" s="92"/>
      <c r="AA149" s="92"/>
      <c r="AB149" s="92"/>
      <c r="AC149" s="92"/>
      <c r="AD149" s="92"/>
      <c r="AE149" s="92"/>
    </row>
    <row r="150" spans="3:31">
      <c r="C150" s="92"/>
      <c r="D150" s="92"/>
      <c r="E150" s="92"/>
      <c r="F150" s="92"/>
      <c r="G150" s="92"/>
      <c r="H150" s="92"/>
      <c r="I150" s="92"/>
      <c r="J150" s="92"/>
      <c r="K150" s="92"/>
      <c r="L150" s="92"/>
      <c r="M150" s="92"/>
      <c r="N150" s="92"/>
      <c r="O150" s="92"/>
      <c r="P150" s="92"/>
      <c r="Q150" s="92"/>
      <c r="R150" s="92"/>
      <c r="S150" s="92"/>
      <c r="T150" s="92"/>
      <c r="U150" s="92"/>
      <c r="V150" s="92"/>
      <c r="W150" s="92"/>
      <c r="X150" s="92"/>
      <c r="Y150" s="92"/>
      <c r="Z150" s="92"/>
      <c r="AA150" s="92"/>
      <c r="AB150" s="92"/>
      <c r="AC150" s="92"/>
      <c r="AD150" s="92"/>
      <c r="AE150" s="92"/>
    </row>
    <row r="151" spans="3:31">
      <c r="C151" s="92"/>
      <c r="D151" s="92"/>
      <c r="E151" s="92"/>
      <c r="F151" s="92"/>
      <c r="G151" s="92"/>
      <c r="H151" s="92"/>
      <c r="I151" s="92"/>
      <c r="J151" s="92"/>
      <c r="K151" s="92"/>
      <c r="L151" s="92"/>
      <c r="M151" s="92"/>
      <c r="N151" s="92"/>
      <c r="O151" s="92"/>
      <c r="P151" s="92"/>
      <c r="Q151" s="92"/>
      <c r="R151" s="92"/>
      <c r="S151" s="92"/>
      <c r="T151" s="92"/>
      <c r="U151" s="92"/>
      <c r="V151" s="92"/>
      <c r="W151" s="92"/>
      <c r="X151" s="92"/>
      <c r="Y151" s="92"/>
      <c r="Z151" s="92"/>
      <c r="AA151" s="92"/>
      <c r="AB151" s="92"/>
      <c r="AC151" s="92"/>
      <c r="AD151" s="92"/>
      <c r="AE151" s="92"/>
    </row>
    <row r="152" spans="3:31">
      <c r="C152" s="92"/>
      <c r="D152" s="92"/>
      <c r="E152" s="92"/>
      <c r="F152" s="92"/>
      <c r="G152" s="92"/>
      <c r="H152" s="92"/>
      <c r="I152" s="92"/>
      <c r="J152" s="92"/>
      <c r="K152" s="92"/>
      <c r="L152" s="92"/>
      <c r="M152" s="92"/>
      <c r="N152" s="92"/>
      <c r="O152" s="92"/>
      <c r="P152" s="92"/>
      <c r="Q152" s="92"/>
      <c r="R152" s="92"/>
      <c r="S152" s="92"/>
      <c r="T152" s="92"/>
      <c r="U152" s="92"/>
      <c r="V152" s="92"/>
      <c r="W152" s="92"/>
      <c r="X152" s="92"/>
      <c r="Y152" s="92"/>
      <c r="Z152" s="92"/>
      <c r="AA152" s="92"/>
      <c r="AB152" s="92"/>
      <c r="AC152" s="92"/>
      <c r="AD152" s="92"/>
      <c r="AE152" s="92"/>
    </row>
  </sheetData>
  <sortState xmlns:xlrd2="http://schemas.microsoft.com/office/spreadsheetml/2017/richdata2" ref="AA38:AA42">
    <sortCondition ref="AA38:AA42"/>
  </sortState>
  <conditionalFormatting pivot="1" sqref="C16:AE24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AH5:AO24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AR5:BC2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83:AE91">
    <cfRule type="expression" dxfId="699" priority="20">
      <formula>C16&lt;&gt;""</formula>
    </cfRule>
  </conditionalFormatting>
  <conditionalFormatting sqref="AH91:AJ91 AM91:AO91 AH72:AK77 AH78:AH88 AK78:AK88">
    <cfRule type="expression" dxfId="698" priority="19">
      <formula>AH5&lt;&gt;""</formula>
    </cfRule>
  </conditionalFormatting>
  <conditionalFormatting sqref="AR91 AT91:AV91 AX91:BC91 AR75:AR88 AR72:AV73">
    <cfRule type="expression" dxfId="697" priority="18">
      <formula>AR5&lt;&gt;""</formula>
    </cfRule>
  </conditionalFormatting>
  <conditionalFormatting sqref="AR89 AH89 AK89">
    <cfRule type="expression" dxfId="696" priority="17">
      <formula>AH22&lt;&gt;""</formula>
    </cfRule>
  </conditionalFormatting>
  <conditionalFormatting sqref="AW91 AS91 AK91:AL91">
    <cfRule type="expression" dxfId="695" priority="16">
      <formula>AK24&lt;&gt;""</formula>
    </cfRule>
  </conditionalFormatting>
  <conditionalFormatting sqref="AH90:AO90">
    <cfRule type="expression" dxfId="694" priority="15">
      <formula>AH23&lt;&gt;""</formula>
    </cfRule>
  </conditionalFormatting>
  <conditionalFormatting sqref="AR90:BC90">
    <cfRule type="expression" dxfId="693" priority="14">
      <formula>AR23&lt;&gt;""</formula>
    </cfRule>
  </conditionalFormatting>
  <conditionalFormatting sqref="AR74">
    <cfRule type="expression" dxfId="692" priority="13">
      <formula>AR7&lt;&gt;""</formula>
    </cfRule>
  </conditionalFormatting>
  <conditionalFormatting sqref="AI89:AJ89">
    <cfRule type="expression" dxfId="691" priority="10">
      <formula>AI22&lt;&gt;""</formula>
    </cfRule>
  </conditionalFormatting>
  <conditionalFormatting sqref="AI78:AJ88">
    <cfRule type="expression" dxfId="690" priority="11">
      <formula>AI11&lt;&gt;""</formula>
    </cfRule>
  </conditionalFormatting>
  <conditionalFormatting sqref="AL72:AO88">
    <cfRule type="expression" dxfId="689" priority="9">
      <formula>AL5&lt;&gt;""</formula>
    </cfRule>
  </conditionalFormatting>
  <conditionalFormatting sqref="AL89:AO89">
    <cfRule type="expression" dxfId="688" priority="8">
      <formula>AL22&lt;&gt;""</formula>
    </cfRule>
  </conditionalFormatting>
  <conditionalFormatting sqref="AS75:AV88">
    <cfRule type="expression" dxfId="687" priority="7">
      <formula>AS8&lt;&gt;""</formula>
    </cfRule>
  </conditionalFormatting>
  <conditionalFormatting sqref="AS89:AV89">
    <cfRule type="expression" dxfId="686" priority="6">
      <formula>AS22&lt;&gt;""</formula>
    </cfRule>
  </conditionalFormatting>
  <conditionalFormatting sqref="AS74:AV74">
    <cfRule type="expression" dxfId="685" priority="5">
      <formula>AS7&lt;&gt;""</formula>
    </cfRule>
  </conditionalFormatting>
  <conditionalFormatting sqref="AW72:BC88">
    <cfRule type="expression" dxfId="684" priority="4">
      <formula>AW5&lt;&gt;""</formula>
    </cfRule>
  </conditionalFormatting>
  <conditionalFormatting sqref="AW89:BC89">
    <cfRule type="expression" dxfId="683" priority="3">
      <formula>AW22&lt;&gt;""</formula>
    </cfRule>
  </conditionalFormatting>
  <pageMargins left="0.7" right="0.7" top="0.75" bottom="0.75" header="0.3" footer="0.3"/>
  <pageSetup paperSize="9" orientation="portrait" r:id="rId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0202E-96F9-49EF-A905-263423568967}">
  <sheetPr codeName="Лист4"/>
  <dimension ref="B2:M46"/>
  <sheetViews>
    <sheetView workbookViewId="0">
      <selection activeCell="C118" sqref="C118"/>
    </sheetView>
  </sheetViews>
  <sheetFormatPr defaultRowHeight="15"/>
  <cols>
    <col min="5" max="5" width="17.28515625" style="47" bestFit="1" customWidth="1"/>
    <col min="6" max="6" width="16.85546875" bestFit="1" customWidth="1"/>
    <col min="7" max="7" width="22.7109375" bestFit="1" customWidth="1"/>
    <col min="8" max="8" width="23.140625" bestFit="1" customWidth="1"/>
    <col min="9" max="9" width="18.7109375" bestFit="1" customWidth="1"/>
    <col min="10" max="10" width="23.140625" bestFit="1" customWidth="1"/>
    <col min="11" max="11" width="22.7109375" bestFit="1" customWidth="1"/>
    <col min="12" max="12" width="48.85546875" bestFit="1" customWidth="1"/>
  </cols>
  <sheetData>
    <row r="2" spans="2:13">
      <c r="E2" s="50" t="s">
        <v>31</v>
      </c>
      <c r="F2" s="88" t="s">
        <v>27</v>
      </c>
      <c r="G2" t="s">
        <v>243</v>
      </c>
      <c r="H2" t="s">
        <v>521</v>
      </c>
      <c r="I2" t="s">
        <v>286</v>
      </c>
      <c r="J2" t="s">
        <v>519</v>
      </c>
      <c r="K2" s="88" t="s">
        <v>27</v>
      </c>
      <c r="L2" t="s">
        <v>292</v>
      </c>
      <c r="M2" t="s">
        <v>302</v>
      </c>
    </row>
    <row r="3" spans="2:13">
      <c r="B3" t="str">
        <f>CONCATENATE(F3,"-",E3)</f>
        <v>ст-28-30</v>
      </c>
      <c r="C3">
        <v>28</v>
      </c>
      <c r="D3">
        <v>30</v>
      </c>
      <c r="E3" s="53" t="s">
        <v>265</v>
      </c>
      <c r="F3" s="47" t="s">
        <v>238</v>
      </c>
      <c r="G3">
        <v>28</v>
      </c>
      <c r="H3" s="74">
        <f>ROUND(J3*$M$10,-4)</f>
        <v>270000</v>
      </c>
      <c r="I3" t="s">
        <v>299</v>
      </c>
      <c r="J3" s="132">
        <v>291000</v>
      </c>
      <c r="K3" s="47" t="s">
        <v>238</v>
      </c>
      <c r="L3" s="55">
        <v>28.339285714285715</v>
      </c>
    </row>
    <row r="4" spans="2:13">
      <c r="B4" t="str">
        <f t="shared" ref="B4:B24" si="0">CONCATENATE(F4,"-",E4)</f>
        <v>1-32-34</v>
      </c>
      <c r="C4">
        <v>32</v>
      </c>
      <c r="D4">
        <v>34</v>
      </c>
      <c r="E4" s="53" t="s">
        <v>266</v>
      </c>
      <c r="F4" s="47">
        <v>1</v>
      </c>
      <c r="G4">
        <v>22</v>
      </c>
      <c r="H4">
        <f>H3+($H$6-$H$3)/COUNT($G$4:$G$6)</f>
        <v>263333.33333333331</v>
      </c>
      <c r="J4">
        <f>J3+($J$6-$J$3)/COUNT($G$4:$G$6)</f>
        <v>283000</v>
      </c>
      <c r="K4" s="47">
        <v>1</v>
      </c>
      <c r="L4" s="55">
        <v>37.833648648648605</v>
      </c>
    </row>
    <row r="5" spans="2:13">
      <c r="B5" t="str">
        <f t="shared" si="0"/>
        <v>1-34-36</v>
      </c>
      <c r="C5">
        <v>34</v>
      </c>
      <c r="D5">
        <v>36</v>
      </c>
      <c r="E5" s="53" t="s">
        <v>267</v>
      </c>
      <c r="F5" s="47">
        <v>1</v>
      </c>
      <c r="G5">
        <v>104</v>
      </c>
      <c r="H5">
        <f>H4+($H$6-$H$3)/COUNT($G$4:$G$6)</f>
        <v>256666.66666666666</v>
      </c>
      <c r="J5">
        <f>J4+($J$6-$J$3)/COUNT($G$4:$G$6)</f>
        <v>275000</v>
      </c>
      <c r="K5" s="47">
        <v>2</v>
      </c>
      <c r="L5" s="55">
        <v>56.488604651162809</v>
      </c>
    </row>
    <row r="6" spans="2:13">
      <c r="B6" t="str">
        <f t="shared" si="0"/>
        <v>1-36-38</v>
      </c>
      <c r="C6">
        <v>36</v>
      </c>
      <c r="D6">
        <v>38</v>
      </c>
      <c r="E6" s="53" t="s">
        <v>268</v>
      </c>
      <c r="F6" s="47">
        <v>1</v>
      </c>
      <c r="G6">
        <v>57</v>
      </c>
      <c r="H6" s="74">
        <f>ROUND(J6*$M$10,-4)</f>
        <v>250000</v>
      </c>
      <c r="I6" t="s">
        <v>299</v>
      </c>
      <c r="J6" s="132">
        <v>267000</v>
      </c>
      <c r="K6" s="47">
        <v>3</v>
      </c>
      <c r="L6" s="55">
        <v>77.624878048780502</v>
      </c>
    </row>
    <row r="7" spans="2:13">
      <c r="B7" t="str">
        <f t="shared" si="0"/>
        <v>1-38-40</v>
      </c>
      <c r="C7">
        <v>38</v>
      </c>
      <c r="D7">
        <v>40</v>
      </c>
      <c r="E7" s="53" t="s">
        <v>269</v>
      </c>
      <c r="F7" s="47">
        <v>1</v>
      </c>
      <c r="G7">
        <v>47</v>
      </c>
      <c r="H7" s="74">
        <f>ROUND(J7*$M$10,-4)</f>
        <v>240000</v>
      </c>
      <c r="I7" t="s">
        <v>299</v>
      </c>
      <c r="J7" s="132">
        <v>255000</v>
      </c>
      <c r="K7" s="47" t="s">
        <v>242</v>
      </c>
      <c r="L7" s="130">
        <v>47.10332758620698</v>
      </c>
    </row>
    <row r="8" spans="2:13">
      <c r="B8" t="str">
        <f t="shared" si="0"/>
        <v>1-40-42</v>
      </c>
      <c r="C8">
        <v>40</v>
      </c>
      <c r="D8">
        <v>42</v>
      </c>
      <c r="E8" s="53" t="s">
        <v>270</v>
      </c>
      <c r="F8" s="47">
        <v>1</v>
      </c>
      <c r="G8">
        <v>10</v>
      </c>
      <c r="H8">
        <f>H7+($H$15-$H$7)/COUNT($G$8:$G$15)</f>
        <v>237500</v>
      </c>
      <c r="J8">
        <f>J7+($J$15-$J$7)/COUNT($G$8:$G$15)</f>
        <v>251875</v>
      </c>
    </row>
    <row r="9" spans="2:13">
      <c r="B9" t="str">
        <f t="shared" si="0"/>
        <v>1-42-44</v>
      </c>
      <c r="C9">
        <v>42</v>
      </c>
      <c r="D9">
        <v>44</v>
      </c>
      <c r="E9" s="53" t="s">
        <v>271</v>
      </c>
      <c r="F9" s="47">
        <v>1</v>
      </c>
      <c r="G9">
        <v>18</v>
      </c>
      <c r="H9">
        <f t="shared" ref="H9:H14" si="1">H8+($H$15-$H$7)/COUNT($G$8:$G$15)</f>
        <v>235000</v>
      </c>
      <c r="J9">
        <f>J8+($J$15-$J$7)/COUNT($G$8:$G$15)</f>
        <v>248750</v>
      </c>
      <c r="K9" t="s">
        <v>518</v>
      </c>
      <c r="L9" s="129">
        <v>47.10332758620698</v>
      </c>
      <c r="M9">
        <v>230000</v>
      </c>
    </row>
    <row r="10" spans="2:13">
      <c r="B10" t="str">
        <f t="shared" si="0"/>
        <v>1-44-46</v>
      </c>
      <c r="C10">
        <v>44</v>
      </c>
      <c r="D10">
        <v>46</v>
      </c>
      <c r="E10" s="111" t="s">
        <v>272</v>
      </c>
      <c r="F10" s="47">
        <v>1</v>
      </c>
      <c r="G10">
        <v>38</v>
      </c>
      <c r="H10">
        <f t="shared" si="1"/>
        <v>232500</v>
      </c>
      <c r="J10" s="46">
        <f>J9+($J$15-$J$7)/COUNT($G$8:$G$15)</f>
        <v>245625</v>
      </c>
      <c r="K10" t="s">
        <v>520</v>
      </c>
      <c r="M10">
        <f>M9/AVERAGE($M$11:$M$12)</f>
        <v>0.94238156209987201</v>
      </c>
    </row>
    <row r="11" spans="2:13">
      <c r="B11" t="str">
        <f t="shared" si="0"/>
        <v>2-48-50</v>
      </c>
      <c r="C11">
        <v>48</v>
      </c>
      <c r="D11">
        <v>50</v>
      </c>
      <c r="E11" s="111" t="s">
        <v>273</v>
      </c>
      <c r="F11" s="47">
        <v>2</v>
      </c>
      <c r="G11">
        <v>32</v>
      </c>
      <c r="H11">
        <f t="shared" si="1"/>
        <v>230000</v>
      </c>
      <c r="J11" s="46">
        <f>J10+($J$15-$J$7)/COUNT($G$8:$G$15)</f>
        <v>242500</v>
      </c>
      <c r="M11" s="46">
        <v>245625</v>
      </c>
    </row>
    <row r="12" spans="2:13">
      <c r="B12" t="str">
        <f t="shared" si="0"/>
        <v>2-50-52</v>
      </c>
      <c r="C12">
        <v>50</v>
      </c>
      <c r="D12">
        <v>52</v>
      </c>
      <c r="E12" s="53" t="s">
        <v>274</v>
      </c>
      <c r="F12" s="47">
        <v>2</v>
      </c>
      <c r="G12">
        <v>8</v>
      </c>
      <c r="H12">
        <f t="shared" si="1"/>
        <v>227500</v>
      </c>
      <c r="J12">
        <f>J11+($J$15-$J$7)/COUNT($G$8:$G$15)</f>
        <v>239375</v>
      </c>
      <c r="M12" s="46">
        <v>242500</v>
      </c>
    </row>
    <row r="13" spans="2:13">
      <c r="B13" t="str">
        <f t="shared" si="0"/>
        <v>2-52-54</v>
      </c>
      <c r="C13">
        <v>52</v>
      </c>
      <c r="D13">
        <v>54</v>
      </c>
      <c r="E13" s="53" t="s">
        <v>275</v>
      </c>
      <c r="F13" s="47">
        <v>2</v>
      </c>
      <c r="G13">
        <v>14</v>
      </c>
      <c r="H13">
        <f t="shared" si="1"/>
        <v>225000</v>
      </c>
      <c r="J13">
        <f>J12+($J$15-$H$7)/COUNT($G$8:$G$15)</f>
        <v>238125</v>
      </c>
    </row>
    <row r="14" spans="2:13">
      <c r="B14" t="str">
        <f t="shared" si="0"/>
        <v>2-54-56</v>
      </c>
      <c r="C14">
        <v>54</v>
      </c>
      <c r="D14">
        <v>56</v>
      </c>
      <c r="E14" s="53" t="s">
        <v>276</v>
      </c>
      <c r="F14" s="47">
        <v>2</v>
      </c>
      <c r="G14">
        <v>37</v>
      </c>
      <c r="H14">
        <f t="shared" si="1"/>
        <v>222500</v>
      </c>
      <c r="J14">
        <f>J13+($J$15-$J$7)/COUNT($G$8:$G$15)</f>
        <v>235000</v>
      </c>
    </row>
    <row r="15" spans="2:13">
      <c r="B15" t="str">
        <f t="shared" si="0"/>
        <v>2-56-58</v>
      </c>
      <c r="C15">
        <v>56</v>
      </c>
      <c r="D15">
        <v>58</v>
      </c>
      <c r="E15" s="53" t="s">
        <v>277</v>
      </c>
      <c r="F15" s="47">
        <v>2</v>
      </c>
      <c r="G15">
        <v>38</v>
      </c>
      <c r="H15" s="74">
        <f>ROUND(J15*$M$10,-4)</f>
        <v>220000</v>
      </c>
      <c r="I15" t="s">
        <v>299</v>
      </c>
      <c r="J15" s="132">
        <v>230000</v>
      </c>
    </row>
    <row r="16" spans="2:13">
      <c r="B16" t="str">
        <f t="shared" si="0"/>
        <v>2-58-60</v>
      </c>
      <c r="C16">
        <v>58</v>
      </c>
      <c r="D16">
        <v>60</v>
      </c>
      <c r="E16" s="53" t="s">
        <v>278</v>
      </c>
      <c r="F16" s="47">
        <v>2</v>
      </c>
      <c r="G16">
        <v>54</v>
      </c>
      <c r="H16">
        <f>H15+($H$23-$H$15)/COUNT($G$16:$G$23)</f>
        <v>218750</v>
      </c>
      <c r="J16">
        <f t="shared" ref="J16:J22" si="2">J15+($J$23-$J$15)/COUNT($G$16:$G$23)</f>
        <v>228500</v>
      </c>
    </row>
    <row r="17" spans="2:10">
      <c r="B17" t="str">
        <f t="shared" si="0"/>
        <v>2-62-64</v>
      </c>
      <c r="C17">
        <v>62</v>
      </c>
      <c r="D17">
        <v>64</v>
      </c>
      <c r="E17" s="53" t="s">
        <v>279</v>
      </c>
      <c r="F17" s="47">
        <v>2</v>
      </c>
      <c r="G17">
        <v>19</v>
      </c>
      <c r="H17">
        <f t="shared" ref="H17:H22" si="3">H16+($H$23-$H$15)/COUNT($G$16:$G$23)</f>
        <v>217500</v>
      </c>
      <c r="J17">
        <f t="shared" si="2"/>
        <v>227000</v>
      </c>
    </row>
    <row r="18" spans="2:10">
      <c r="B18" t="str">
        <f t="shared" si="0"/>
        <v>2-64-66</v>
      </c>
      <c r="C18">
        <v>64</v>
      </c>
      <c r="D18">
        <v>66</v>
      </c>
      <c r="E18" s="53" t="s">
        <v>280</v>
      </c>
      <c r="F18" s="47">
        <v>2</v>
      </c>
      <c r="G18">
        <v>13</v>
      </c>
      <c r="H18">
        <f t="shared" si="3"/>
        <v>216250</v>
      </c>
      <c r="J18">
        <f t="shared" si="2"/>
        <v>225500</v>
      </c>
    </row>
    <row r="19" spans="2:10">
      <c r="B19" t="str">
        <f t="shared" si="0"/>
        <v>3-64-66</v>
      </c>
      <c r="C19">
        <v>64</v>
      </c>
      <c r="D19">
        <v>66</v>
      </c>
      <c r="E19" s="53" t="s">
        <v>280</v>
      </c>
      <c r="F19" s="47">
        <v>3</v>
      </c>
      <c r="G19">
        <v>1</v>
      </c>
      <c r="H19">
        <f t="shared" si="3"/>
        <v>215000</v>
      </c>
      <c r="J19">
        <f t="shared" si="2"/>
        <v>224000</v>
      </c>
    </row>
    <row r="20" spans="2:10">
      <c r="B20" t="str">
        <f t="shared" si="0"/>
        <v>3-66-68</v>
      </c>
      <c r="C20">
        <v>66</v>
      </c>
      <c r="D20">
        <v>68</v>
      </c>
      <c r="E20" s="53" t="s">
        <v>281</v>
      </c>
      <c r="F20" s="47">
        <v>3</v>
      </c>
      <c r="G20">
        <v>4</v>
      </c>
      <c r="H20">
        <f t="shared" si="3"/>
        <v>213750</v>
      </c>
      <c r="J20">
        <f t="shared" si="2"/>
        <v>222500</v>
      </c>
    </row>
    <row r="21" spans="2:10">
      <c r="B21" t="str">
        <f t="shared" si="0"/>
        <v>3-70-72</v>
      </c>
      <c r="C21">
        <v>70</v>
      </c>
      <c r="D21">
        <v>72</v>
      </c>
      <c r="E21" s="53" t="s">
        <v>282</v>
      </c>
      <c r="F21" s="47">
        <v>3</v>
      </c>
      <c r="G21">
        <v>8</v>
      </c>
      <c r="H21">
        <f t="shared" si="3"/>
        <v>212500</v>
      </c>
      <c r="J21">
        <f t="shared" si="2"/>
        <v>221000</v>
      </c>
    </row>
    <row r="22" spans="2:10">
      <c r="B22" t="str">
        <f t="shared" si="0"/>
        <v>3-72-74</v>
      </c>
      <c r="C22">
        <v>72</v>
      </c>
      <c r="D22">
        <v>74</v>
      </c>
      <c r="E22" s="53" t="s">
        <v>283</v>
      </c>
      <c r="F22" s="47">
        <v>3</v>
      </c>
      <c r="G22">
        <v>1</v>
      </c>
      <c r="H22">
        <f t="shared" si="3"/>
        <v>211250</v>
      </c>
      <c r="J22">
        <f t="shared" si="2"/>
        <v>219500</v>
      </c>
    </row>
    <row r="23" spans="2:10">
      <c r="B23" t="str">
        <f t="shared" si="0"/>
        <v>3-80-82</v>
      </c>
      <c r="C23">
        <v>80</v>
      </c>
      <c r="D23">
        <v>82</v>
      </c>
      <c r="E23" s="53" t="s">
        <v>284</v>
      </c>
      <c r="F23" s="47">
        <v>3</v>
      </c>
      <c r="G23">
        <v>20</v>
      </c>
      <c r="H23" s="74">
        <f>ROUND(J23*$M$10,-4)</f>
        <v>210000</v>
      </c>
      <c r="I23" t="s">
        <v>299</v>
      </c>
      <c r="J23" s="132">
        <v>218000</v>
      </c>
    </row>
    <row r="24" spans="2:10">
      <c r="B24" t="str">
        <f t="shared" si="0"/>
        <v>3-84-86</v>
      </c>
      <c r="C24">
        <v>84</v>
      </c>
      <c r="D24">
        <v>86</v>
      </c>
      <c r="E24" s="53" t="s">
        <v>285</v>
      </c>
      <c r="F24" s="47">
        <v>3</v>
      </c>
      <c r="G24">
        <v>7</v>
      </c>
      <c r="H24">
        <f>H23+(H23-H22)</f>
        <v>208750</v>
      </c>
      <c r="J24">
        <f>J23+(J23-J22)</f>
        <v>216500</v>
      </c>
    </row>
    <row r="25" spans="2:10">
      <c r="E25" s="87" t="s">
        <v>242</v>
      </c>
      <c r="F25" s="47"/>
      <c r="G25">
        <v>580</v>
      </c>
    </row>
    <row r="26" spans="2:10">
      <c r="E26"/>
    </row>
    <row r="27" spans="2:10">
      <c r="E27"/>
    </row>
    <row r="28" spans="2:10">
      <c r="E28"/>
    </row>
    <row r="29" spans="2:10">
      <c r="E29"/>
    </row>
    <row r="30" spans="2:10">
      <c r="E30"/>
    </row>
    <row r="31" spans="2:10">
      <c r="E31"/>
    </row>
    <row r="32" spans="2:10">
      <c r="E32"/>
    </row>
    <row r="33" spans="5:5">
      <c r="E33"/>
    </row>
    <row r="34" spans="5:5">
      <c r="E34"/>
    </row>
    <row r="35" spans="5:5">
      <c r="E35"/>
    </row>
    <row r="36" spans="5:5">
      <c r="E36"/>
    </row>
    <row r="37" spans="5:5">
      <c r="E37"/>
    </row>
    <row r="38" spans="5:5">
      <c r="E38"/>
    </row>
    <row r="39" spans="5:5">
      <c r="E39"/>
    </row>
    <row r="40" spans="5:5">
      <c r="E40"/>
    </row>
    <row r="41" spans="5:5">
      <c r="E41"/>
    </row>
    <row r="42" spans="5:5">
      <c r="E42"/>
    </row>
    <row r="43" spans="5:5">
      <c r="E43"/>
    </row>
    <row r="44" spans="5:5">
      <c r="E44"/>
    </row>
    <row r="45" spans="5:5">
      <c r="E45"/>
    </row>
    <row r="46" spans="5:5">
      <c r="E46"/>
    </row>
  </sheetData>
  <pageMargins left="0.7" right="0.7" top="0.75" bottom="0.75" header="0.3" footer="0.3"/>
  <pageSetup paperSize="9" orientation="portrait"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7287E8-AB70-43C4-8EAB-D6A83AEBCB87}">
  <sheetPr codeName="Лист5"/>
  <dimension ref="B2:DI29"/>
  <sheetViews>
    <sheetView showGridLines="0" zoomScale="70" zoomScaleNormal="70" workbookViewId="0">
      <selection activeCell="C118" sqref="C118"/>
    </sheetView>
  </sheetViews>
  <sheetFormatPr defaultRowHeight="15"/>
  <cols>
    <col min="2" max="2" width="11.28515625" customWidth="1"/>
    <col min="3" max="51" width="6.5703125" customWidth="1"/>
    <col min="52" max="52" width="6.5703125" bestFit="1" customWidth="1"/>
    <col min="53" max="59" width="3.85546875" bestFit="1" customWidth="1"/>
    <col min="60" max="60" width="6.5703125" bestFit="1" customWidth="1"/>
    <col min="61" max="61" width="11.85546875" bestFit="1" customWidth="1"/>
  </cols>
  <sheetData>
    <row r="2" spans="2:113">
      <c r="B2" s="50" t="s">
        <v>287</v>
      </c>
      <c r="C2" t="s">
        <v>301</v>
      </c>
    </row>
    <row r="4" spans="2:113">
      <c r="B4" s="50" t="s">
        <v>300</v>
      </c>
      <c r="C4" s="50" t="s">
        <v>246</v>
      </c>
    </row>
    <row r="5" spans="2:113">
      <c r="C5" t="s">
        <v>173</v>
      </c>
      <c r="BC5" t="s">
        <v>203</v>
      </c>
      <c r="BV5" t="s">
        <v>204</v>
      </c>
      <c r="DI5" t="s">
        <v>242</v>
      </c>
    </row>
    <row r="6" spans="2:113">
      <c r="C6">
        <v>1</v>
      </c>
      <c r="L6">
        <v>2</v>
      </c>
      <c r="X6">
        <v>3</v>
      </c>
      <c r="AH6">
        <v>4</v>
      </c>
      <c r="AN6">
        <v>5</v>
      </c>
      <c r="AS6">
        <v>6</v>
      </c>
      <c r="BC6">
        <v>1</v>
      </c>
      <c r="BF6">
        <v>2</v>
      </c>
      <c r="BV6">
        <v>1</v>
      </c>
      <c r="CM6">
        <v>2</v>
      </c>
    </row>
    <row r="7" spans="2:113">
      <c r="C7" t="s">
        <v>174</v>
      </c>
      <c r="F7" t="s">
        <v>175</v>
      </c>
      <c r="G7" t="s">
        <v>176</v>
      </c>
      <c r="I7" t="s">
        <v>177</v>
      </c>
      <c r="K7" t="s">
        <v>178</v>
      </c>
      <c r="L7" t="s">
        <v>179</v>
      </c>
      <c r="O7" t="s">
        <v>180</v>
      </c>
      <c r="Q7" t="s">
        <v>181</v>
      </c>
      <c r="S7" t="s">
        <v>182</v>
      </c>
      <c r="V7" t="s">
        <v>183</v>
      </c>
      <c r="X7" t="s">
        <v>184</v>
      </c>
      <c r="Z7" t="s">
        <v>185</v>
      </c>
      <c r="AA7" t="s">
        <v>186</v>
      </c>
      <c r="AC7" t="s">
        <v>187</v>
      </c>
      <c r="AD7" t="s">
        <v>188</v>
      </c>
      <c r="AF7" t="s">
        <v>189</v>
      </c>
      <c r="AH7" t="s">
        <v>190</v>
      </c>
      <c r="AJ7" t="s">
        <v>191</v>
      </c>
      <c r="AL7" t="s">
        <v>192</v>
      </c>
      <c r="AM7" t="s">
        <v>193</v>
      </c>
      <c r="AN7" t="s">
        <v>194</v>
      </c>
      <c r="AP7" t="s">
        <v>195</v>
      </c>
      <c r="AQ7" t="s">
        <v>196</v>
      </c>
      <c r="AR7" t="s">
        <v>197</v>
      </c>
      <c r="AS7" t="s">
        <v>198</v>
      </c>
      <c r="AV7" t="s">
        <v>199</v>
      </c>
      <c r="AX7" t="s">
        <v>200</v>
      </c>
      <c r="AZ7" t="s">
        <v>201</v>
      </c>
      <c r="BB7" t="s">
        <v>202</v>
      </c>
      <c r="BC7" t="s">
        <v>174</v>
      </c>
      <c r="BD7" t="s">
        <v>175</v>
      </c>
      <c r="BE7" t="s">
        <v>176</v>
      </c>
      <c r="BF7" t="s">
        <v>179</v>
      </c>
      <c r="BI7" t="s">
        <v>180</v>
      </c>
      <c r="BO7" t="s">
        <v>181</v>
      </c>
      <c r="BP7" t="s">
        <v>182</v>
      </c>
      <c r="BR7" t="s">
        <v>183</v>
      </c>
      <c r="BV7" t="s">
        <v>174</v>
      </c>
      <c r="BZ7" t="s">
        <v>175</v>
      </c>
      <c r="CD7" t="s">
        <v>176</v>
      </c>
      <c r="CG7" t="s">
        <v>177</v>
      </c>
      <c r="CJ7" t="s">
        <v>178</v>
      </c>
      <c r="CM7" t="s">
        <v>179</v>
      </c>
      <c r="CU7" t="s">
        <v>180</v>
      </c>
      <c r="CX7" t="s">
        <v>181</v>
      </c>
      <c r="DA7" t="s">
        <v>182</v>
      </c>
      <c r="DB7" t="s">
        <v>183</v>
      </c>
      <c r="DF7" t="s">
        <v>205</v>
      </c>
      <c r="DG7" t="s">
        <v>206</v>
      </c>
    </row>
    <row r="8" spans="2:113">
      <c r="B8" s="50" t="s">
        <v>241</v>
      </c>
      <c r="C8" s="53">
        <v>65.400000000000006</v>
      </c>
      <c r="D8" s="53">
        <v>66.180000000000007</v>
      </c>
      <c r="E8" s="53">
        <v>66.27000000000001</v>
      </c>
      <c r="F8" s="53">
        <v>49.599999999999994</v>
      </c>
      <c r="G8" s="53">
        <v>37.299999999999997</v>
      </c>
      <c r="H8" s="53">
        <v>37.4</v>
      </c>
      <c r="I8" s="53">
        <v>35.700000000000003</v>
      </c>
      <c r="J8" s="53">
        <v>35.900000000000006</v>
      </c>
      <c r="K8" s="53">
        <v>56.81</v>
      </c>
      <c r="L8" s="53">
        <v>55.800000000000004</v>
      </c>
      <c r="M8" s="53">
        <v>56.580000000000005</v>
      </c>
      <c r="N8" s="53">
        <v>56.65</v>
      </c>
      <c r="O8" s="53">
        <v>58.999999999999993</v>
      </c>
      <c r="P8" s="53">
        <v>59.099999999999994</v>
      </c>
      <c r="Q8" s="53">
        <v>54.9</v>
      </c>
      <c r="R8" s="53">
        <v>55</v>
      </c>
      <c r="S8" s="53">
        <v>37.200000000000003</v>
      </c>
      <c r="T8" s="53">
        <v>37.299999999999997</v>
      </c>
      <c r="U8" s="53">
        <v>72.899999999999991</v>
      </c>
      <c r="V8" s="53">
        <v>85.480000000000018</v>
      </c>
      <c r="W8" s="53">
        <v>85.610000000000014</v>
      </c>
      <c r="X8" s="53">
        <v>58.29999999999999</v>
      </c>
      <c r="Y8" s="53">
        <v>59.079999999999991</v>
      </c>
      <c r="Z8" s="53">
        <v>42.199999999999996</v>
      </c>
      <c r="AA8" s="53">
        <v>40</v>
      </c>
      <c r="AB8" s="53">
        <v>58.1</v>
      </c>
      <c r="AC8" s="53">
        <v>36.800000000000004</v>
      </c>
      <c r="AD8" s="53">
        <v>42.1</v>
      </c>
      <c r="AE8" s="53">
        <v>42.81</v>
      </c>
      <c r="AF8" s="53">
        <v>32.910000000000004</v>
      </c>
      <c r="AG8" s="53">
        <v>33.010000000000005</v>
      </c>
      <c r="AH8" s="53">
        <v>28</v>
      </c>
      <c r="AI8" s="53">
        <v>71.11</v>
      </c>
      <c r="AJ8" s="53">
        <v>28</v>
      </c>
      <c r="AK8" s="53">
        <v>34.6</v>
      </c>
      <c r="AL8" s="53">
        <v>34.6</v>
      </c>
      <c r="AM8" s="53">
        <v>53.01</v>
      </c>
      <c r="AN8" s="53">
        <v>58.8</v>
      </c>
      <c r="AO8" s="53">
        <v>59.58</v>
      </c>
      <c r="AP8" s="53">
        <v>35</v>
      </c>
      <c r="AQ8" s="53">
        <v>34.5</v>
      </c>
      <c r="AR8" s="53">
        <v>57.910000000000004</v>
      </c>
      <c r="AS8" s="53">
        <v>44.2</v>
      </c>
      <c r="AT8" s="53">
        <v>58.68</v>
      </c>
      <c r="AU8" s="53">
        <v>58.780000000000008</v>
      </c>
      <c r="AV8" s="53">
        <v>32.4</v>
      </c>
      <c r="AW8" s="53">
        <v>35.799999999999997</v>
      </c>
      <c r="AX8" s="53">
        <v>34.4</v>
      </c>
      <c r="AY8" s="53">
        <v>51</v>
      </c>
      <c r="AZ8" s="53">
        <v>49.7</v>
      </c>
      <c r="BA8" s="53">
        <v>51</v>
      </c>
      <c r="BB8" s="53">
        <v>49.7</v>
      </c>
      <c r="BC8" s="53">
        <v>64.399999999999991</v>
      </c>
      <c r="BD8" s="53">
        <v>33.1</v>
      </c>
      <c r="BE8" s="53">
        <v>58.8</v>
      </c>
      <c r="BF8" s="53">
        <v>35.700000000000003</v>
      </c>
      <c r="BG8" s="53">
        <v>55.7</v>
      </c>
      <c r="BH8" s="53">
        <v>56</v>
      </c>
      <c r="BI8" s="53">
        <v>38.999999999999993</v>
      </c>
      <c r="BJ8" s="53">
        <v>39.099999999999994</v>
      </c>
      <c r="BK8" s="53">
        <v>39.199999999999996</v>
      </c>
      <c r="BL8" s="53">
        <v>39.299999999999997</v>
      </c>
      <c r="BM8" s="53">
        <v>39.399999999999991</v>
      </c>
      <c r="BN8" s="53">
        <v>80.899999999999991</v>
      </c>
      <c r="BO8" s="53">
        <v>45.699999999999996</v>
      </c>
      <c r="BP8" s="53">
        <v>35.400000000000006</v>
      </c>
      <c r="BQ8" s="53">
        <v>35.700000000000003</v>
      </c>
      <c r="BR8" s="53">
        <v>80.3</v>
      </c>
      <c r="BS8" s="53">
        <v>80.399999999999991</v>
      </c>
      <c r="BT8" s="53">
        <v>80.5</v>
      </c>
      <c r="BU8" s="53">
        <v>80.899999999999991</v>
      </c>
      <c r="BV8" s="53">
        <v>40.199999999999996</v>
      </c>
      <c r="BW8" s="53">
        <v>56.20000000000001</v>
      </c>
      <c r="BX8" s="53">
        <v>56.70000000000001</v>
      </c>
      <c r="BY8" s="53">
        <v>56.800000000000011</v>
      </c>
      <c r="BZ8" s="53">
        <v>53.599999999999994</v>
      </c>
      <c r="CA8" s="53">
        <v>54</v>
      </c>
      <c r="CB8" s="53">
        <v>54.199999999999996</v>
      </c>
      <c r="CC8" s="53">
        <v>54.3</v>
      </c>
      <c r="CD8" s="53">
        <v>37.4</v>
      </c>
      <c r="CE8" s="53">
        <v>37.6</v>
      </c>
      <c r="CF8" s="53">
        <v>37.699999999999996</v>
      </c>
      <c r="CG8" s="53">
        <v>44.2</v>
      </c>
      <c r="CH8" s="53">
        <v>44.400000000000006</v>
      </c>
      <c r="CI8" s="53">
        <v>44.5</v>
      </c>
      <c r="CJ8" s="53">
        <v>39.9</v>
      </c>
      <c r="CK8" s="53">
        <v>40.1</v>
      </c>
      <c r="CL8" s="53">
        <v>40.199999999999996</v>
      </c>
      <c r="CM8" s="53">
        <v>44.2</v>
      </c>
      <c r="CN8" s="53">
        <v>62.999999999999993</v>
      </c>
      <c r="CO8" s="53">
        <v>63.1</v>
      </c>
      <c r="CP8" s="53">
        <v>63.4</v>
      </c>
      <c r="CQ8" s="53">
        <v>63.499999999999993</v>
      </c>
      <c r="CR8" s="53">
        <v>63.599999999999994</v>
      </c>
      <c r="CS8" s="53">
        <v>63.699999999999989</v>
      </c>
      <c r="CT8" s="53">
        <v>63.79999999999999</v>
      </c>
      <c r="CU8" s="53">
        <v>34.299999999999997</v>
      </c>
      <c r="CV8" s="53">
        <v>34.4</v>
      </c>
      <c r="CW8" s="53">
        <v>34.499999999999993</v>
      </c>
      <c r="CX8" s="53">
        <v>34.1</v>
      </c>
      <c r="CY8" s="53">
        <v>34.299999999999997</v>
      </c>
      <c r="CZ8" s="53">
        <v>34.4</v>
      </c>
      <c r="DA8" s="53">
        <v>28.5</v>
      </c>
      <c r="DB8" s="53">
        <v>48.9</v>
      </c>
      <c r="DC8" s="53">
        <v>49</v>
      </c>
      <c r="DD8" s="53">
        <v>49.1</v>
      </c>
      <c r="DE8" s="53">
        <v>49.300000000000004</v>
      </c>
      <c r="DF8" s="53">
        <v>39.099999999999994</v>
      </c>
      <c r="DG8" s="53">
        <v>37.5</v>
      </c>
      <c r="DH8" s="53">
        <v>37.599999999999994</v>
      </c>
    </row>
    <row r="9" spans="2:113">
      <c r="B9" s="47">
        <v>20</v>
      </c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05"/>
      <c r="P9" s="105"/>
      <c r="Q9" s="105"/>
      <c r="R9" s="105"/>
      <c r="S9" s="105"/>
      <c r="T9" s="105"/>
      <c r="U9" s="105"/>
      <c r="V9" s="105"/>
      <c r="W9" s="105"/>
      <c r="X9" s="105"/>
      <c r="Y9" s="105"/>
      <c r="Z9" s="105"/>
      <c r="AA9" s="105"/>
      <c r="AB9" s="105"/>
      <c r="AC9" s="105"/>
      <c r="AD9" s="105"/>
      <c r="AE9" s="105"/>
      <c r="AF9" s="105"/>
      <c r="AG9" s="105"/>
      <c r="AH9" s="105"/>
      <c r="AI9" s="105"/>
      <c r="AJ9" s="105"/>
      <c r="AK9" s="105"/>
      <c r="AL9" s="105"/>
      <c r="AM9" s="105"/>
      <c r="AN9" s="105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5"/>
      <c r="AZ9" s="105"/>
      <c r="BA9" s="105"/>
      <c r="BB9" s="105"/>
      <c r="BC9" s="105"/>
      <c r="BD9" s="105"/>
      <c r="BE9" s="105"/>
      <c r="BF9" s="105"/>
      <c r="BG9" s="105">
        <v>236086.17594254937</v>
      </c>
      <c r="BH9" s="105"/>
      <c r="BI9" s="105">
        <v>251282.05128205134</v>
      </c>
      <c r="BJ9" s="105"/>
      <c r="BK9" s="105"/>
      <c r="BL9" s="105"/>
      <c r="BM9" s="105"/>
      <c r="BN9" s="105"/>
      <c r="BO9" s="105">
        <v>242888.4026258206</v>
      </c>
      <c r="BP9" s="105">
        <v>266101.69491525419</v>
      </c>
      <c r="BQ9" s="105"/>
      <c r="BR9" s="105">
        <v>212702.36612702368</v>
      </c>
      <c r="BS9" s="105"/>
      <c r="BT9" s="105"/>
      <c r="BU9" s="105"/>
      <c r="BV9" s="105"/>
      <c r="BW9" s="105"/>
      <c r="BX9" s="105"/>
      <c r="BY9" s="105"/>
      <c r="BZ9" s="105"/>
      <c r="CA9" s="105"/>
      <c r="CB9" s="105"/>
      <c r="CC9" s="105"/>
      <c r="CD9" s="105"/>
      <c r="CE9" s="105"/>
      <c r="CF9" s="105"/>
      <c r="CG9" s="105"/>
      <c r="CH9" s="105"/>
      <c r="CI9" s="105"/>
      <c r="CJ9" s="105"/>
      <c r="CK9" s="105"/>
      <c r="CL9" s="105"/>
      <c r="CM9" s="105"/>
      <c r="CN9" s="105">
        <v>226031.74603174606</v>
      </c>
      <c r="CO9" s="105"/>
      <c r="CP9" s="105"/>
      <c r="CQ9" s="105"/>
      <c r="CR9" s="105"/>
      <c r="CS9" s="105"/>
      <c r="CT9" s="105"/>
      <c r="CU9" s="105">
        <v>265014.57725947525</v>
      </c>
      <c r="CV9" s="105"/>
      <c r="CW9" s="105"/>
      <c r="CX9" s="105">
        <v>263929.61876832845</v>
      </c>
      <c r="CY9" s="105"/>
      <c r="CZ9" s="105"/>
      <c r="DA9" s="105">
        <v>276140.35087719298</v>
      </c>
      <c r="DB9" s="105">
        <v>234560.32719836402</v>
      </c>
      <c r="DC9" s="105"/>
      <c r="DD9" s="105"/>
      <c r="DE9" s="105"/>
      <c r="DF9" s="105">
        <v>248593.35038363174</v>
      </c>
      <c r="DG9" s="105">
        <v>254400</v>
      </c>
      <c r="DH9" s="105"/>
      <c r="DI9" s="105">
        <v>242807.01754385966</v>
      </c>
    </row>
    <row r="10" spans="2:113">
      <c r="B10" s="47">
        <v>19</v>
      </c>
      <c r="C10" s="105"/>
      <c r="D10" s="105"/>
      <c r="E10" s="105"/>
      <c r="F10" s="105"/>
      <c r="G10" s="105"/>
      <c r="H10" s="105"/>
      <c r="I10" s="105"/>
      <c r="J10" s="105"/>
      <c r="K10" s="105"/>
      <c r="L10" s="105"/>
      <c r="M10" s="105"/>
      <c r="N10" s="105"/>
      <c r="O10" s="105"/>
      <c r="P10" s="105"/>
      <c r="Q10" s="105"/>
      <c r="R10" s="105"/>
      <c r="S10" s="105"/>
      <c r="T10" s="105"/>
      <c r="U10" s="105"/>
      <c r="V10" s="105"/>
      <c r="W10" s="105"/>
      <c r="X10" s="105"/>
      <c r="Y10" s="105"/>
      <c r="Z10" s="105"/>
      <c r="AA10" s="105"/>
      <c r="AB10" s="105"/>
      <c r="AC10" s="105"/>
      <c r="AD10" s="105"/>
      <c r="AE10" s="105"/>
      <c r="AF10" s="105"/>
      <c r="AG10" s="105"/>
      <c r="AH10" s="105"/>
      <c r="AI10" s="105"/>
      <c r="AJ10" s="105"/>
      <c r="AK10" s="105"/>
      <c r="AL10" s="105"/>
      <c r="AM10" s="105"/>
      <c r="AN10" s="105"/>
      <c r="AO10" s="105"/>
      <c r="AP10" s="105"/>
      <c r="AQ10" s="105"/>
      <c r="AR10" s="105"/>
      <c r="AS10" s="105"/>
      <c r="AT10" s="105"/>
      <c r="AU10" s="105"/>
      <c r="AV10" s="105"/>
      <c r="AW10" s="105"/>
      <c r="AX10" s="105"/>
      <c r="AY10" s="105"/>
      <c r="AZ10" s="105"/>
      <c r="BA10" s="105"/>
      <c r="BB10" s="105"/>
      <c r="BC10" s="105"/>
      <c r="BD10" s="105"/>
      <c r="BE10" s="105"/>
      <c r="BF10" s="105"/>
      <c r="BG10" s="105">
        <v>235008.97666068221</v>
      </c>
      <c r="BH10" s="105"/>
      <c r="BI10" s="105">
        <v>250256.41025641031</v>
      </c>
      <c r="BJ10" s="105"/>
      <c r="BK10" s="105"/>
      <c r="BL10" s="105"/>
      <c r="BM10" s="105"/>
      <c r="BN10" s="105"/>
      <c r="BO10" s="105">
        <v>242013.12910284466</v>
      </c>
      <c r="BP10" s="105">
        <v>264971.75141242932</v>
      </c>
      <c r="BQ10" s="105"/>
      <c r="BR10" s="105">
        <v>211706.10211706103</v>
      </c>
      <c r="BS10" s="105"/>
      <c r="BT10" s="105"/>
      <c r="BU10" s="105"/>
      <c r="BV10" s="105"/>
      <c r="BW10" s="105"/>
      <c r="BX10" s="105"/>
      <c r="BY10" s="105"/>
      <c r="BZ10" s="105"/>
      <c r="CA10" s="105"/>
      <c r="CB10" s="105"/>
      <c r="CC10" s="105"/>
      <c r="CD10" s="105"/>
      <c r="CE10" s="105"/>
      <c r="CF10" s="105"/>
      <c r="CG10" s="105"/>
      <c r="CH10" s="105"/>
      <c r="CI10" s="105"/>
      <c r="CJ10" s="105"/>
      <c r="CK10" s="105"/>
      <c r="CL10" s="105"/>
      <c r="CM10" s="105"/>
      <c r="CN10" s="105">
        <v>225079.36507936512</v>
      </c>
      <c r="CO10" s="105"/>
      <c r="CP10" s="105"/>
      <c r="CQ10" s="105"/>
      <c r="CR10" s="105"/>
      <c r="CS10" s="105"/>
      <c r="CT10" s="105"/>
      <c r="CU10" s="105">
        <v>264139.94169096212</v>
      </c>
      <c r="CV10" s="105"/>
      <c r="CW10" s="105"/>
      <c r="CX10" s="105">
        <v>262756.59824046917</v>
      </c>
      <c r="CY10" s="105"/>
      <c r="CZ10" s="105"/>
      <c r="DA10" s="105">
        <v>275087.71929824562</v>
      </c>
      <c r="DB10" s="105">
        <v>233742.33128834356</v>
      </c>
      <c r="DC10" s="105"/>
      <c r="DD10" s="105"/>
      <c r="DE10" s="105"/>
      <c r="DF10" s="105">
        <v>247570.33248081844</v>
      </c>
      <c r="DG10" s="105">
        <v>253333.33333333334</v>
      </c>
      <c r="DH10" s="105"/>
      <c r="DI10" s="105">
        <v>241809.78762696215</v>
      </c>
    </row>
    <row r="11" spans="2:113">
      <c r="B11" s="47">
        <v>18</v>
      </c>
      <c r="C11" s="105"/>
      <c r="D11" s="105"/>
      <c r="E11" s="105"/>
      <c r="F11" s="105"/>
      <c r="G11" s="105"/>
      <c r="H11" s="105"/>
      <c r="I11" s="105"/>
      <c r="J11" s="105"/>
      <c r="K11" s="105"/>
      <c r="L11" s="105"/>
      <c r="M11" s="105"/>
      <c r="N11" s="105"/>
      <c r="O11" s="105"/>
      <c r="P11" s="105"/>
      <c r="Q11" s="105"/>
      <c r="R11" s="105"/>
      <c r="S11" s="105"/>
      <c r="T11" s="105"/>
      <c r="U11" s="105"/>
      <c r="V11" s="105"/>
      <c r="W11" s="105"/>
      <c r="X11" s="105"/>
      <c r="Y11" s="105"/>
      <c r="Z11" s="105"/>
      <c r="AA11" s="105"/>
      <c r="AB11" s="105"/>
      <c r="AC11" s="105"/>
      <c r="AD11" s="105"/>
      <c r="AE11" s="105"/>
      <c r="AF11" s="105"/>
      <c r="AG11" s="105"/>
      <c r="AH11" s="105"/>
      <c r="AI11" s="105"/>
      <c r="AJ11" s="105"/>
      <c r="AK11" s="105"/>
      <c r="AL11" s="105"/>
      <c r="AM11" s="105"/>
      <c r="AN11" s="105"/>
      <c r="AO11" s="105"/>
      <c r="AP11" s="105"/>
      <c r="AQ11" s="105"/>
      <c r="AR11" s="105"/>
      <c r="AS11" s="105"/>
      <c r="AT11" s="105"/>
      <c r="AU11" s="105"/>
      <c r="AV11" s="105"/>
      <c r="AW11" s="105"/>
      <c r="AX11" s="105"/>
      <c r="AY11" s="105"/>
      <c r="AZ11" s="105"/>
      <c r="BA11" s="105"/>
      <c r="BB11" s="105"/>
      <c r="BC11" s="105"/>
      <c r="BD11" s="105"/>
      <c r="BE11" s="105"/>
      <c r="BF11" s="105"/>
      <c r="BG11" s="105">
        <v>234649.91023339317</v>
      </c>
      <c r="BH11" s="105"/>
      <c r="BI11" s="105">
        <v>250000.00000000006</v>
      </c>
      <c r="BJ11" s="105"/>
      <c r="BK11" s="105"/>
      <c r="BL11" s="105"/>
      <c r="BM11" s="105"/>
      <c r="BN11" s="105"/>
      <c r="BO11" s="105">
        <v>241575.4923413567</v>
      </c>
      <c r="BP11" s="105">
        <v>264689.26553672313</v>
      </c>
      <c r="BQ11" s="105"/>
      <c r="BR11" s="105">
        <v>211332.50311332504</v>
      </c>
      <c r="BS11" s="105"/>
      <c r="BT11" s="105"/>
      <c r="BU11" s="105"/>
      <c r="BV11" s="105"/>
      <c r="BW11" s="105">
        <v>226512.45551601419</v>
      </c>
      <c r="BX11" s="105"/>
      <c r="BY11" s="105"/>
      <c r="BZ11" s="105">
        <v>232835.82089552243</v>
      </c>
      <c r="CA11" s="105"/>
      <c r="CB11" s="105"/>
      <c r="CC11" s="105"/>
      <c r="CD11" s="105">
        <v>258021.39037433156</v>
      </c>
      <c r="CE11" s="105"/>
      <c r="CF11" s="105"/>
      <c r="CG11" s="105">
        <v>242533.9366515837</v>
      </c>
      <c r="CH11" s="105"/>
      <c r="CI11" s="105"/>
      <c r="CJ11" s="105">
        <v>247869.67418546366</v>
      </c>
      <c r="CK11" s="105"/>
      <c r="CL11" s="105"/>
      <c r="CM11" s="105"/>
      <c r="CN11" s="105">
        <v>224603.17460317462</v>
      </c>
      <c r="CO11" s="105"/>
      <c r="CP11" s="105"/>
      <c r="CQ11" s="105"/>
      <c r="CR11" s="105"/>
      <c r="CS11" s="105"/>
      <c r="CT11" s="105"/>
      <c r="CU11" s="105">
        <v>263556.85131195339</v>
      </c>
      <c r="CV11" s="105"/>
      <c r="CW11" s="105"/>
      <c r="CX11" s="105">
        <v>262170.08797653957</v>
      </c>
      <c r="CY11" s="105"/>
      <c r="CZ11" s="105"/>
      <c r="DA11" s="105">
        <v>274385.96491228067</v>
      </c>
      <c r="DB11" s="105">
        <v>233333.33333333334</v>
      </c>
      <c r="DC11" s="105"/>
      <c r="DD11" s="105"/>
      <c r="DE11" s="105"/>
      <c r="DF11" s="105">
        <v>247058.82352941181</v>
      </c>
      <c r="DG11" s="105">
        <v>252800</v>
      </c>
      <c r="DH11" s="105"/>
      <c r="DI11" s="105">
        <v>240903.2091097309</v>
      </c>
    </row>
    <row r="12" spans="2:113">
      <c r="B12" s="47">
        <v>17</v>
      </c>
      <c r="C12" s="105"/>
      <c r="D12" s="105"/>
      <c r="E12" s="105"/>
      <c r="F12" s="105"/>
      <c r="G12" s="105"/>
      <c r="H12" s="105"/>
      <c r="I12" s="105"/>
      <c r="J12" s="105"/>
      <c r="K12" s="105"/>
      <c r="L12" s="105"/>
      <c r="M12" s="105"/>
      <c r="N12" s="105"/>
      <c r="O12" s="105"/>
      <c r="P12" s="105"/>
      <c r="Q12" s="105"/>
      <c r="R12" s="105"/>
      <c r="S12" s="105"/>
      <c r="T12" s="105"/>
      <c r="U12" s="105"/>
      <c r="V12" s="105"/>
      <c r="W12" s="105"/>
      <c r="X12" s="105"/>
      <c r="Y12" s="105"/>
      <c r="Z12" s="105"/>
      <c r="AA12" s="105"/>
      <c r="AB12" s="105"/>
      <c r="AC12" s="105"/>
      <c r="AD12" s="105"/>
      <c r="AE12" s="105"/>
      <c r="AF12" s="105"/>
      <c r="AG12" s="105"/>
      <c r="AH12" s="105"/>
      <c r="AI12" s="105"/>
      <c r="AJ12" s="105"/>
      <c r="AK12" s="105"/>
      <c r="AL12" s="105"/>
      <c r="AM12" s="105"/>
      <c r="AN12" s="105"/>
      <c r="AO12" s="105"/>
      <c r="AP12" s="105"/>
      <c r="AQ12" s="105"/>
      <c r="AR12" s="105"/>
      <c r="AS12" s="105"/>
      <c r="AT12" s="105"/>
      <c r="AU12" s="105"/>
      <c r="AV12" s="105"/>
      <c r="AW12" s="105"/>
      <c r="AX12" s="105"/>
      <c r="AY12" s="105"/>
      <c r="AZ12" s="105"/>
      <c r="BA12" s="105"/>
      <c r="BB12" s="105"/>
      <c r="BC12" s="105"/>
      <c r="BD12" s="105"/>
      <c r="BE12" s="105"/>
      <c r="BF12" s="105"/>
      <c r="BG12" s="105">
        <v>234290.84380610412</v>
      </c>
      <c r="BH12" s="105"/>
      <c r="BI12" s="105">
        <v>249487.17948717953</v>
      </c>
      <c r="BJ12" s="105"/>
      <c r="BK12" s="105"/>
      <c r="BL12" s="105"/>
      <c r="BM12" s="105"/>
      <c r="BN12" s="105"/>
      <c r="BO12" s="105">
        <v>241137.85557986874</v>
      </c>
      <c r="BP12" s="105">
        <v>264124.2937853107</v>
      </c>
      <c r="BQ12" s="105"/>
      <c r="BR12" s="105">
        <v>211083.43711083438</v>
      </c>
      <c r="BS12" s="105"/>
      <c r="BT12" s="105"/>
      <c r="BU12" s="105"/>
      <c r="BV12" s="105"/>
      <c r="BW12" s="105">
        <v>225622.77580071171</v>
      </c>
      <c r="BX12" s="105"/>
      <c r="BY12" s="105"/>
      <c r="BZ12" s="105">
        <v>231902.98507462689</v>
      </c>
      <c r="CA12" s="105"/>
      <c r="CB12" s="105"/>
      <c r="CC12" s="105"/>
      <c r="CD12" s="105">
        <v>256951.87165775403</v>
      </c>
      <c r="CE12" s="105"/>
      <c r="CF12" s="105"/>
      <c r="CG12" s="105">
        <v>241402.71493212669</v>
      </c>
      <c r="CH12" s="105"/>
      <c r="CI12" s="105"/>
      <c r="CJ12" s="105">
        <v>246616.54135338348</v>
      </c>
      <c r="CK12" s="105"/>
      <c r="CL12" s="105"/>
      <c r="CM12" s="105"/>
      <c r="CN12" s="105">
        <v>224285.71428571432</v>
      </c>
      <c r="CO12" s="105"/>
      <c r="CP12" s="105"/>
      <c r="CQ12" s="105"/>
      <c r="CR12" s="105"/>
      <c r="CS12" s="105"/>
      <c r="CT12" s="105"/>
      <c r="CU12" s="105">
        <v>262973.76093294466</v>
      </c>
      <c r="CV12" s="105"/>
      <c r="CW12" s="105"/>
      <c r="CX12" s="105">
        <v>261876.83284457476</v>
      </c>
      <c r="CY12" s="105"/>
      <c r="CZ12" s="105"/>
      <c r="DA12" s="105">
        <v>274035.08771929826</v>
      </c>
      <c r="DB12" s="105">
        <v>232924.33537832313</v>
      </c>
      <c r="DC12" s="105"/>
      <c r="DD12" s="105"/>
      <c r="DE12" s="105"/>
      <c r="DF12" s="105">
        <v>246547.31457800514</v>
      </c>
      <c r="DG12" s="105">
        <v>252533.33333333334</v>
      </c>
      <c r="DH12" s="105"/>
      <c r="DI12" s="105">
        <v>240320.91097308494</v>
      </c>
    </row>
    <row r="13" spans="2:113">
      <c r="B13" s="47">
        <v>16</v>
      </c>
      <c r="C13" s="105"/>
      <c r="D13" s="105"/>
      <c r="E13" s="105"/>
      <c r="F13" s="105"/>
      <c r="G13" s="105"/>
      <c r="H13" s="105"/>
      <c r="I13" s="105"/>
      <c r="J13" s="105"/>
      <c r="K13" s="105"/>
      <c r="L13" s="105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5"/>
      <c r="AA13" s="105"/>
      <c r="AB13" s="105"/>
      <c r="AC13" s="105"/>
      <c r="AD13" s="105"/>
      <c r="AE13" s="105"/>
      <c r="AF13" s="105"/>
      <c r="AG13" s="105"/>
      <c r="AH13" s="105"/>
      <c r="AI13" s="105"/>
      <c r="AJ13" s="105"/>
      <c r="AK13" s="105"/>
      <c r="AL13" s="105"/>
      <c r="AM13" s="105"/>
      <c r="AN13" s="105"/>
      <c r="AO13" s="105"/>
      <c r="AP13" s="105"/>
      <c r="AQ13" s="105"/>
      <c r="AR13" s="105"/>
      <c r="AS13" s="105"/>
      <c r="AT13" s="105"/>
      <c r="AU13" s="105"/>
      <c r="AV13" s="105"/>
      <c r="AW13" s="105"/>
      <c r="AX13" s="105"/>
      <c r="AY13" s="105"/>
      <c r="AZ13" s="105"/>
      <c r="BA13" s="105"/>
      <c r="BB13" s="105"/>
      <c r="BC13" s="105"/>
      <c r="BD13" s="105"/>
      <c r="BE13" s="105"/>
      <c r="BF13" s="105"/>
      <c r="BG13" s="105">
        <v>233752.24416517053</v>
      </c>
      <c r="BH13" s="105"/>
      <c r="BI13" s="105">
        <v>248974.35897435903</v>
      </c>
      <c r="BJ13" s="105"/>
      <c r="BK13" s="105"/>
      <c r="BL13" s="105"/>
      <c r="BM13" s="105"/>
      <c r="BN13" s="105"/>
      <c r="BO13" s="105">
        <v>240700.21881838076</v>
      </c>
      <c r="BP13" s="105">
        <v>263841.80790960445</v>
      </c>
      <c r="BQ13" s="105"/>
      <c r="BR13" s="105"/>
      <c r="BS13" s="105">
        <v>210696.51741293535</v>
      </c>
      <c r="BT13" s="105"/>
      <c r="BU13" s="105"/>
      <c r="BV13" s="105"/>
      <c r="BW13" s="105">
        <v>225088.96797153022</v>
      </c>
      <c r="BX13" s="105"/>
      <c r="BY13" s="105"/>
      <c r="BZ13" s="105">
        <v>231343.28358208959</v>
      </c>
      <c r="CA13" s="105"/>
      <c r="CB13" s="105"/>
      <c r="CC13" s="105"/>
      <c r="CD13" s="105">
        <v>256417.11229946525</v>
      </c>
      <c r="CE13" s="105"/>
      <c r="CF13" s="105"/>
      <c r="CG13" s="105">
        <v>240950.22624434388</v>
      </c>
      <c r="CH13" s="105"/>
      <c r="CI13" s="105"/>
      <c r="CJ13" s="105">
        <v>246115.28822055139</v>
      </c>
      <c r="CK13" s="105"/>
      <c r="CL13" s="105"/>
      <c r="CM13" s="105"/>
      <c r="CN13" s="105">
        <v>223809.52380952385</v>
      </c>
      <c r="CO13" s="105"/>
      <c r="CP13" s="105"/>
      <c r="CQ13" s="105"/>
      <c r="CR13" s="105"/>
      <c r="CS13" s="105"/>
      <c r="CT13" s="105"/>
      <c r="CU13" s="105">
        <v>262682.21574344026</v>
      </c>
      <c r="CV13" s="105"/>
      <c r="CW13" s="105"/>
      <c r="CX13" s="105">
        <v>261290.32258064515</v>
      </c>
      <c r="CY13" s="105"/>
      <c r="CZ13" s="105"/>
      <c r="DA13" s="105">
        <v>273684.21052631579</v>
      </c>
      <c r="DB13" s="105">
        <v>232515.33742331289</v>
      </c>
      <c r="DC13" s="105"/>
      <c r="DD13" s="105"/>
      <c r="DE13" s="105"/>
      <c r="DF13" s="105">
        <v>246291.56010230182</v>
      </c>
      <c r="DG13" s="105"/>
      <c r="DH13" s="105">
        <v>252127.65957446813</v>
      </c>
      <c r="DI13" s="105">
        <v>239870.63389391982</v>
      </c>
    </row>
    <row r="14" spans="2:113">
      <c r="B14" s="47">
        <v>15</v>
      </c>
      <c r="C14" s="105"/>
      <c r="D14" s="105"/>
      <c r="E14" s="105"/>
      <c r="F14" s="105"/>
      <c r="G14" s="105"/>
      <c r="H14" s="105"/>
      <c r="I14" s="105"/>
      <c r="J14" s="105"/>
      <c r="K14" s="105"/>
      <c r="L14" s="105"/>
      <c r="M14" s="105"/>
      <c r="N14" s="105"/>
      <c r="O14" s="105"/>
      <c r="P14" s="105"/>
      <c r="Q14" s="105"/>
      <c r="R14" s="105"/>
      <c r="S14" s="105"/>
      <c r="T14" s="105"/>
      <c r="U14" s="105"/>
      <c r="V14" s="105"/>
      <c r="W14" s="105"/>
      <c r="X14" s="105"/>
      <c r="Y14" s="105"/>
      <c r="Z14" s="105"/>
      <c r="AA14" s="105"/>
      <c r="AB14" s="105"/>
      <c r="AC14" s="105"/>
      <c r="AD14" s="105"/>
      <c r="AE14" s="105"/>
      <c r="AF14" s="105"/>
      <c r="AG14" s="105"/>
      <c r="AH14" s="105"/>
      <c r="AI14" s="105"/>
      <c r="AJ14" s="105"/>
      <c r="AK14" s="105"/>
      <c r="AL14" s="105"/>
      <c r="AM14" s="105"/>
      <c r="AN14" s="105"/>
      <c r="AO14" s="105"/>
      <c r="AP14" s="105"/>
      <c r="AQ14" s="105"/>
      <c r="AR14" s="105"/>
      <c r="AS14" s="105"/>
      <c r="AT14" s="105"/>
      <c r="AU14" s="105"/>
      <c r="AV14" s="105"/>
      <c r="AW14" s="105"/>
      <c r="AX14" s="105"/>
      <c r="AY14" s="105"/>
      <c r="AZ14" s="105"/>
      <c r="BA14" s="105"/>
      <c r="BB14" s="105"/>
      <c r="BC14" s="105"/>
      <c r="BD14" s="105"/>
      <c r="BE14" s="105"/>
      <c r="BF14" s="105"/>
      <c r="BG14" s="105">
        <v>233393.17773788149</v>
      </c>
      <c r="BH14" s="105"/>
      <c r="BI14" s="105">
        <v>248717.94871794878</v>
      </c>
      <c r="BJ14" s="105"/>
      <c r="BK14" s="105"/>
      <c r="BL14" s="105"/>
      <c r="BM14" s="105"/>
      <c r="BN14" s="105"/>
      <c r="BO14" s="105">
        <v>240262.5820568928</v>
      </c>
      <c r="BP14" s="105">
        <v>263276.83615819208</v>
      </c>
      <c r="BQ14" s="105"/>
      <c r="BR14" s="105"/>
      <c r="BS14" s="105">
        <v>210323.38308457713</v>
      </c>
      <c r="BT14" s="105"/>
      <c r="BU14" s="105"/>
      <c r="BV14" s="105"/>
      <c r="BW14" s="105">
        <v>224733.09608540923</v>
      </c>
      <c r="BX14" s="105"/>
      <c r="BY14" s="105"/>
      <c r="BZ14" s="105">
        <v>230970.14925373136</v>
      </c>
      <c r="CA14" s="105"/>
      <c r="CB14" s="105"/>
      <c r="CC14" s="105"/>
      <c r="CD14" s="105">
        <v>255882.35294117648</v>
      </c>
      <c r="CE14" s="105"/>
      <c r="CF14" s="105"/>
      <c r="CG14" s="105">
        <v>240497.73755656107</v>
      </c>
      <c r="CH14" s="105"/>
      <c r="CI14" s="105"/>
      <c r="CJ14" s="105">
        <v>245614.0350877193</v>
      </c>
      <c r="CK14" s="105"/>
      <c r="CL14" s="105"/>
      <c r="CM14" s="105"/>
      <c r="CN14" s="105">
        <v>223492.06349206352</v>
      </c>
      <c r="CO14" s="105"/>
      <c r="CP14" s="105"/>
      <c r="CQ14" s="105"/>
      <c r="CR14" s="105"/>
      <c r="CS14" s="105"/>
      <c r="CT14" s="105"/>
      <c r="CU14" s="105">
        <v>262099.1253644315</v>
      </c>
      <c r="CV14" s="105"/>
      <c r="CW14" s="105"/>
      <c r="CX14" s="105">
        <v>260997.06744868035</v>
      </c>
      <c r="CY14" s="105"/>
      <c r="CZ14" s="105"/>
      <c r="DA14" s="105">
        <v>272982.4561403509</v>
      </c>
      <c r="DB14" s="105">
        <v>232106.33946830267</v>
      </c>
      <c r="DC14" s="105"/>
      <c r="DD14" s="105"/>
      <c r="DE14" s="105"/>
      <c r="DF14" s="105">
        <v>245780.05115089519</v>
      </c>
      <c r="DG14" s="105"/>
      <c r="DH14" s="105">
        <v>251595.74468085112</v>
      </c>
      <c r="DI14" s="105">
        <v>239443.72574385515</v>
      </c>
    </row>
    <row r="15" spans="2:113">
      <c r="B15" s="47">
        <v>14</v>
      </c>
      <c r="C15" s="105"/>
      <c r="D15" s="105"/>
      <c r="E15" s="105"/>
      <c r="F15" s="105"/>
      <c r="G15" s="105"/>
      <c r="H15" s="105"/>
      <c r="I15" s="105"/>
      <c r="J15" s="105"/>
      <c r="K15" s="105"/>
      <c r="L15" s="105"/>
      <c r="M15" s="105"/>
      <c r="N15" s="105"/>
      <c r="O15" s="105"/>
      <c r="P15" s="105"/>
      <c r="Q15" s="105"/>
      <c r="R15" s="105"/>
      <c r="S15" s="105"/>
      <c r="T15" s="105"/>
      <c r="U15" s="105"/>
      <c r="V15" s="105"/>
      <c r="W15" s="105"/>
      <c r="X15" s="105"/>
      <c r="Y15" s="105"/>
      <c r="Z15" s="105"/>
      <c r="AA15" s="105"/>
      <c r="AB15" s="105"/>
      <c r="AC15" s="105"/>
      <c r="AD15" s="105"/>
      <c r="AE15" s="105"/>
      <c r="AF15" s="105"/>
      <c r="AG15" s="105"/>
      <c r="AH15" s="105"/>
      <c r="AI15" s="105"/>
      <c r="AJ15" s="105"/>
      <c r="AK15" s="105"/>
      <c r="AL15" s="105"/>
      <c r="AM15" s="105"/>
      <c r="AN15" s="105"/>
      <c r="AO15" s="105"/>
      <c r="AP15" s="105"/>
      <c r="AQ15" s="105"/>
      <c r="AR15" s="105"/>
      <c r="AS15" s="105"/>
      <c r="AT15" s="105"/>
      <c r="AU15" s="105"/>
      <c r="AV15" s="105"/>
      <c r="AW15" s="105"/>
      <c r="AX15" s="105"/>
      <c r="AY15" s="105"/>
      <c r="AZ15" s="105"/>
      <c r="BA15" s="105"/>
      <c r="BB15" s="105"/>
      <c r="BC15" s="105">
        <v>222204.96894409941</v>
      </c>
      <c r="BD15" s="105">
        <v>274018.12688821752</v>
      </c>
      <c r="BE15" s="105">
        <v>230272.10884353743</v>
      </c>
      <c r="BF15" s="105"/>
      <c r="BG15" s="105">
        <v>233034.11131059245</v>
      </c>
      <c r="BH15" s="105"/>
      <c r="BI15" s="105">
        <v>248205.12820512825</v>
      </c>
      <c r="BJ15" s="105"/>
      <c r="BK15" s="105"/>
      <c r="BL15" s="105"/>
      <c r="BM15" s="105"/>
      <c r="BN15" s="105"/>
      <c r="BO15" s="105">
        <v>239824.94529540485</v>
      </c>
      <c r="BP15" s="105">
        <v>262711.86440677964</v>
      </c>
      <c r="BQ15" s="105"/>
      <c r="BR15" s="105"/>
      <c r="BS15" s="105">
        <v>209950.24875621893</v>
      </c>
      <c r="BT15" s="105"/>
      <c r="BU15" s="105"/>
      <c r="BV15" s="105"/>
      <c r="BW15" s="105">
        <v>224199.28825622771</v>
      </c>
      <c r="BX15" s="105"/>
      <c r="BY15" s="105"/>
      <c r="BZ15" s="105">
        <v>230597.01492537317</v>
      </c>
      <c r="CA15" s="105"/>
      <c r="CB15" s="105"/>
      <c r="CC15" s="105"/>
      <c r="CD15" s="105">
        <v>255614.97326203209</v>
      </c>
      <c r="CE15" s="105"/>
      <c r="CF15" s="105"/>
      <c r="CG15" s="105">
        <v>240045.24886877826</v>
      </c>
      <c r="CH15" s="105"/>
      <c r="CI15" s="105"/>
      <c r="CJ15" s="105">
        <v>245363.40852130327</v>
      </c>
      <c r="CK15" s="105"/>
      <c r="CL15" s="105"/>
      <c r="CM15" s="105"/>
      <c r="CN15" s="105">
        <v>223174.60317460319</v>
      </c>
      <c r="CO15" s="105"/>
      <c r="CP15" s="105"/>
      <c r="CQ15" s="105"/>
      <c r="CR15" s="105"/>
      <c r="CS15" s="105"/>
      <c r="CT15" s="105"/>
      <c r="CU15" s="105">
        <v>261807.58017492713</v>
      </c>
      <c r="CV15" s="105"/>
      <c r="CW15" s="105"/>
      <c r="CX15" s="105">
        <v>260410.55718475071</v>
      </c>
      <c r="CY15" s="105"/>
      <c r="CZ15" s="105"/>
      <c r="DA15" s="105">
        <v>272631.57894736843</v>
      </c>
      <c r="DB15" s="105">
        <v>231697.34151329243</v>
      </c>
      <c r="DC15" s="105"/>
      <c r="DD15" s="105"/>
      <c r="DE15" s="105"/>
      <c r="DF15" s="105">
        <v>245268.54219948853</v>
      </c>
      <c r="DG15" s="105"/>
      <c r="DH15" s="105">
        <v>251063.82978723408</v>
      </c>
      <c r="DI15" s="105">
        <v>238555.9022920478</v>
      </c>
    </row>
    <row r="16" spans="2:113">
      <c r="B16" s="47">
        <v>13</v>
      </c>
      <c r="C16" s="105"/>
      <c r="D16" s="105"/>
      <c r="E16" s="105"/>
      <c r="F16" s="105"/>
      <c r="G16" s="105"/>
      <c r="H16" s="105"/>
      <c r="I16" s="105"/>
      <c r="J16" s="105"/>
      <c r="K16" s="105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5"/>
      <c r="X16" s="105"/>
      <c r="Y16" s="105"/>
      <c r="Z16" s="105"/>
      <c r="AA16" s="105"/>
      <c r="AB16" s="105"/>
      <c r="AC16" s="105"/>
      <c r="AD16" s="105"/>
      <c r="AE16" s="105"/>
      <c r="AF16" s="105"/>
      <c r="AG16" s="105"/>
      <c r="AH16" s="105"/>
      <c r="AI16" s="105"/>
      <c r="AJ16" s="105"/>
      <c r="AK16" s="105"/>
      <c r="AL16" s="105"/>
      <c r="AM16" s="105"/>
      <c r="AN16" s="105"/>
      <c r="AO16" s="105"/>
      <c r="AP16" s="105"/>
      <c r="AQ16" s="105"/>
      <c r="AR16" s="105"/>
      <c r="AS16" s="105"/>
      <c r="AT16" s="105"/>
      <c r="AU16" s="105"/>
      <c r="AV16" s="105"/>
      <c r="AW16" s="105"/>
      <c r="AX16" s="105"/>
      <c r="AY16" s="105"/>
      <c r="AZ16" s="105"/>
      <c r="BA16" s="105"/>
      <c r="BB16" s="105"/>
      <c r="BC16" s="105">
        <v>221273.29192546586</v>
      </c>
      <c r="BD16" s="105">
        <v>272809.66767371597</v>
      </c>
      <c r="BE16" s="105">
        <v>229251.70068027213</v>
      </c>
      <c r="BF16" s="105"/>
      <c r="BG16" s="105">
        <v>232675.0448833034</v>
      </c>
      <c r="BH16" s="105"/>
      <c r="BI16" s="105">
        <v>247692.30769230775</v>
      </c>
      <c r="BJ16" s="105"/>
      <c r="BK16" s="105"/>
      <c r="BL16" s="105"/>
      <c r="BM16" s="105"/>
      <c r="BN16" s="105"/>
      <c r="BO16" s="105">
        <v>239387.30853391686</v>
      </c>
      <c r="BP16" s="105">
        <v>262429.37853107339</v>
      </c>
      <c r="BQ16" s="105"/>
      <c r="BR16" s="105"/>
      <c r="BS16" s="105"/>
      <c r="BT16" s="105">
        <v>209565.21739130435</v>
      </c>
      <c r="BU16" s="105"/>
      <c r="BV16" s="105"/>
      <c r="BW16" s="105">
        <v>223843.41637010672</v>
      </c>
      <c r="BX16" s="105"/>
      <c r="BY16" s="105"/>
      <c r="BZ16" s="105">
        <v>230037.31343283586</v>
      </c>
      <c r="CA16" s="105"/>
      <c r="CB16" s="105"/>
      <c r="CC16" s="105"/>
      <c r="CD16" s="105">
        <v>255080.21390374334</v>
      </c>
      <c r="CE16" s="105"/>
      <c r="CF16" s="105"/>
      <c r="CG16" s="105">
        <v>239592.76018099545</v>
      </c>
      <c r="CH16" s="105"/>
      <c r="CI16" s="105"/>
      <c r="CJ16" s="105">
        <v>244862.15538847118</v>
      </c>
      <c r="CK16" s="105"/>
      <c r="CL16" s="105"/>
      <c r="CM16" s="105"/>
      <c r="CN16" s="105">
        <v>222698.41269841272</v>
      </c>
      <c r="CO16" s="105"/>
      <c r="CP16" s="105"/>
      <c r="CQ16" s="105"/>
      <c r="CR16" s="105"/>
      <c r="CS16" s="105"/>
      <c r="CT16" s="105"/>
      <c r="CU16" s="105"/>
      <c r="CV16" s="105">
        <v>261337.20930232559</v>
      </c>
      <c r="CW16" s="105"/>
      <c r="CX16" s="105"/>
      <c r="CY16" s="105">
        <v>260058.30903790091</v>
      </c>
      <c r="CZ16" s="105"/>
      <c r="DA16" s="105">
        <v>272280.70175438595</v>
      </c>
      <c r="DB16" s="105">
        <v>231288.34355828221</v>
      </c>
      <c r="DC16" s="105"/>
      <c r="DD16" s="105"/>
      <c r="DE16" s="105"/>
      <c r="DF16" s="105">
        <v>245012.78772378521</v>
      </c>
      <c r="DG16" s="105"/>
      <c r="DH16" s="105">
        <v>250797.87234042556</v>
      </c>
      <c r="DI16" s="105">
        <v>238044.53049370766</v>
      </c>
    </row>
    <row r="17" spans="2:113">
      <c r="B17" s="47">
        <v>12</v>
      </c>
      <c r="C17" s="105"/>
      <c r="D17" s="105"/>
      <c r="E17" s="105"/>
      <c r="F17" s="105"/>
      <c r="G17" s="105"/>
      <c r="H17" s="105"/>
      <c r="I17" s="105"/>
      <c r="J17" s="105"/>
      <c r="K17" s="105"/>
      <c r="L17" s="105"/>
      <c r="M17" s="105"/>
      <c r="N17" s="105"/>
      <c r="O17" s="105"/>
      <c r="P17" s="105"/>
      <c r="Q17" s="105"/>
      <c r="R17" s="105"/>
      <c r="S17" s="105"/>
      <c r="T17" s="105"/>
      <c r="U17" s="105"/>
      <c r="V17" s="105"/>
      <c r="W17" s="105"/>
      <c r="X17" s="105"/>
      <c r="Y17" s="105"/>
      <c r="Z17" s="105"/>
      <c r="AA17" s="105"/>
      <c r="AB17" s="105"/>
      <c r="AC17" s="105"/>
      <c r="AD17" s="105"/>
      <c r="AE17" s="105"/>
      <c r="AF17" s="105"/>
      <c r="AG17" s="105"/>
      <c r="AH17" s="105"/>
      <c r="AI17" s="105"/>
      <c r="AJ17" s="105"/>
      <c r="AK17" s="105"/>
      <c r="AL17" s="105"/>
      <c r="AM17" s="105"/>
      <c r="AN17" s="105"/>
      <c r="AO17" s="105"/>
      <c r="AP17" s="105"/>
      <c r="AQ17" s="105"/>
      <c r="AR17" s="105"/>
      <c r="AS17" s="105"/>
      <c r="AT17" s="105"/>
      <c r="AU17" s="105"/>
      <c r="AV17" s="105"/>
      <c r="AW17" s="105"/>
      <c r="AX17" s="105"/>
      <c r="AY17" s="105"/>
      <c r="AZ17" s="105"/>
      <c r="BA17" s="105"/>
      <c r="BB17" s="105"/>
      <c r="BC17" s="105">
        <v>220807.4534161491</v>
      </c>
      <c r="BD17" s="105">
        <v>272205.43806646526</v>
      </c>
      <c r="BE17" s="105">
        <v>228911.56462585035</v>
      </c>
      <c r="BF17" s="105"/>
      <c r="BG17" s="105">
        <v>232136.44524236984</v>
      </c>
      <c r="BH17" s="105"/>
      <c r="BI17" s="105"/>
      <c r="BJ17" s="105">
        <v>247314.57800511512</v>
      </c>
      <c r="BK17" s="105"/>
      <c r="BL17" s="105"/>
      <c r="BM17" s="105"/>
      <c r="BN17" s="105"/>
      <c r="BO17" s="105">
        <v>238949.6717724289</v>
      </c>
      <c r="BP17" s="105">
        <v>261864.40677966099</v>
      </c>
      <c r="BQ17" s="105"/>
      <c r="BR17" s="105"/>
      <c r="BS17" s="105"/>
      <c r="BT17" s="105">
        <v>209192.54658385093</v>
      </c>
      <c r="BU17" s="105"/>
      <c r="BV17" s="105"/>
      <c r="BW17" s="105">
        <v>223309.60854092523</v>
      </c>
      <c r="BX17" s="105"/>
      <c r="BY17" s="105"/>
      <c r="BZ17" s="105"/>
      <c r="CA17" s="105">
        <v>227037.03703703705</v>
      </c>
      <c r="CB17" s="105"/>
      <c r="CC17" s="105"/>
      <c r="CD17" s="105">
        <v>254545.45454545456</v>
      </c>
      <c r="CE17" s="105"/>
      <c r="CF17" s="105"/>
      <c r="CG17" s="105">
        <v>239140.27149321264</v>
      </c>
      <c r="CH17" s="105"/>
      <c r="CI17" s="105"/>
      <c r="CJ17" s="105">
        <v>244360.90225563911</v>
      </c>
      <c r="CK17" s="105"/>
      <c r="CL17" s="105"/>
      <c r="CM17" s="105"/>
      <c r="CN17" s="105"/>
      <c r="CO17" s="105">
        <v>222345.48335974643</v>
      </c>
      <c r="CP17" s="105"/>
      <c r="CQ17" s="105"/>
      <c r="CR17" s="105"/>
      <c r="CS17" s="105"/>
      <c r="CT17" s="105"/>
      <c r="CU17" s="105"/>
      <c r="CV17" s="105">
        <v>260755.8139534884</v>
      </c>
      <c r="CW17" s="105"/>
      <c r="CX17" s="105"/>
      <c r="CY17" s="105">
        <v>259475.21865889215</v>
      </c>
      <c r="CZ17" s="105"/>
      <c r="DA17" s="105">
        <v>271578.94736842107</v>
      </c>
      <c r="DB17" s="105"/>
      <c r="DC17" s="105">
        <v>230816.32653061225</v>
      </c>
      <c r="DD17" s="105"/>
      <c r="DE17" s="105"/>
      <c r="DF17" s="105">
        <v>244501.27877237854</v>
      </c>
      <c r="DG17" s="105"/>
      <c r="DH17" s="105">
        <v>250265.95744680855</v>
      </c>
      <c r="DI17" s="105">
        <v>237414.01547721407</v>
      </c>
    </row>
    <row r="18" spans="2:113">
      <c r="B18" s="47">
        <v>11</v>
      </c>
      <c r="C18" s="105"/>
      <c r="D18" s="105"/>
      <c r="E18" s="105"/>
      <c r="F18" s="105"/>
      <c r="G18" s="105"/>
      <c r="H18" s="105"/>
      <c r="I18" s="105"/>
      <c r="J18" s="105"/>
      <c r="K18" s="105"/>
      <c r="L18" s="105"/>
      <c r="M18" s="105"/>
      <c r="N18" s="105"/>
      <c r="O18" s="105"/>
      <c r="P18" s="105"/>
      <c r="Q18" s="105"/>
      <c r="R18" s="105"/>
      <c r="S18" s="105"/>
      <c r="T18" s="105"/>
      <c r="U18" s="105"/>
      <c r="V18" s="105"/>
      <c r="W18" s="105"/>
      <c r="X18" s="105"/>
      <c r="Y18" s="105"/>
      <c r="Z18" s="105"/>
      <c r="AA18" s="105"/>
      <c r="AB18" s="105"/>
      <c r="AC18" s="105"/>
      <c r="AD18" s="105"/>
      <c r="AE18" s="105"/>
      <c r="AF18" s="105"/>
      <c r="AG18" s="105"/>
      <c r="AH18" s="105"/>
      <c r="AI18" s="105"/>
      <c r="AJ18" s="105"/>
      <c r="AK18" s="105"/>
      <c r="AL18" s="105"/>
      <c r="AM18" s="105"/>
      <c r="AN18" s="105"/>
      <c r="AO18" s="105"/>
      <c r="AP18" s="105"/>
      <c r="AQ18" s="105"/>
      <c r="AR18" s="105"/>
      <c r="AS18" s="105"/>
      <c r="AT18" s="105"/>
      <c r="AU18" s="105"/>
      <c r="AV18" s="105"/>
      <c r="AW18" s="105"/>
      <c r="AX18" s="105"/>
      <c r="AY18" s="105"/>
      <c r="AZ18" s="105"/>
      <c r="BA18" s="105"/>
      <c r="BB18" s="105"/>
      <c r="BC18" s="105">
        <v>220496.89440993793</v>
      </c>
      <c r="BD18" s="105">
        <v>271903.32326283987</v>
      </c>
      <c r="BE18" s="105">
        <v>228401.36054421769</v>
      </c>
      <c r="BF18" s="105"/>
      <c r="BG18" s="105">
        <v>231777.37881508077</v>
      </c>
      <c r="BH18" s="105"/>
      <c r="BI18" s="105"/>
      <c r="BJ18" s="105">
        <v>246803.06905370849</v>
      </c>
      <c r="BK18" s="105"/>
      <c r="BL18" s="105"/>
      <c r="BM18" s="105"/>
      <c r="BN18" s="105"/>
      <c r="BO18" s="105">
        <v>238512.03501094095</v>
      </c>
      <c r="BP18" s="105">
        <v>261581.92090395477</v>
      </c>
      <c r="BQ18" s="105"/>
      <c r="BR18" s="105"/>
      <c r="BS18" s="105"/>
      <c r="BT18" s="105">
        <v>208819.87577639753</v>
      </c>
      <c r="BU18" s="105"/>
      <c r="BV18" s="105"/>
      <c r="BW18" s="105">
        <v>222953.73665480423</v>
      </c>
      <c r="BX18" s="105"/>
      <c r="BY18" s="105"/>
      <c r="BZ18" s="105"/>
      <c r="CA18" s="105">
        <v>226666.66666666666</v>
      </c>
      <c r="CB18" s="105"/>
      <c r="CC18" s="105"/>
      <c r="CD18" s="105">
        <v>254010.69518716578</v>
      </c>
      <c r="CE18" s="105"/>
      <c r="CF18" s="105"/>
      <c r="CG18" s="105">
        <v>238687.78280542986</v>
      </c>
      <c r="CH18" s="105"/>
      <c r="CI18" s="105"/>
      <c r="CJ18" s="105">
        <v>243859.64912280702</v>
      </c>
      <c r="CK18" s="105"/>
      <c r="CL18" s="105"/>
      <c r="CM18" s="105"/>
      <c r="CN18" s="105"/>
      <c r="CO18" s="105">
        <v>221870.0475435816</v>
      </c>
      <c r="CP18" s="105"/>
      <c r="CQ18" s="105"/>
      <c r="CR18" s="105"/>
      <c r="CS18" s="105"/>
      <c r="CT18" s="105"/>
      <c r="CU18" s="105"/>
      <c r="CV18" s="105">
        <v>260465.11627906977</v>
      </c>
      <c r="CW18" s="105"/>
      <c r="CX18" s="105"/>
      <c r="CY18" s="105">
        <v>259183.67346938778</v>
      </c>
      <c r="CZ18" s="105"/>
      <c r="DA18" s="105">
        <v>271228.0701754386</v>
      </c>
      <c r="DB18" s="105"/>
      <c r="DC18" s="105">
        <v>230408.16326530612</v>
      </c>
      <c r="DD18" s="105"/>
      <c r="DE18" s="105"/>
      <c r="DF18" s="105">
        <v>243989.76982097191</v>
      </c>
      <c r="DG18" s="105"/>
      <c r="DH18" s="105">
        <v>249734.04255319154</v>
      </c>
      <c r="DI18" s="105">
        <v>237005.58899398107</v>
      </c>
    </row>
    <row r="19" spans="2:113">
      <c r="B19" s="47">
        <v>10</v>
      </c>
      <c r="C19" s="105"/>
      <c r="D19" s="105"/>
      <c r="E19" s="105"/>
      <c r="F19" s="105"/>
      <c r="G19" s="105"/>
      <c r="H19" s="105"/>
      <c r="I19" s="105"/>
      <c r="J19" s="105"/>
      <c r="K19" s="105"/>
      <c r="L19" s="105"/>
      <c r="M19" s="105"/>
      <c r="N19" s="105"/>
      <c r="O19" s="105"/>
      <c r="P19" s="105"/>
      <c r="Q19" s="105"/>
      <c r="R19" s="105"/>
      <c r="S19" s="105"/>
      <c r="T19" s="105"/>
      <c r="U19" s="105"/>
      <c r="V19" s="105"/>
      <c r="W19" s="105"/>
      <c r="X19" s="105"/>
      <c r="Y19" s="105"/>
      <c r="Z19" s="105"/>
      <c r="AA19" s="105"/>
      <c r="AB19" s="105"/>
      <c r="AC19" s="105"/>
      <c r="AD19" s="105"/>
      <c r="AE19" s="105"/>
      <c r="AF19" s="105"/>
      <c r="AG19" s="105"/>
      <c r="AH19" s="105"/>
      <c r="AI19" s="105"/>
      <c r="AJ19" s="105"/>
      <c r="AK19" s="105"/>
      <c r="AL19" s="105"/>
      <c r="AM19" s="105"/>
      <c r="AN19" s="105"/>
      <c r="AO19" s="105"/>
      <c r="AP19" s="105"/>
      <c r="AQ19" s="105"/>
      <c r="AR19" s="105"/>
      <c r="AS19" s="105"/>
      <c r="AT19" s="105"/>
      <c r="AU19" s="105"/>
      <c r="AV19" s="105"/>
      <c r="AW19" s="105"/>
      <c r="AX19" s="105"/>
      <c r="AY19" s="105"/>
      <c r="AZ19" s="105"/>
      <c r="BA19" s="105"/>
      <c r="BB19" s="105"/>
      <c r="BC19" s="105">
        <v>220031.05590062114</v>
      </c>
      <c r="BD19" s="105">
        <v>271299.09365558909</v>
      </c>
      <c r="BE19" s="105">
        <v>228061.22448979592</v>
      </c>
      <c r="BF19" s="105"/>
      <c r="BG19" s="105">
        <v>231418.31238779172</v>
      </c>
      <c r="BH19" s="105"/>
      <c r="BI19" s="105"/>
      <c r="BJ19" s="105">
        <v>246547.31457800514</v>
      </c>
      <c r="BK19" s="105"/>
      <c r="BL19" s="105"/>
      <c r="BM19" s="105"/>
      <c r="BN19" s="105"/>
      <c r="BO19" s="105">
        <v>238293.21663019696</v>
      </c>
      <c r="BP19" s="105">
        <v>261016.94915254234</v>
      </c>
      <c r="BQ19" s="105"/>
      <c r="BR19" s="105"/>
      <c r="BS19" s="105"/>
      <c r="BT19" s="105">
        <v>208447.2049689441</v>
      </c>
      <c r="BU19" s="105"/>
      <c r="BV19" s="105"/>
      <c r="BW19" s="105">
        <v>222419.92882562274</v>
      </c>
      <c r="BX19" s="105"/>
      <c r="BY19" s="105"/>
      <c r="BZ19" s="105"/>
      <c r="CA19" s="105">
        <v>226111.11111111112</v>
      </c>
      <c r="CB19" s="105"/>
      <c r="CC19" s="105"/>
      <c r="CD19" s="105">
        <v>253475.935828877</v>
      </c>
      <c r="CE19" s="105"/>
      <c r="CF19" s="105"/>
      <c r="CG19" s="105">
        <v>238009.04977375563</v>
      </c>
      <c r="CH19" s="105"/>
      <c r="CI19" s="105"/>
      <c r="CJ19" s="105">
        <v>243358.39598997493</v>
      </c>
      <c r="CK19" s="105"/>
      <c r="CL19" s="105"/>
      <c r="CM19" s="105"/>
      <c r="CN19" s="105"/>
      <c r="CO19" s="105"/>
      <c r="CP19" s="105">
        <v>221608.83280757099</v>
      </c>
      <c r="CQ19" s="105"/>
      <c r="CR19" s="105"/>
      <c r="CS19" s="105"/>
      <c r="CT19" s="105"/>
      <c r="CU19" s="105"/>
      <c r="CV19" s="105">
        <v>259883.72093023258</v>
      </c>
      <c r="CW19" s="105"/>
      <c r="CX19" s="105"/>
      <c r="CY19" s="105">
        <v>258600.58309037902</v>
      </c>
      <c r="CZ19" s="105"/>
      <c r="DA19" s="105">
        <v>270877.19298245612</v>
      </c>
      <c r="DB19" s="105"/>
      <c r="DC19" s="105">
        <v>230000</v>
      </c>
      <c r="DD19" s="105"/>
      <c r="DE19" s="105"/>
      <c r="DF19" s="105">
        <v>243734.01534526859</v>
      </c>
      <c r="DG19" s="105"/>
      <c r="DH19" s="105">
        <v>249468.08510638302</v>
      </c>
      <c r="DI19" s="105">
        <v>236574.62125282045</v>
      </c>
    </row>
    <row r="20" spans="2:113">
      <c r="B20" s="47">
        <v>9</v>
      </c>
      <c r="C20" s="105"/>
      <c r="D20" s="105"/>
      <c r="E20" s="105"/>
      <c r="F20" s="105"/>
      <c r="G20" s="105"/>
      <c r="H20" s="105"/>
      <c r="I20" s="105"/>
      <c r="J20" s="105"/>
      <c r="K20" s="105"/>
      <c r="L20" s="105"/>
      <c r="M20" s="105"/>
      <c r="N20" s="105"/>
      <c r="O20" s="105"/>
      <c r="P20" s="105"/>
      <c r="Q20" s="105"/>
      <c r="R20" s="105"/>
      <c r="S20" s="105"/>
      <c r="T20" s="105"/>
      <c r="U20" s="105"/>
      <c r="V20" s="105"/>
      <c r="W20" s="105"/>
      <c r="X20" s="105"/>
      <c r="Y20" s="105">
        <v>222918.07718348005</v>
      </c>
      <c r="Z20" s="105">
        <v>243364.92890995264</v>
      </c>
      <c r="AA20" s="105"/>
      <c r="AB20" s="105">
        <v>228571.42857142858</v>
      </c>
      <c r="AC20" s="105">
        <v>252445.65217391303</v>
      </c>
      <c r="AD20" s="105"/>
      <c r="AE20" s="105">
        <v>241532.35225414622</v>
      </c>
      <c r="AF20" s="105">
        <v>265268.91522333637</v>
      </c>
      <c r="AG20" s="105"/>
      <c r="AH20" s="105"/>
      <c r="AI20" s="105">
        <v>211222.05034453663</v>
      </c>
      <c r="AJ20" s="105">
        <v>273928.57142857142</v>
      </c>
      <c r="AK20" s="105"/>
      <c r="AL20" s="105">
        <v>261849.71098265896</v>
      </c>
      <c r="AM20" s="105">
        <v>229579.32465572533</v>
      </c>
      <c r="AN20" s="105"/>
      <c r="AO20" s="105">
        <v>226250.41960389394</v>
      </c>
      <c r="AP20" s="105">
        <v>263142.85714285716</v>
      </c>
      <c r="AQ20" s="105">
        <v>263188.40579710144</v>
      </c>
      <c r="AR20" s="105">
        <v>225522.36228630634</v>
      </c>
      <c r="AS20" s="105"/>
      <c r="AT20" s="105"/>
      <c r="AU20" s="105"/>
      <c r="AV20" s="105"/>
      <c r="AW20" s="105"/>
      <c r="AX20" s="105"/>
      <c r="AY20" s="105"/>
      <c r="AZ20" s="105"/>
      <c r="BA20" s="105"/>
      <c r="BB20" s="105"/>
      <c r="BC20" s="105">
        <v>219720.49689440997</v>
      </c>
      <c r="BD20" s="105">
        <v>270996.97885196371</v>
      </c>
      <c r="BE20" s="105">
        <v>227721.08843537417</v>
      </c>
      <c r="BF20" s="105"/>
      <c r="BG20" s="105">
        <v>231059.24596050268</v>
      </c>
      <c r="BH20" s="105"/>
      <c r="BI20" s="105"/>
      <c r="BJ20" s="105"/>
      <c r="BK20" s="105">
        <v>245918.36734693882</v>
      </c>
      <c r="BL20" s="105"/>
      <c r="BM20" s="105"/>
      <c r="BN20" s="105"/>
      <c r="BO20" s="105">
        <v>237855.579868709</v>
      </c>
      <c r="BP20" s="105">
        <v>260451.9774011299</v>
      </c>
      <c r="BQ20" s="105"/>
      <c r="BR20" s="105"/>
      <c r="BS20" s="105"/>
      <c r="BT20" s="105">
        <v>208074.53416149068</v>
      </c>
      <c r="BU20" s="105"/>
      <c r="BV20" s="105"/>
      <c r="BW20" s="105">
        <v>222064.05693950175</v>
      </c>
      <c r="BX20" s="105"/>
      <c r="BY20" s="105"/>
      <c r="BZ20" s="105"/>
      <c r="CA20" s="105"/>
      <c r="CB20" s="105">
        <v>225645.7564575646</v>
      </c>
      <c r="CC20" s="105"/>
      <c r="CD20" s="105"/>
      <c r="CE20" s="105">
        <v>252925.5319148936</v>
      </c>
      <c r="CF20" s="105"/>
      <c r="CG20" s="105"/>
      <c r="CH20" s="105">
        <v>237612.61261261257</v>
      </c>
      <c r="CI20" s="105"/>
      <c r="CJ20" s="105"/>
      <c r="CK20" s="105">
        <v>240399.00249376558</v>
      </c>
      <c r="CL20" s="105"/>
      <c r="CM20" s="105"/>
      <c r="CN20" s="105"/>
      <c r="CO20" s="105"/>
      <c r="CP20" s="105"/>
      <c r="CQ20" s="105">
        <v>221102.36220472443</v>
      </c>
      <c r="CR20" s="105"/>
      <c r="CS20" s="105"/>
      <c r="CT20" s="105"/>
      <c r="CU20" s="105"/>
      <c r="CV20" s="105">
        <v>259593.02325581395</v>
      </c>
      <c r="CW20" s="105"/>
      <c r="CX20" s="105"/>
      <c r="CY20" s="105">
        <v>258309.03790087465</v>
      </c>
      <c r="CZ20" s="105"/>
      <c r="DA20" s="105">
        <v>270175.43859649124</v>
      </c>
      <c r="DB20" s="105"/>
      <c r="DC20" s="105">
        <v>229591.83673469388</v>
      </c>
      <c r="DD20" s="105"/>
      <c r="DE20" s="105"/>
      <c r="DF20" s="105">
        <v>243222.50639386193</v>
      </c>
      <c r="DG20" s="105"/>
      <c r="DH20" s="105">
        <v>248936.17021276598</v>
      </c>
      <c r="DI20" s="105">
        <v>236954.05468804485</v>
      </c>
    </row>
    <row r="21" spans="2:113">
      <c r="B21" s="47">
        <v>8</v>
      </c>
      <c r="C21" s="105"/>
      <c r="D21" s="105"/>
      <c r="E21" s="105"/>
      <c r="F21" s="105"/>
      <c r="G21" s="105"/>
      <c r="H21" s="105"/>
      <c r="I21" s="105"/>
      <c r="J21" s="105"/>
      <c r="K21" s="105"/>
      <c r="L21" s="105"/>
      <c r="M21" s="105"/>
      <c r="N21" s="105">
        <v>228243.60105913505</v>
      </c>
      <c r="O21" s="105"/>
      <c r="P21" s="105">
        <v>222335.02538071069</v>
      </c>
      <c r="Q21" s="105"/>
      <c r="R21" s="105">
        <v>231454.54545454544</v>
      </c>
      <c r="S21" s="105">
        <v>258870.96774193546</v>
      </c>
      <c r="T21" s="105"/>
      <c r="U21" s="105"/>
      <c r="V21" s="105"/>
      <c r="W21" s="105">
        <v>204882.6071720593</v>
      </c>
      <c r="X21" s="105"/>
      <c r="Y21" s="105">
        <v>222071.76709546382</v>
      </c>
      <c r="Z21" s="105">
        <v>242417.06161137443</v>
      </c>
      <c r="AA21" s="105"/>
      <c r="AB21" s="105">
        <v>227710.84337349396</v>
      </c>
      <c r="AC21" s="105">
        <v>251358.69565217389</v>
      </c>
      <c r="AD21" s="105"/>
      <c r="AE21" s="105">
        <v>240597.99112356926</v>
      </c>
      <c r="AF21" s="105">
        <v>264053.47918565781</v>
      </c>
      <c r="AG21" s="105"/>
      <c r="AH21" s="105"/>
      <c r="AI21" s="105">
        <v>210378.28716073689</v>
      </c>
      <c r="AJ21" s="105">
        <v>272857.14285714284</v>
      </c>
      <c r="AK21" s="105"/>
      <c r="AL21" s="105">
        <v>260693.64161849709</v>
      </c>
      <c r="AM21" s="105">
        <v>228636.10639501983</v>
      </c>
      <c r="AN21" s="105"/>
      <c r="AO21" s="105">
        <v>225411.21181604566</v>
      </c>
      <c r="AP21" s="105">
        <v>262000</v>
      </c>
      <c r="AQ21" s="105">
        <v>262028.98550724637</v>
      </c>
      <c r="AR21" s="105">
        <v>224658.95354860989</v>
      </c>
      <c r="AS21" s="105"/>
      <c r="AT21" s="105">
        <v>223585.54873892298</v>
      </c>
      <c r="AU21" s="105"/>
      <c r="AV21" s="105"/>
      <c r="AW21" s="105">
        <v>265642.45810055867</v>
      </c>
      <c r="AX21" s="105">
        <v>264534.88372093026</v>
      </c>
      <c r="AY21" s="105"/>
      <c r="AZ21" s="105"/>
      <c r="BA21" s="105">
        <v>232745.09803921569</v>
      </c>
      <c r="BB21" s="105">
        <v>232796.78068410463</v>
      </c>
      <c r="BC21" s="105">
        <v>219254.65838509321</v>
      </c>
      <c r="BD21" s="105">
        <v>270392.74924471299</v>
      </c>
      <c r="BE21" s="105">
        <v>227210.88435374151</v>
      </c>
      <c r="BF21" s="105"/>
      <c r="BG21" s="105">
        <v>230520.64631956912</v>
      </c>
      <c r="BH21" s="105"/>
      <c r="BI21" s="105"/>
      <c r="BJ21" s="105"/>
      <c r="BK21" s="105">
        <v>245663.26530612248</v>
      </c>
      <c r="BL21" s="105"/>
      <c r="BM21" s="105"/>
      <c r="BN21" s="105"/>
      <c r="BO21" s="105">
        <v>237417.94310722104</v>
      </c>
      <c r="BP21" s="105">
        <v>260169.49152542368</v>
      </c>
      <c r="BQ21" s="105"/>
      <c r="BR21" s="105"/>
      <c r="BS21" s="105"/>
      <c r="BT21" s="105">
        <v>207701.86335403725</v>
      </c>
      <c r="BU21" s="105"/>
      <c r="BV21" s="105"/>
      <c r="BW21" s="105">
        <v>221708.18505338073</v>
      </c>
      <c r="BX21" s="105"/>
      <c r="BY21" s="105"/>
      <c r="BZ21" s="105"/>
      <c r="CA21" s="105"/>
      <c r="CB21" s="105">
        <v>225276.75276752768</v>
      </c>
      <c r="CC21" s="105"/>
      <c r="CD21" s="105"/>
      <c r="CE21" s="105">
        <v>252393.61702127659</v>
      </c>
      <c r="CF21" s="105"/>
      <c r="CG21" s="105"/>
      <c r="CH21" s="105">
        <v>237162.16216216213</v>
      </c>
      <c r="CI21" s="105"/>
      <c r="CJ21" s="105"/>
      <c r="CK21" s="105">
        <v>239900.24937655858</v>
      </c>
      <c r="CL21" s="105"/>
      <c r="CM21" s="105"/>
      <c r="CN21" s="105"/>
      <c r="CO21" s="105"/>
      <c r="CP21" s="105"/>
      <c r="CQ21" s="105">
        <v>220787.40157480317</v>
      </c>
      <c r="CR21" s="105"/>
      <c r="CS21" s="105"/>
      <c r="CT21" s="105"/>
      <c r="CU21" s="105"/>
      <c r="CV21" s="105">
        <v>259011.62790697676</v>
      </c>
      <c r="CW21" s="105"/>
      <c r="CX21" s="105"/>
      <c r="CY21" s="105">
        <v>257725.94752186592</v>
      </c>
      <c r="CZ21" s="105"/>
      <c r="DA21" s="105">
        <v>269824.56140350876</v>
      </c>
      <c r="DB21" s="105"/>
      <c r="DC21" s="105">
        <v>229183.67346938775</v>
      </c>
      <c r="DD21" s="105"/>
      <c r="DE21" s="105"/>
      <c r="DF21" s="105">
        <v>242710.99744245526</v>
      </c>
      <c r="DG21" s="105"/>
      <c r="DH21" s="105">
        <v>248670.21276595749</v>
      </c>
      <c r="DI21" s="105">
        <v>235125.8063748244</v>
      </c>
    </row>
    <row r="22" spans="2:113">
      <c r="B22" s="47">
        <v>7</v>
      </c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>
        <v>227184.46601941748</v>
      </c>
      <c r="O22" s="105"/>
      <c r="P22" s="105">
        <v>221319.79695431475</v>
      </c>
      <c r="Q22" s="105"/>
      <c r="R22" s="105">
        <v>230363.63636363635</v>
      </c>
      <c r="S22" s="105">
        <v>257526.8817204301</v>
      </c>
      <c r="T22" s="105"/>
      <c r="U22" s="105"/>
      <c r="V22" s="105"/>
      <c r="W22" s="105">
        <v>203948.13689989483</v>
      </c>
      <c r="X22" s="105"/>
      <c r="Y22" s="105">
        <v>221733.24306025731</v>
      </c>
      <c r="Z22" s="105">
        <v>241943.12796208533</v>
      </c>
      <c r="AA22" s="105"/>
      <c r="AB22" s="105">
        <v>227194.49225473322</v>
      </c>
      <c r="AC22" s="105">
        <v>251086.95652173911</v>
      </c>
      <c r="AD22" s="105"/>
      <c r="AE22" s="105">
        <v>240130.81055828076</v>
      </c>
      <c r="AF22" s="105">
        <v>263749.62017623818</v>
      </c>
      <c r="AG22" s="105"/>
      <c r="AH22" s="105"/>
      <c r="AI22" s="105">
        <v>209956.40556883701</v>
      </c>
      <c r="AJ22" s="105">
        <v>272500</v>
      </c>
      <c r="AK22" s="105"/>
      <c r="AL22" s="105">
        <v>260404.62427745663</v>
      </c>
      <c r="AM22" s="105">
        <v>228258.81909073761</v>
      </c>
      <c r="AN22" s="105"/>
      <c r="AO22" s="105">
        <v>225075.52870090635</v>
      </c>
      <c r="AP22" s="105">
        <v>261714.28571428571</v>
      </c>
      <c r="AQ22" s="105">
        <v>261739.13043478262</v>
      </c>
      <c r="AR22" s="105">
        <v>224313.59005353134</v>
      </c>
      <c r="AS22" s="105"/>
      <c r="AT22" s="105">
        <v>222563.05385139742</v>
      </c>
      <c r="AU22" s="105"/>
      <c r="AV22" s="105"/>
      <c r="AW22" s="105">
        <v>264525.1396648045</v>
      </c>
      <c r="AX22" s="105">
        <v>263372.09302325582</v>
      </c>
      <c r="AY22" s="105"/>
      <c r="AZ22" s="105"/>
      <c r="BA22" s="105">
        <v>231568.62745098039</v>
      </c>
      <c r="BB22" s="105">
        <v>231790.7444668008</v>
      </c>
      <c r="BC22" s="105">
        <v>218944.09937888201</v>
      </c>
      <c r="BD22" s="105">
        <v>269788.51963746222</v>
      </c>
      <c r="BE22" s="105">
        <v>226870.74829931973</v>
      </c>
      <c r="BF22" s="105"/>
      <c r="BG22" s="105">
        <v>230161.57989228005</v>
      </c>
      <c r="BH22" s="105"/>
      <c r="BI22" s="105"/>
      <c r="BJ22" s="105"/>
      <c r="BK22" s="105">
        <v>245153.06122448982</v>
      </c>
      <c r="BL22" s="105"/>
      <c r="BM22" s="105"/>
      <c r="BN22" s="105"/>
      <c r="BO22" s="105">
        <v>236980.30634573306</v>
      </c>
      <c r="BP22" s="105">
        <v>259604.51977401125</v>
      </c>
      <c r="BQ22" s="105"/>
      <c r="BR22" s="105"/>
      <c r="BS22" s="105"/>
      <c r="BT22" s="105"/>
      <c r="BU22" s="105">
        <v>207416.5636588381</v>
      </c>
      <c r="BV22" s="105"/>
      <c r="BW22" s="105">
        <v>221174.37722419924</v>
      </c>
      <c r="BX22" s="105"/>
      <c r="BY22" s="105"/>
      <c r="BZ22" s="105"/>
      <c r="CA22" s="105"/>
      <c r="CB22" s="105">
        <v>224907.74907749079</v>
      </c>
      <c r="CC22" s="105"/>
      <c r="CD22" s="105"/>
      <c r="CE22" s="105">
        <v>251861.70212765958</v>
      </c>
      <c r="CF22" s="105"/>
      <c r="CG22" s="105"/>
      <c r="CH22" s="105">
        <v>236711.71171171169</v>
      </c>
      <c r="CI22" s="105"/>
      <c r="CJ22" s="105"/>
      <c r="CK22" s="105">
        <v>239401.49625935161</v>
      </c>
      <c r="CL22" s="105"/>
      <c r="CM22" s="105"/>
      <c r="CN22" s="105"/>
      <c r="CO22" s="105"/>
      <c r="CP22" s="105"/>
      <c r="CQ22" s="105"/>
      <c r="CR22" s="105">
        <v>220440.25157232708</v>
      </c>
      <c r="CS22" s="105"/>
      <c r="CT22" s="105"/>
      <c r="CU22" s="105"/>
      <c r="CV22" s="105"/>
      <c r="CW22" s="105">
        <v>258550.72463768121</v>
      </c>
      <c r="CX22" s="105"/>
      <c r="CY22" s="105"/>
      <c r="CZ22" s="105">
        <v>257267.44186046513</v>
      </c>
      <c r="DA22" s="105">
        <v>269473.68421052629</v>
      </c>
      <c r="DB22" s="105"/>
      <c r="DC22" s="105">
        <v>228775.51020408163</v>
      </c>
      <c r="DD22" s="105"/>
      <c r="DE22" s="105"/>
      <c r="DF22" s="105">
        <v>242455.24296675195</v>
      </c>
      <c r="DG22" s="105"/>
      <c r="DH22" s="105">
        <v>248138.29787234045</v>
      </c>
      <c r="DI22" s="105">
        <v>234557.26625895343</v>
      </c>
    </row>
    <row r="23" spans="2:113">
      <c r="B23" s="47">
        <v>6</v>
      </c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>
        <v>226831.42100617828</v>
      </c>
      <c r="O23" s="105"/>
      <c r="P23" s="105">
        <v>220812.18274111676</v>
      </c>
      <c r="Q23" s="105"/>
      <c r="R23" s="105">
        <v>230000</v>
      </c>
      <c r="S23" s="105">
        <v>256989.24731182793</v>
      </c>
      <c r="T23" s="105"/>
      <c r="U23" s="105"/>
      <c r="V23" s="105"/>
      <c r="W23" s="105">
        <v>203597.71054783315</v>
      </c>
      <c r="X23" s="105"/>
      <c r="Y23" s="105">
        <v>221394.71902505081</v>
      </c>
      <c r="Z23" s="105">
        <v>241469.19431279623</v>
      </c>
      <c r="AA23" s="105"/>
      <c r="AB23" s="105">
        <v>226850.25817555937</v>
      </c>
      <c r="AC23" s="105">
        <v>250543.47826086954</v>
      </c>
      <c r="AD23" s="105"/>
      <c r="AE23" s="105">
        <v>239663.62999299227</v>
      </c>
      <c r="AF23" s="105">
        <v>263445.76116681856</v>
      </c>
      <c r="AG23" s="105"/>
      <c r="AH23" s="105"/>
      <c r="AI23" s="105">
        <v>209675.15117423711</v>
      </c>
      <c r="AJ23" s="105">
        <v>272142.85714285716</v>
      </c>
      <c r="AK23" s="105"/>
      <c r="AL23" s="105">
        <v>259826.5895953757</v>
      </c>
      <c r="AM23" s="105">
        <v>227881.53178645539</v>
      </c>
      <c r="AN23" s="105"/>
      <c r="AO23" s="105">
        <v>224572.00402819738</v>
      </c>
      <c r="AP23" s="105">
        <v>261142.85714285713</v>
      </c>
      <c r="AQ23" s="105">
        <v>261159.42028985507</v>
      </c>
      <c r="AR23" s="105">
        <v>223795.54481091347</v>
      </c>
      <c r="AS23" s="105"/>
      <c r="AT23" s="105">
        <v>222051.80640763463</v>
      </c>
      <c r="AU23" s="105"/>
      <c r="AV23" s="105"/>
      <c r="AW23" s="105">
        <v>263966.48044692742</v>
      </c>
      <c r="AX23" s="105">
        <v>262790.69767441862</v>
      </c>
      <c r="AY23" s="105"/>
      <c r="AZ23" s="105"/>
      <c r="BA23" s="105">
        <v>231176.4705882353</v>
      </c>
      <c r="BB23" s="105">
        <v>231388.32997987926</v>
      </c>
      <c r="BC23" s="105">
        <v>218478.26086956525</v>
      </c>
      <c r="BD23" s="105">
        <v>269486.40483383683</v>
      </c>
      <c r="BE23" s="105">
        <v>226360.5442176871</v>
      </c>
      <c r="BF23" s="105"/>
      <c r="BG23" s="105">
        <v>229802.513464991</v>
      </c>
      <c r="BH23" s="105"/>
      <c r="BI23" s="105"/>
      <c r="BJ23" s="105"/>
      <c r="BK23" s="105"/>
      <c r="BL23" s="105">
        <v>244783.71501272268</v>
      </c>
      <c r="BM23" s="105"/>
      <c r="BN23" s="105"/>
      <c r="BO23" s="105">
        <v>236542.6695842451</v>
      </c>
      <c r="BP23" s="105">
        <v>259039.54802259881</v>
      </c>
      <c r="BQ23" s="105"/>
      <c r="BR23" s="105"/>
      <c r="BS23" s="105"/>
      <c r="BT23" s="105"/>
      <c r="BU23" s="105">
        <v>207045.73547589619</v>
      </c>
      <c r="BV23" s="105"/>
      <c r="BW23" s="105"/>
      <c r="BX23" s="105">
        <v>220811.28747795412</v>
      </c>
      <c r="BY23" s="105"/>
      <c r="BZ23" s="105"/>
      <c r="CA23" s="105"/>
      <c r="CB23" s="105">
        <v>224354.24354243543</v>
      </c>
      <c r="CC23" s="105"/>
      <c r="CD23" s="105"/>
      <c r="CE23" s="105"/>
      <c r="CF23" s="105">
        <v>251458.88594164458</v>
      </c>
      <c r="CG23" s="105"/>
      <c r="CH23" s="105"/>
      <c r="CI23" s="105">
        <v>236179.77528089887</v>
      </c>
      <c r="CJ23" s="105"/>
      <c r="CK23" s="105">
        <v>238902.74314214464</v>
      </c>
      <c r="CL23" s="105"/>
      <c r="CM23" s="105"/>
      <c r="CN23" s="105"/>
      <c r="CO23" s="105"/>
      <c r="CP23" s="105"/>
      <c r="CQ23" s="105"/>
      <c r="CR23" s="105"/>
      <c r="CS23" s="105">
        <v>219937.20565149141</v>
      </c>
      <c r="CT23" s="105"/>
      <c r="CU23" s="105"/>
      <c r="CV23" s="105"/>
      <c r="CW23" s="105">
        <v>258260.86956521744</v>
      </c>
      <c r="CX23" s="105"/>
      <c r="CY23" s="105"/>
      <c r="CZ23" s="105">
        <v>256976.74418604653</v>
      </c>
      <c r="DA23" s="105">
        <v>268771.9298245614</v>
      </c>
      <c r="DB23" s="105"/>
      <c r="DC23" s="105"/>
      <c r="DD23" s="105">
        <v>228513.23828920571</v>
      </c>
      <c r="DE23" s="105"/>
      <c r="DF23" s="105">
        <v>241943.73401534531</v>
      </c>
      <c r="DG23" s="105"/>
      <c r="DH23" s="105">
        <v>247606.38297872344</v>
      </c>
      <c r="DI23" s="105">
        <v>234117.4511809338</v>
      </c>
    </row>
    <row r="24" spans="2:113">
      <c r="B24" s="47">
        <v>5</v>
      </c>
      <c r="C24" s="105"/>
      <c r="D24" s="105">
        <v>213659.71592626168</v>
      </c>
      <c r="E24" s="105"/>
      <c r="F24" s="105">
        <v>240927.41935483873</v>
      </c>
      <c r="G24" s="105">
        <v>257372.65415549598</v>
      </c>
      <c r="H24" s="105"/>
      <c r="I24" s="105"/>
      <c r="J24" s="105">
        <v>264345.40389972139</v>
      </c>
      <c r="K24" s="105">
        <v>225488.4703397289</v>
      </c>
      <c r="L24" s="105"/>
      <c r="M24" s="105"/>
      <c r="N24" s="105">
        <v>226301.85348631951</v>
      </c>
      <c r="O24" s="105"/>
      <c r="P24" s="105">
        <v>220473.77326565146</v>
      </c>
      <c r="Q24" s="105">
        <v>229508.19672131148</v>
      </c>
      <c r="R24" s="105"/>
      <c r="S24" s="105">
        <v>256451.61290322579</v>
      </c>
      <c r="T24" s="105"/>
      <c r="U24" s="105"/>
      <c r="V24" s="105">
        <v>203205.42817033219</v>
      </c>
      <c r="W24" s="105"/>
      <c r="X24" s="105"/>
      <c r="Y24" s="105">
        <v>220886.93297224105</v>
      </c>
      <c r="Z24" s="105">
        <v>241232.22748815169</v>
      </c>
      <c r="AA24" s="105"/>
      <c r="AB24" s="105">
        <v>226506.02409638555</v>
      </c>
      <c r="AC24" s="105">
        <v>250271.73913043475</v>
      </c>
      <c r="AD24" s="105"/>
      <c r="AE24" s="105">
        <v>239430.03971034804</v>
      </c>
      <c r="AF24" s="105">
        <v>262838.0431479793</v>
      </c>
      <c r="AG24" s="105"/>
      <c r="AH24" s="105"/>
      <c r="AI24" s="105">
        <v>209253.26958233723</v>
      </c>
      <c r="AJ24" s="105">
        <v>271428.57142857142</v>
      </c>
      <c r="AK24" s="105"/>
      <c r="AL24" s="105">
        <v>259537.57225433525</v>
      </c>
      <c r="AM24" s="105">
        <v>227504.24448217318</v>
      </c>
      <c r="AN24" s="105"/>
      <c r="AO24" s="105">
        <v>224236.32091305807</v>
      </c>
      <c r="AP24" s="105">
        <v>260857.14285714287</v>
      </c>
      <c r="AQ24" s="105">
        <v>260869.5652173913</v>
      </c>
      <c r="AR24" s="105">
        <v>223450.1813158349</v>
      </c>
      <c r="AS24" s="105"/>
      <c r="AT24" s="105"/>
      <c r="AU24" s="105">
        <v>221674.03878870362</v>
      </c>
      <c r="AV24" s="105"/>
      <c r="AW24" s="105">
        <v>263407.82122905029</v>
      </c>
      <c r="AX24" s="105">
        <v>262209.30232558143</v>
      </c>
      <c r="AY24" s="105"/>
      <c r="AZ24" s="105"/>
      <c r="BA24" s="105">
        <v>230784.31372549021</v>
      </c>
      <c r="BB24" s="105">
        <v>230985.91549295772</v>
      </c>
      <c r="BC24" s="105">
        <v>218167.70186335407</v>
      </c>
      <c r="BD24" s="105">
        <v>268882.17522658611</v>
      </c>
      <c r="BE24" s="105">
        <v>226020.40816326533</v>
      </c>
      <c r="BF24" s="105"/>
      <c r="BG24" s="105">
        <v>229443.44703770196</v>
      </c>
      <c r="BH24" s="105"/>
      <c r="BI24" s="105"/>
      <c r="BJ24" s="105"/>
      <c r="BK24" s="105"/>
      <c r="BL24" s="105">
        <v>244274.80916030536</v>
      </c>
      <c r="BM24" s="105"/>
      <c r="BN24" s="105"/>
      <c r="BO24" s="105">
        <v>236105.03282275714</v>
      </c>
      <c r="BP24" s="105">
        <v>258757.06214689263</v>
      </c>
      <c r="BQ24" s="105"/>
      <c r="BR24" s="105"/>
      <c r="BS24" s="105"/>
      <c r="BT24" s="105"/>
      <c r="BU24" s="105">
        <v>206674.90729295427</v>
      </c>
      <c r="BV24" s="105"/>
      <c r="BW24" s="105"/>
      <c r="BX24" s="105">
        <v>220282.18694885357</v>
      </c>
      <c r="BY24" s="105"/>
      <c r="BZ24" s="105"/>
      <c r="CA24" s="105"/>
      <c r="CB24" s="105">
        <v>223985.23985239855</v>
      </c>
      <c r="CC24" s="105"/>
      <c r="CD24" s="105"/>
      <c r="CE24" s="105"/>
      <c r="CF24" s="105">
        <v>250928.38196286475</v>
      </c>
      <c r="CG24" s="105"/>
      <c r="CH24" s="105"/>
      <c r="CI24" s="105">
        <v>235730.33707865168</v>
      </c>
      <c r="CJ24" s="105"/>
      <c r="CK24" s="105">
        <v>238403.99002493764</v>
      </c>
      <c r="CL24" s="105"/>
      <c r="CM24" s="105"/>
      <c r="CN24" s="105"/>
      <c r="CO24" s="105"/>
      <c r="CP24" s="105"/>
      <c r="CQ24" s="105"/>
      <c r="CR24" s="105"/>
      <c r="CS24" s="105">
        <v>219623.23390894823</v>
      </c>
      <c r="CT24" s="105"/>
      <c r="CU24" s="105"/>
      <c r="CV24" s="105"/>
      <c r="CW24" s="105">
        <v>257681.15942028991</v>
      </c>
      <c r="CX24" s="105"/>
      <c r="CY24" s="105"/>
      <c r="CZ24" s="105">
        <v>256395.34883720931</v>
      </c>
      <c r="DA24" s="105">
        <v>268421.05263157893</v>
      </c>
      <c r="DB24" s="105"/>
      <c r="DC24" s="105"/>
      <c r="DD24" s="105">
        <v>228105.90631364562</v>
      </c>
      <c r="DE24" s="105"/>
      <c r="DF24" s="105">
        <v>241432.22506393865</v>
      </c>
      <c r="DG24" s="105"/>
      <c r="DH24" s="105">
        <v>247340.42553191492</v>
      </c>
      <c r="DI24" s="105">
        <v>233941.41774675122</v>
      </c>
    </row>
    <row r="25" spans="2:113">
      <c r="B25" s="47">
        <v>4</v>
      </c>
      <c r="C25" s="105"/>
      <c r="D25" s="105"/>
      <c r="E25" s="105">
        <v>212615.05960464763</v>
      </c>
      <c r="F25" s="105">
        <v>239717.74193548391</v>
      </c>
      <c r="G25" s="105">
        <v>256300.26809651477</v>
      </c>
      <c r="H25" s="105"/>
      <c r="I25" s="105">
        <v>263025.21008403361</v>
      </c>
      <c r="J25" s="105"/>
      <c r="K25" s="105">
        <v>224256.29290617848</v>
      </c>
      <c r="L25" s="105"/>
      <c r="M25" s="105"/>
      <c r="N25" s="105">
        <v>225948.80847308031</v>
      </c>
      <c r="O25" s="105"/>
      <c r="P25" s="105">
        <v>219966.1590524535</v>
      </c>
      <c r="Q25" s="105"/>
      <c r="R25" s="105">
        <v>229090.90909090909</v>
      </c>
      <c r="S25" s="105">
        <v>256182.79569892472</v>
      </c>
      <c r="T25" s="105"/>
      <c r="U25" s="105"/>
      <c r="V25" s="105">
        <v>202737.48245203553</v>
      </c>
      <c r="W25" s="105"/>
      <c r="X25" s="105"/>
      <c r="Y25" s="105">
        <v>220548.40893703458</v>
      </c>
      <c r="Z25" s="105">
        <v>240758.29383886259</v>
      </c>
      <c r="AA25" s="105"/>
      <c r="AB25" s="105">
        <v>226161.79001721169</v>
      </c>
      <c r="AC25" s="105">
        <v>249728.26086956519</v>
      </c>
      <c r="AD25" s="105"/>
      <c r="AE25" s="105">
        <v>238962.85914505954</v>
      </c>
      <c r="AF25" s="105">
        <v>262534.18413855968</v>
      </c>
      <c r="AG25" s="105"/>
      <c r="AH25" s="105"/>
      <c r="AI25" s="105">
        <v>208972.0151877373</v>
      </c>
      <c r="AJ25" s="105">
        <v>271071.42857142858</v>
      </c>
      <c r="AK25" s="105"/>
      <c r="AL25" s="105">
        <v>258959.53757225431</v>
      </c>
      <c r="AM25" s="105">
        <v>227126.95717789096</v>
      </c>
      <c r="AN25" s="105"/>
      <c r="AO25" s="105">
        <v>223900.63779791878</v>
      </c>
      <c r="AP25" s="105">
        <v>260285.71428571429</v>
      </c>
      <c r="AQ25" s="105">
        <v>260289.85507246378</v>
      </c>
      <c r="AR25" s="105">
        <v>223104.81782075632</v>
      </c>
      <c r="AS25" s="105"/>
      <c r="AT25" s="105"/>
      <c r="AU25" s="105">
        <v>221163.66110922079</v>
      </c>
      <c r="AV25" s="105"/>
      <c r="AW25" s="105">
        <v>263128.49162011174</v>
      </c>
      <c r="AX25" s="105">
        <v>261627.90697674418</v>
      </c>
      <c r="AY25" s="105"/>
      <c r="AZ25" s="105"/>
      <c r="BA25" s="105">
        <v>230196.07843137256</v>
      </c>
      <c r="BB25" s="105">
        <v>230382.29376257543</v>
      </c>
      <c r="BC25" s="105">
        <v>217701.86335403728</v>
      </c>
      <c r="BD25" s="105">
        <v>268580.06042296073</v>
      </c>
      <c r="BE25" s="105">
        <v>225680.27210884355</v>
      </c>
      <c r="BF25" s="105"/>
      <c r="BG25" s="105">
        <v>228904.8473967684</v>
      </c>
      <c r="BH25" s="105"/>
      <c r="BI25" s="105"/>
      <c r="BJ25" s="105"/>
      <c r="BK25" s="105"/>
      <c r="BL25" s="105">
        <v>244020.35623409672</v>
      </c>
      <c r="BM25" s="105"/>
      <c r="BN25" s="105"/>
      <c r="BO25" s="105">
        <v>235667.39606126916</v>
      </c>
      <c r="BP25" s="105">
        <v>258192.09039548019</v>
      </c>
      <c r="BQ25" s="105"/>
      <c r="BR25" s="105"/>
      <c r="BS25" s="105"/>
      <c r="BT25" s="105"/>
      <c r="BU25" s="105">
        <v>206304.07911001239</v>
      </c>
      <c r="BV25" s="105"/>
      <c r="BW25" s="105"/>
      <c r="BX25" s="105">
        <v>219929.45326278656</v>
      </c>
      <c r="BY25" s="105"/>
      <c r="BZ25" s="105"/>
      <c r="CA25" s="105"/>
      <c r="CB25" s="105">
        <v>223431.73431734319</v>
      </c>
      <c r="CC25" s="105"/>
      <c r="CD25" s="105"/>
      <c r="CE25" s="105"/>
      <c r="CF25" s="105">
        <v>250397.87798408492</v>
      </c>
      <c r="CG25" s="105"/>
      <c r="CH25" s="105"/>
      <c r="CI25" s="105">
        <v>235280.89887640451</v>
      </c>
      <c r="CJ25" s="105"/>
      <c r="CK25" s="105">
        <v>237905.23690773066</v>
      </c>
      <c r="CL25" s="105"/>
      <c r="CM25" s="105"/>
      <c r="CN25" s="105"/>
      <c r="CO25" s="105"/>
      <c r="CP25" s="105"/>
      <c r="CQ25" s="105"/>
      <c r="CR25" s="105"/>
      <c r="CS25" s="105">
        <v>219309.26216640507</v>
      </c>
      <c r="CT25" s="105"/>
      <c r="CU25" s="105"/>
      <c r="CV25" s="105"/>
      <c r="CW25" s="105">
        <v>257101.44927536236</v>
      </c>
      <c r="CX25" s="105"/>
      <c r="CY25" s="105"/>
      <c r="CZ25" s="105">
        <v>255813.95348837209</v>
      </c>
      <c r="DA25" s="105">
        <v>268070.17543859652</v>
      </c>
      <c r="DB25" s="105"/>
      <c r="DC25" s="105"/>
      <c r="DD25" s="105">
        <v>227698.57433808554</v>
      </c>
      <c r="DE25" s="105"/>
      <c r="DF25" s="105">
        <v>241176.47058823533</v>
      </c>
      <c r="DG25" s="105"/>
      <c r="DH25" s="105">
        <v>246808.51063829791</v>
      </c>
      <c r="DI25" s="105">
        <v>233431.29738478575</v>
      </c>
    </row>
    <row r="26" spans="2:113">
      <c r="B26" s="47">
        <v>3</v>
      </c>
      <c r="C26" s="105"/>
      <c r="D26" s="105"/>
      <c r="E26" s="105">
        <v>212011.46823600421</v>
      </c>
      <c r="F26" s="105">
        <v>239314.51612903227</v>
      </c>
      <c r="G26" s="105">
        <v>255495.97855227883</v>
      </c>
      <c r="H26" s="105"/>
      <c r="I26" s="105"/>
      <c r="J26" s="105">
        <v>262395.54317548743</v>
      </c>
      <c r="K26" s="105">
        <v>223728.2168632283</v>
      </c>
      <c r="L26" s="105"/>
      <c r="M26" s="105">
        <v>225521.38564863909</v>
      </c>
      <c r="N26" s="105"/>
      <c r="O26" s="105">
        <v>219491.52542372883</v>
      </c>
      <c r="P26" s="105"/>
      <c r="Q26" s="105">
        <v>224043.71584699454</v>
      </c>
      <c r="R26" s="105"/>
      <c r="S26" s="105"/>
      <c r="T26" s="105">
        <v>255495.97855227883</v>
      </c>
      <c r="U26" s="105"/>
      <c r="V26" s="105">
        <v>201333.6452971455</v>
      </c>
      <c r="W26" s="105"/>
      <c r="X26" s="105"/>
      <c r="Y26" s="105">
        <v>220209.88490182807</v>
      </c>
      <c r="Z26" s="105">
        <v>240284.36018957349</v>
      </c>
      <c r="AA26" s="105"/>
      <c r="AB26" s="105">
        <v>225817.55593803787</v>
      </c>
      <c r="AC26" s="105">
        <v>249456.5217391304</v>
      </c>
      <c r="AD26" s="105"/>
      <c r="AE26" s="105">
        <v>238495.67857977108</v>
      </c>
      <c r="AF26" s="105"/>
      <c r="AG26" s="105">
        <v>262041.80551348074</v>
      </c>
      <c r="AH26" s="105"/>
      <c r="AI26" s="105">
        <v>208550.13359583743</v>
      </c>
      <c r="AJ26" s="105">
        <v>270714.28571428574</v>
      </c>
      <c r="AK26" s="105"/>
      <c r="AL26" s="105">
        <v>258670.52023121386</v>
      </c>
      <c r="AM26" s="105">
        <v>226749.66987360877</v>
      </c>
      <c r="AN26" s="105"/>
      <c r="AO26" s="105">
        <v>223564.95468277947</v>
      </c>
      <c r="AP26" s="105">
        <v>260000</v>
      </c>
      <c r="AQ26" s="105">
        <v>260000</v>
      </c>
      <c r="AR26" s="105">
        <v>222759.45432567777</v>
      </c>
      <c r="AS26" s="105"/>
      <c r="AT26" s="105"/>
      <c r="AU26" s="105">
        <v>220823.40932289892</v>
      </c>
      <c r="AV26" s="105"/>
      <c r="AW26" s="105">
        <v>262569.83240223466</v>
      </c>
      <c r="AX26" s="105">
        <v>261046.51162790699</v>
      </c>
      <c r="AY26" s="105"/>
      <c r="AZ26" s="105"/>
      <c r="BA26" s="105">
        <v>229803.92156862744</v>
      </c>
      <c r="BB26" s="105">
        <v>229979.87927565392</v>
      </c>
      <c r="BC26" s="105">
        <v>217236.02484472052</v>
      </c>
      <c r="BD26" s="105">
        <v>267975.83081570995</v>
      </c>
      <c r="BE26" s="105">
        <v>225170.06802721089</v>
      </c>
      <c r="BF26" s="105"/>
      <c r="BG26" s="105"/>
      <c r="BH26" s="105">
        <v>226071.42857142858</v>
      </c>
      <c r="BI26" s="105"/>
      <c r="BJ26" s="105"/>
      <c r="BK26" s="105"/>
      <c r="BL26" s="105"/>
      <c r="BM26" s="105">
        <v>243401.01522842646</v>
      </c>
      <c r="BN26" s="105"/>
      <c r="BO26" s="105">
        <v>235229.7592997812</v>
      </c>
      <c r="BP26" s="105"/>
      <c r="BQ26" s="105">
        <v>257703.08123249299</v>
      </c>
      <c r="BR26" s="105"/>
      <c r="BS26" s="105"/>
      <c r="BT26" s="105"/>
      <c r="BU26" s="105">
        <v>205933.25092707048</v>
      </c>
      <c r="BV26" s="105"/>
      <c r="BW26" s="105"/>
      <c r="BX26" s="105"/>
      <c r="BY26" s="105">
        <v>219366.19718309856</v>
      </c>
      <c r="BZ26" s="105"/>
      <c r="CA26" s="105"/>
      <c r="CB26" s="105"/>
      <c r="CC26" s="105">
        <v>223020.25782688768</v>
      </c>
      <c r="CD26" s="105"/>
      <c r="CE26" s="105"/>
      <c r="CF26" s="105">
        <v>249867.37400530506</v>
      </c>
      <c r="CG26" s="105"/>
      <c r="CH26" s="105"/>
      <c r="CI26" s="105">
        <v>234831.46067415731</v>
      </c>
      <c r="CJ26" s="105"/>
      <c r="CK26" s="105"/>
      <c r="CL26" s="105">
        <v>237562.18905472639</v>
      </c>
      <c r="CM26" s="105"/>
      <c r="CN26" s="105"/>
      <c r="CO26" s="105"/>
      <c r="CP26" s="105"/>
      <c r="CQ26" s="105"/>
      <c r="CR26" s="105"/>
      <c r="CS26" s="105"/>
      <c r="CT26" s="105">
        <v>218808.77742946713</v>
      </c>
      <c r="CU26" s="105"/>
      <c r="CV26" s="105"/>
      <c r="CW26" s="105">
        <v>256811.59420289862</v>
      </c>
      <c r="CX26" s="105"/>
      <c r="CY26" s="105"/>
      <c r="CZ26" s="105">
        <v>255523.2558139535</v>
      </c>
      <c r="DA26" s="105">
        <v>267368.42105263157</v>
      </c>
      <c r="DB26" s="105"/>
      <c r="DC26" s="105"/>
      <c r="DD26" s="105"/>
      <c r="DE26" s="105">
        <v>227180.52738336712</v>
      </c>
      <c r="DF26" s="105">
        <v>240664.96163682867</v>
      </c>
      <c r="DG26" s="105"/>
      <c r="DH26" s="105">
        <v>246276.59574468088</v>
      </c>
      <c r="DI26" s="105">
        <v>232786.91315877964</v>
      </c>
    </row>
    <row r="27" spans="2:113">
      <c r="B27" s="47">
        <v>2</v>
      </c>
      <c r="C27" s="105"/>
      <c r="D27" s="105"/>
      <c r="E27" s="105">
        <v>210955.1833408782</v>
      </c>
      <c r="F27" s="105">
        <v>238104.83870967745</v>
      </c>
      <c r="G27" s="105">
        <v>254155.4959785523</v>
      </c>
      <c r="H27" s="105"/>
      <c r="I27" s="105"/>
      <c r="J27" s="105">
        <v>261002.78551532028</v>
      </c>
      <c r="K27" s="105">
        <v>218095.40573842631</v>
      </c>
      <c r="L27" s="105"/>
      <c r="M27" s="105">
        <v>224284.19936373274</v>
      </c>
      <c r="N27" s="105"/>
      <c r="O27" s="105">
        <v>218474.57627118647</v>
      </c>
      <c r="P27" s="105"/>
      <c r="Q27" s="105">
        <v>222950.81967213115</v>
      </c>
      <c r="R27" s="105"/>
      <c r="S27" s="105"/>
      <c r="T27" s="105">
        <v>254155.4959785523</v>
      </c>
      <c r="U27" s="105"/>
      <c r="V27" s="105">
        <v>200397.75386055213</v>
      </c>
      <c r="W27" s="105"/>
      <c r="X27" s="105"/>
      <c r="Y27" s="105">
        <v>219194.31279620857</v>
      </c>
      <c r="Z27" s="105">
        <v>239099.52606635072</v>
      </c>
      <c r="AA27" s="105"/>
      <c r="AB27" s="105">
        <v>222375.21514629948</v>
      </c>
      <c r="AC27" s="105">
        <v>248097.82608695648</v>
      </c>
      <c r="AD27" s="105"/>
      <c r="AE27" s="105">
        <v>237327.72716654986</v>
      </c>
      <c r="AF27" s="105"/>
      <c r="AG27" s="105">
        <v>259315.35898212658</v>
      </c>
      <c r="AH27" s="105"/>
      <c r="AI27" s="105">
        <v>207565.74321473774</v>
      </c>
      <c r="AJ27" s="105">
        <v>269285.71428571426</v>
      </c>
      <c r="AK27" s="105"/>
      <c r="AL27" s="105">
        <v>257225.43352601156</v>
      </c>
      <c r="AM27" s="105">
        <v>222033.57857008112</v>
      </c>
      <c r="AN27" s="105"/>
      <c r="AO27" s="105">
        <v>222390.06377979188</v>
      </c>
      <c r="AP27" s="105">
        <v>258571.42857142858</v>
      </c>
      <c r="AQ27" s="105">
        <v>258550.72463768115</v>
      </c>
      <c r="AR27" s="105">
        <v>218269.72888965634</v>
      </c>
      <c r="AS27" s="105"/>
      <c r="AT27" s="105"/>
      <c r="AU27" s="105">
        <v>218611.7727118067</v>
      </c>
      <c r="AV27" s="105"/>
      <c r="AW27" s="105">
        <v>261173.18435754193</v>
      </c>
      <c r="AX27" s="105">
        <v>254651.16279069768</v>
      </c>
      <c r="AY27" s="105"/>
      <c r="AZ27" s="105"/>
      <c r="BA27" s="105">
        <v>228627.45098039217</v>
      </c>
      <c r="BB27" s="105">
        <v>228772.63581488933</v>
      </c>
      <c r="BC27" s="105">
        <v>211801.24223602487</v>
      </c>
      <c r="BD27" s="105">
        <v>261329.30513595164</v>
      </c>
      <c r="BE27" s="105">
        <v>219557.82312925172</v>
      </c>
      <c r="BF27" s="105"/>
      <c r="BG27" s="105"/>
      <c r="BH27" s="105">
        <v>220357.14285714287</v>
      </c>
      <c r="BI27" s="105"/>
      <c r="BJ27" s="105"/>
      <c r="BK27" s="105"/>
      <c r="BL27" s="105"/>
      <c r="BM27" s="105">
        <v>237563.4517766498</v>
      </c>
      <c r="BN27" s="105"/>
      <c r="BO27" s="105">
        <v>229540.48140043765</v>
      </c>
      <c r="BP27" s="105"/>
      <c r="BQ27" s="105">
        <v>256582.63305322127</v>
      </c>
      <c r="BR27" s="105"/>
      <c r="BS27" s="105"/>
      <c r="BT27" s="105"/>
      <c r="BU27" s="105">
        <v>204944.37577255873</v>
      </c>
      <c r="BV27" s="105"/>
      <c r="BW27" s="105"/>
      <c r="BX27" s="105"/>
      <c r="BY27" s="105">
        <v>213908.45070422531</v>
      </c>
      <c r="BZ27" s="105"/>
      <c r="CA27" s="105"/>
      <c r="CB27" s="105"/>
      <c r="CC27" s="105">
        <v>217495.39594843463</v>
      </c>
      <c r="CD27" s="105"/>
      <c r="CE27" s="105"/>
      <c r="CF27" s="105">
        <v>243766.57824933689</v>
      </c>
      <c r="CG27" s="105"/>
      <c r="CH27" s="105"/>
      <c r="CI27" s="105">
        <v>228988.76404494382</v>
      </c>
      <c r="CJ27" s="105"/>
      <c r="CK27" s="105"/>
      <c r="CL27" s="105">
        <v>236318.40796019902</v>
      </c>
      <c r="CM27" s="105"/>
      <c r="CN27" s="105"/>
      <c r="CO27" s="105"/>
      <c r="CP27" s="105"/>
      <c r="CQ27" s="105"/>
      <c r="CR27" s="105"/>
      <c r="CS27" s="105"/>
      <c r="CT27" s="105">
        <v>214576.80250783701</v>
      </c>
      <c r="CU27" s="105"/>
      <c r="CV27" s="105"/>
      <c r="CW27" s="105">
        <v>250434.78260869571</v>
      </c>
      <c r="CX27" s="105"/>
      <c r="CY27" s="105"/>
      <c r="CZ27" s="105">
        <v>249127.90697674418</v>
      </c>
      <c r="DA27" s="105">
        <v>260701.75438596492</v>
      </c>
      <c r="DB27" s="105"/>
      <c r="DC27" s="105"/>
      <c r="DD27" s="105"/>
      <c r="DE27" s="105">
        <v>221501.01419878294</v>
      </c>
      <c r="DF27" s="105">
        <v>234782.60869565222</v>
      </c>
      <c r="DG27" s="105"/>
      <c r="DH27" s="105">
        <v>242819.14893617024</v>
      </c>
      <c r="DI27" s="105">
        <v>229700.79557982823</v>
      </c>
    </row>
    <row r="28" spans="2:113">
      <c r="B28" s="47">
        <v>1</v>
      </c>
      <c r="C28" s="105">
        <v>212996.94189602445</v>
      </c>
      <c r="D28" s="105"/>
      <c r="E28" s="105"/>
      <c r="F28" s="105">
        <v>238104.83870967745</v>
      </c>
      <c r="G28" s="105"/>
      <c r="H28" s="105">
        <v>254278.07486631017</v>
      </c>
      <c r="I28" s="105"/>
      <c r="J28" s="105">
        <v>259610.02785515317</v>
      </c>
      <c r="K28" s="105"/>
      <c r="L28" s="105">
        <v>225448.0286738351</v>
      </c>
      <c r="M28" s="105"/>
      <c r="N28" s="105"/>
      <c r="O28" s="105"/>
      <c r="P28" s="105">
        <v>218612.52115059225</v>
      </c>
      <c r="Q28" s="105"/>
      <c r="R28" s="105">
        <v>225272.72727272726</v>
      </c>
      <c r="S28" s="105"/>
      <c r="T28" s="105"/>
      <c r="U28" s="105">
        <v>203017.83264746229</v>
      </c>
      <c r="V28" s="105"/>
      <c r="W28" s="105"/>
      <c r="X28" s="105">
        <v>219039.45111492285</v>
      </c>
      <c r="Y28" s="105"/>
      <c r="Z28" s="105">
        <v>239573.45971563982</v>
      </c>
      <c r="AA28" s="105">
        <v>242000</v>
      </c>
      <c r="AB28" s="105"/>
      <c r="AC28" s="105">
        <v>248641.30434782605</v>
      </c>
      <c r="AD28" s="105">
        <v>236104.513064133</v>
      </c>
      <c r="AE28" s="105"/>
      <c r="AF28" s="105"/>
      <c r="AG28" s="105"/>
      <c r="AH28" s="105">
        <v>270357.14285714284</v>
      </c>
      <c r="AI28" s="105"/>
      <c r="AJ28" s="105"/>
      <c r="AK28" s="105">
        <v>255780.34682080924</v>
      </c>
      <c r="AL28" s="105"/>
      <c r="AM28" s="105"/>
      <c r="AN28" s="105">
        <v>222789.11564625852</v>
      </c>
      <c r="AO28" s="105"/>
      <c r="AP28" s="105">
        <v>259714.28571428571</v>
      </c>
      <c r="AQ28" s="105">
        <v>259710.14492753622</v>
      </c>
      <c r="AR28" s="105"/>
      <c r="AS28" s="105">
        <v>238009.04977375563</v>
      </c>
      <c r="AT28" s="105"/>
      <c r="AU28" s="105"/>
      <c r="AV28" s="105">
        <v>262345.67901234567</v>
      </c>
      <c r="AW28" s="105"/>
      <c r="AX28" s="105"/>
      <c r="AY28" s="105">
        <v>226078.43137254901</v>
      </c>
      <c r="AZ28" s="105">
        <v>229778.67203219314</v>
      </c>
      <c r="BA28" s="105"/>
      <c r="BB28" s="105"/>
      <c r="BC28" s="105"/>
      <c r="BD28" s="105"/>
      <c r="BE28" s="105"/>
      <c r="BF28" s="105">
        <v>254901.96078431371</v>
      </c>
      <c r="BG28" s="105"/>
      <c r="BH28" s="105"/>
      <c r="BI28" s="105"/>
      <c r="BJ28" s="105"/>
      <c r="BK28" s="105"/>
      <c r="BL28" s="105"/>
      <c r="BM28" s="105"/>
      <c r="BN28" s="105">
        <v>205686.03213844253</v>
      </c>
      <c r="BO28" s="105"/>
      <c r="BP28" s="105"/>
      <c r="BQ28" s="105"/>
      <c r="BR28" s="105"/>
      <c r="BS28" s="105"/>
      <c r="BT28" s="105"/>
      <c r="BU28" s="105"/>
      <c r="BV28" s="105">
        <v>235820.89552238808</v>
      </c>
      <c r="BW28" s="105"/>
      <c r="BX28" s="105"/>
      <c r="BY28" s="105"/>
      <c r="BZ28" s="105"/>
      <c r="CA28" s="105"/>
      <c r="CB28" s="105"/>
      <c r="CC28" s="105"/>
      <c r="CD28" s="105"/>
      <c r="CE28" s="105"/>
      <c r="CF28" s="105"/>
      <c r="CG28" s="105"/>
      <c r="CH28" s="105"/>
      <c r="CI28" s="105"/>
      <c r="CJ28" s="105"/>
      <c r="CK28" s="105"/>
      <c r="CL28" s="105"/>
      <c r="CM28" s="105">
        <v>228054.29864253392</v>
      </c>
      <c r="CN28" s="105"/>
      <c r="CO28" s="105"/>
      <c r="CP28" s="105"/>
      <c r="CQ28" s="105"/>
      <c r="CR28" s="105"/>
      <c r="CS28" s="105"/>
      <c r="CT28" s="105"/>
      <c r="CU28" s="105"/>
      <c r="CV28" s="105"/>
      <c r="CW28" s="105"/>
      <c r="CX28" s="105"/>
      <c r="CY28" s="105"/>
      <c r="CZ28" s="105"/>
      <c r="DA28" s="105"/>
      <c r="DB28" s="105"/>
      <c r="DC28" s="105"/>
      <c r="DD28" s="105"/>
      <c r="DE28" s="105"/>
      <c r="DF28" s="105"/>
      <c r="DG28" s="105"/>
      <c r="DH28" s="105"/>
      <c r="DI28" s="105">
        <v>232639.1735672706</v>
      </c>
    </row>
    <row r="29" spans="2:113">
      <c r="B29" s="47" t="s">
        <v>242</v>
      </c>
      <c r="C29" s="105">
        <v>212996.94189602445</v>
      </c>
      <c r="D29" s="105">
        <v>213659.71592626168</v>
      </c>
      <c r="E29" s="105">
        <v>211860.57039384334</v>
      </c>
      <c r="F29" s="105">
        <v>239233.87096774197</v>
      </c>
      <c r="G29" s="105">
        <v>255831.09919571047</v>
      </c>
      <c r="H29" s="105">
        <v>254278.07486631017</v>
      </c>
      <c r="I29" s="105">
        <v>263025.21008403361</v>
      </c>
      <c r="J29" s="105">
        <v>261838.44011142058</v>
      </c>
      <c r="K29" s="105">
        <v>222892.0964618905</v>
      </c>
      <c r="L29" s="105">
        <v>225448.0286738351</v>
      </c>
      <c r="M29" s="105">
        <v>224902.79250618591</v>
      </c>
      <c r="N29" s="105">
        <v>226902.03000882611</v>
      </c>
      <c r="O29" s="105">
        <v>218983.05084745766</v>
      </c>
      <c r="P29" s="105">
        <v>220586.57642413987</v>
      </c>
      <c r="Q29" s="105">
        <v>225500.91074681241</v>
      </c>
      <c r="R29" s="105">
        <v>229236.36363636365</v>
      </c>
      <c r="S29" s="105">
        <v>257204.30107526883</v>
      </c>
      <c r="T29" s="105">
        <v>254825.73726541558</v>
      </c>
      <c r="U29" s="105">
        <v>203017.83264746229</v>
      </c>
      <c r="V29" s="105">
        <v>201918.57744501633</v>
      </c>
      <c r="W29" s="105">
        <v>204142.81820659578</v>
      </c>
      <c r="X29" s="105">
        <v>219039.45111492285</v>
      </c>
      <c r="Y29" s="105">
        <v>221119.66824644554</v>
      </c>
      <c r="Z29" s="105">
        <v>241126.90889942079</v>
      </c>
      <c r="AA29" s="105">
        <v>242000</v>
      </c>
      <c r="AB29" s="105">
        <v>226398.45094664369</v>
      </c>
      <c r="AC29" s="105">
        <v>250181.15942028983</v>
      </c>
      <c r="AD29" s="105">
        <v>236104.513064133</v>
      </c>
      <c r="AE29" s="105">
        <v>239517.63606633962</v>
      </c>
      <c r="AF29" s="105">
        <v>263648.33383976499</v>
      </c>
      <c r="AG29" s="105">
        <v>260678.58224780366</v>
      </c>
      <c r="AH29" s="105">
        <v>270357.14285714284</v>
      </c>
      <c r="AI29" s="105">
        <v>209446.63197862467</v>
      </c>
      <c r="AJ29" s="105">
        <v>271741.07142857142</v>
      </c>
      <c r="AK29" s="105">
        <v>255780.34682080924</v>
      </c>
      <c r="AL29" s="105">
        <v>259645.95375722542</v>
      </c>
      <c r="AM29" s="105">
        <v>227221.27900396154</v>
      </c>
      <c r="AN29" s="105">
        <v>222789.11564625852</v>
      </c>
      <c r="AO29" s="105">
        <v>224425.14266532398</v>
      </c>
      <c r="AP29" s="105">
        <v>260825.39682539683</v>
      </c>
      <c r="AQ29" s="105">
        <v>260837.35909822866</v>
      </c>
      <c r="AR29" s="105">
        <v>223234.32913141078</v>
      </c>
      <c r="AS29" s="105">
        <v>238009.04977375563</v>
      </c>
      <c r="AT29" s="105">
        <v>222733.469665985</v>
      </c>
      <c r="AU29" s="105">
        <v>220568.22048315749</v>
      </c>
      <c r="AV29" s="105">
        <v>262345.67901234567</v>
      </c>
      <c r="AW29" s="105">
        <v>263487.62968874699</v>
      </c>
      <c r="AX29" s="105">
        <v>261461.79401993353</v>
      </c>
      <c r="AY29" s="105">
        <v>226078.43137254901</v>
      </c>
      <c r="AZ29" s="105">
        <v>229778.67203219314</v>
      </c>
      <c r="BA29" s="105">
        <v>230700.28011204483</v>
      </c>
      <c r="BB29" s="105">
        <v>230870.93992526591</v>
      </c>
      <c r="BC29" s="105">
        <v>218932.15480172005</v>
      </c>
      <c r="BD29" s="105">
        <v>269974.43643969315</v>
      </c>
      <c r="BE29" s="105">
        <v>226883.83045525907</v>
      </c>
      <c r="BF29" s="105">
        <v>254901.96078431371</v>
      </c>
      <c r="BG29" s="105">
        <v>232242.05301510185</v>
      </c>
      <c r="BH29" s="105">
        <v>223214.28571428571</v>
      </c>
      <c r="BI29" s="105">
        <v>249326.92307692312</v>
      </c>
      <c r="BJ29" s="105">
        <v>246888.32054560957</v>
      </c>
      <c r="BK29" s="105">
        <v>245578.23129251701</v>
      </c>
      <c r="BL29" s="105">
        <v>244359.6268023749</v>
      </c>
      <c r="BM29" s="105">
        <v>240482.23350253812</v>
      </c>
      <c r="BN29" s="105">
        <v>205686.03213844253</v>
      </c>
      <c r="BO29" s="105">
        <v>238362.31717148444</v>
      </c>
      <c r="BP29" s="105">
        <v>261930.87404453315</v>
      </c>
      <c r="BQ29" s="105">
        <v>257142.85714285713</v>
      </c>
      <c r="BR29" s="105">
        <v>211706.10211706103</v>
      </c>
      <c r="BS29" s="105">
        <v>210323.38308457713</v>
      </c>
      <c r="BT29" s="105">
        <v>208633.5403726708</v>
      </c>
      <c r="BU29" s="105">
        <v>206386.48537288836</v>
      </c>
      <c r="BV29" s="105">
        <v>235820.89552238808</v>
      </c>
      <c r="BW29" s="105">
        <v>223635.82443653615</v>
      </c>
      <c r="BX29" s="105">
        <v>220340.97589653142</v>
      </c>
      <c r="BY29" s="105">
        <v>216637.32394366193</v>
      </c>
      <c r="BZ29" s="105">
        <v>231281.09452736317</v>
      </c>
      <c r="CA29" s="105">
        <v>226604.93827160494</v>
      </c>
      <c r="CB29" s="105">
        <v>224600.24600246004</v>
      </c>
      <c r="CC29" s="105">
        <v>220257.82688766115</v>
      </c>
      <c r="CD29" s="105">
        <v>255555.55555555559</v>
      </c>
      <c r="CE29" s="105">
        <v>252393.61702127656</v>
      </c>
      <c r="CF29" s="105">
        <v>249283.81962864727</v>
      </c>
      <c r="CG29" s="105">
        <v>240095.52538964307</v>
      </c>
      <c r="CH29" s="105">
        <v>237162.16216216213</v>
      </c>
      <c r="CI29" s="105">
        <v>234202.24719101124</v>
      </c>
      <c r="CJ29" s="105">
        <v>245335.56112503484</v>
      </c>
      <c r="CK29" s="105">
        <v>239152.11970074812</v>
      </c>
      <c r="CL29" s="105">
        <v>236940.29850746272</v>
      </c>
      <c r="CM29" s="105">
        <v>228054.29864253392</v>
      </c>
      <c r="CN29" s="105">
        <v>224146.82539682541</v>
      </c>
      <c r="CO29" s="105">
        <v>222107.76545166402</v>
      </c>
      <c r="CP29" s="105">
        <v>221608.83280757099</v>
      </c>
      <c r="CQ29" s="105">
        <v>220944.88188976381</v>
      </c>
      <c r="CR29" s="105">
        <v>220440.25157232708</v>
      </c>
      <c r="CS29" s="105">
        <v>219623.23390894823</v>
      </c>
      <c r="CT29" s="105">
        <v>216692.78996865207</v>
      </c>
      <c r="CU29" s="105">
        <v>263182.00749687629</v>
      </c>
      <c r="CV29" s="105">
        <v>260174.41860465115</v>
      </c>
      <c r="CW29" s="105">
        <v>256473.42995169086</v>
      </c>
      <c r="CX29" s="105">
        <v>261918.72643485549</v>
      </c>
      <c r="CY29" s="105">
        <v>258892.12827988336</v>
      </c>
      <c r="CZ29" s="105">
        <v>255184.10852713179</v>
      </c>
      <c r="DA29" s="105">
        <v>270932.594644506</v>
      </c>
      <c r="DB29" s="105">
        <v>232770.96114519431</v>
      </c>
      <c r="DC29" s="105">
        <v>229795.91836734695</v>
      </c>
      <c r="DD29" s="105">
        <v>228105.9063136456</v>
      </c>
      <c r="DE29" s="105">
        <v>224340.77079107502</v>
      </c>
      <c r="DF29" s="105">
        <v>243828.24067842233</v>
      </c>
      <c r="DG29" s="105">
        <v>253266.66666666666</v>
      </c>
      <c r="DH29" s="105">
        <v>248776.59574468079</v>
      </c>
      <c r="DI29" s="105">
        <v>235342.84311855849</v>
      </c>
    </row>
  </sheetData>
  <conditionalFormatting pivot="1" sqref="C9:DI28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paperSize="9"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E2D80-6E0E-40CF-B46D-B2168353481D}">
  <sheetPr codeName="Лист7" filterMode="1"/>
  <dimension ref="B2:S291"/>
  <sheetViews>
    <sheetView showGridLines="0" topLeftCell="G1" zoomScale="85" zoomScaleNormal="85" workbookViewId="0">
      <selection activeCell="C118" sqref="C118"/>
    </sheetView>
  </sheetViews>
  <sheetFormatPr defaultRowHeight="15"/>
  <cols>
    <col min="1" max="1" width="3.28515625" customWidth="1"/>
    <col min="2" max="2" width="22.28515625" bestFit="1" customWidth="1"/>
    <col min="3" max="3" width="11.140625" bestFit="1" customWidth="1"/>
    <col min="4" max="4" width="90.85546875" bestFit="1" customWidth="1"/>
    <col min="5" max="5" width="10.7109375" customWidth="1"/>
    <col min="6" max="6" width="10.28515625" customWidth="1"/>
    <col min="7" max="7" width="10.28515625" style="47" customWidth="1"/>
    <col min="8" max="8" width="4.28515625" customWidth="1"/>
    <col min="9" max="9" width="6.85546875" bestFit="1" customWidth="1"/>
    <col min="10" max="10" width="14.42578125" bestFit="1" customWidth="1"/>
    <col min="11" max="11" width="7.42578125" style="112" customWidth="1"/>
    <col min="12" max="12" width="89" bestFit="1" customWidth="1"/>
    <col min="13" max="13" width="50" bestFit="1" customWidth="1"/>
    <col min="14" max="15" width="31.7109375" style="80" bestFit="1" customWidth="1"/>
    <col min="16" max="16" width="10.7109375" customWidth="1"/>
    <col min="17" max="17" width="21.140625" bestFit="1" customWidth="1"/>
    <col min="18" max="18" width="15" style="80" customWidth="1"/>
    <col min="19" max="19" width="12.5703125" customWidth="1"/>
    <col min="20" max="54" width="6.5703125" customWidth="1"/>
    <col min="55" max="55" width="6.5703125" bestFit="1" customWidth="1"/>
    <col min="56" max="62" width="3.85546875" bestFit="1" customWidth="1"/>
    <col min="63" max="63" width="6.5703125" bestFit="1" customWidth="1"/>
    <col min="64" max="64" width="11.85546875" bestFit="1" customWidth="1"/>
  </cols>
  <sheetData>
    <row r="2" spans="2:19">
      <c r="E2" s="108" t="s">
        <v>412</v>
      </c>
      <c r="F2" s="108" t="s">
        <v>413</v>
      </c>
      <c r="J2" t="s">
        <v>463</v>
      </c>
      <c r="P2">
        <f>SUM($P$4:$P$1048576)</f>
        <v>580</v>
      </c>
    </row>
    <row r="3" spans="2:19" ht="45">
      <c r="B3" s="50" t="s">
        <v>352</v>
      </c>
      <c r="C3" s="50" t="s">
        <v>27</v>
      </c>
      <c r="D3" t="s">
        <v>350</v>
      </c>
      <c r="E3" s="50" t="s">
        <v>32</v>
      </c>
      <c r="F3" s="50" t="s">
        <v>31</v>
      </c>
      <c r="G3" t="s">
        <v>349</v>
      </c>
      <c r="I3" s="109" t="s">
        <v>10</v>
      </c>
      <c r="J3" s="109" t="s">
        <v>414</v>
      </c>
      <c r="K3" s="109" t="s">
        <v>27</v>
      </c>
      <c r="L3" s="109" t="s">
        <v>419</v>
      </c>
      <c r="M3" s="109" t="s">
        <v>420</v>
      </c>
      <c r="N3" s="113" t="s">
        <v>415</v>
      </c>
      <c r="O3" s="113" t="s">
        <v>416</v>
      </c>
      <c r="P3" s="109" t="s">
        <v>417</v>
      </c>
      <c r="Q3" s="109" t="s">
        <v>422</v>
      </c>
      <c r="R3" s="113" t="s">
        <v>510</v>
      </c>
      <c r="S3" s="113" t="s">
        <v>418</v>
      </c>
    </row>
    <row r="4" spans="2:19" hidden="1">
      <c r="B4" s="46" t="s">
        <v>353</v>
      </c>
      <c r="C4" s="46">
        <v>3</v>
      </c>
      <c r="D4" s="46" t="s">
        <v>309</v>
      </c>
      <c r="E4" s="111">
        <v>65.400000000000006</v>
      </c>
      <c r="F4" s="111">
        <v>66.180000000000007</v>
      </c>
      <c r="G4" s="46">
        <v>1</v>
      </c>
      <c r="I4" s="43" t="s">
        <v>173</v>
      </c>
      <c r="J4" s="114" t="s">
        <v>372</v>
      </c>
      <c r="K4" s="127">
        <v>0</v>
      </c>
      <c r="L4" s="43" t="s">
        <v>323</v>
      </c>
      <c r="M4" s="43" t="e">
        <f>VLOOKUP(J4,'Квартирография (жилое)'!LR:LT,3,0)</f>
        <v>#N/A</v>
      </c>
      <c r="N4" s="115">
        <v>28</v>
      </c>
      <c r="O4" s="115">
        <v>28</v>
      </c>
      <c r="P4" s="74">
        <v>1</v>
      </c>
      <c r="R4" s="118" t="s">
        <v>464</v>
      </c>
      <c r="S4" t="s">
        <v>464</v>
      </c>
    </row>
    <row r="5" spans="2:19" hidden="1">
      <c r="B5" s="46"/>
      <c r="C5" s="46"/>
      <c r="D5" s="46"/>
      <c r="E5" s="46"/>
      <c r="F5" s="111">
        <v>66.27000000000001</v>
      </c>
      <c r="G5" s="46">
        <v>3</v>
      </c>
      <c r="I5" s="43" t="s">
        <v>173</v>
      </c>
      <c r="J5" s="114" t="s">
        <v>374</v>
      </c>
      <c r="K5" s="127">
        <v>0</v>
      </c>
      <c r="L5" s="43" t="s">
        <v>323</v>
      </c>
      <c r="M5" s="43" t="e">
        <f>VLOOKUP(J5,'Квартирография (жилое)'!LR:LT,3,0)</f>
        <v>#N/A</v>
      </c>
      <c r="N5" s="115">
        <v>28</v>
      </c>
      <c r="O5" s="115">
        <v>28</v>
      </c>
      <c r="P5">
        <v>8</v>
      </c>
      <c r="R5" s="118" t="s">
        <v>464</v>
      </c>
      <c r="S5" t="s">
        <v>464</v>
      </c>
    </row>
    <row r="6" spans="2:19" hidden="1">
      <c r="B6" s="46"/>
      <c r="C6" s="46"/>
      <c r="D6" s="46" t="s">
        <v>308</v>
      </c>
      <c r="E6" s="53">
        <v>65.400000000000006</v>
      </c>
      <c r="F6" s="111">
        <v>65.400000000000006</v>
      </c>
      <c r="G6" s="46">
        <v>1</v>
      </c>
      <c r="I6" s="120" t="s">
        <v>204</v>
      </c>
      <c r="J6" s="121" t="s">
        <v>408</v>
      </c>
      <c r="K6" s="122">
        <v>0</v>
      </c>
      <c r="L6" s="120" t="s">
        <v>344</v>
      </c>
      <c r="M6" s="120" t="e">
        <f>VLOOKUP(J6,'Квартирография (жилое)'!LR:LT,3,0)</f>
        <v>#N/A</v>
      </c>
      <c r="N6" s="123">
        <v>28.5</v>
      </c>
      <c r="O6" s="123">
        <v>28.5</v>
      </c>
      <c r="P6" s="128">
        <v>19</v>
      </c>
      <c r="Q6" s="128"/>
      <c r="R6" s="119" t="s">
        <v>500</v>
      </c>
      <c r="S6" t="s">
        <v>470</v>
      </c>
    </row>
    <row r="7" spans="2:19" hidden="1">
      <c r="B7" s="46" t="s">
        <v>354</v>
      </c>
      <c r="C7" s="46">
        <v>2</v>
      </c>
      <c r="D7" s="46" t="s">
        <v>306</v>
      </c>
      <c r="E7" s="111">
        <v>49.599999999999994</v>
      </c>
      <c r="F7" s="111">
        <v>49.599999999999994</v>
      </c>
      <c r="G7" s="46">
        <v>5</v>
      </c>
      <c r="I7" s="44" t="s">
        <v>203</v>
      </c>
      <c r="J7" s="116" t="s">
        <v>389</v>
      </c>
      <c r="K7" s="126">
        <v>1</v>
      </c>
      <c r="L7" s="44" t="s">
        <v>305</v>
      </c>
      <c r="M7" s="44" t="e">
        <f>VLOOKUP(J7,'Квартирография (жилое)'!LR:LT,3,0)</f>
        <v>#N/A</v>
      </c>
      <c r="N7" s="76">
        <v>33.1</v>
      </c>
      <c r="O7" s="76">
        <v>33.1</v>
      </c>
      <c r="P7">
        <v>13</v>
      </c>
      <c r="R7" s="118" t="s">
        <v>491</v>
      </c>
      <c r="S7" t="s">
        <v>471</v>
      </c>
    </row>
    <row r="8" spans="2:19" hidden="1">
      <c r="B8" s="46" t="s">
        <v>355</v>
      </c>
      <c r="C8" s="46">
        <v>1</v>
      </c>
      <c r="D8" s="46" t="s">
        <v>305</v>
      </c>
      <c r="E8" s="111">
        <v>37.299999999999997</v>
      </c>
      <c r="F8" s="111">
        <v>37.299999999999997</v>
      </c>
      <c r="G8" s="46">
        <v>4</v>
      </c>
      <c r="I8" s="43" t="s">
        <v>173</v>
      </c>
      <c r="J8" s="114" t="s">
        <v>384</v>
      </c>
      <c r="K8" s="127">
        <v>1</v>
      </c>
      <c r="L8" s="43" t="s">
        <v>304</v>
      </c>
      <c r="M8" s="43" t="e">
        <f>VLOOKUP(J8,'Квартирография (жилое)'!LR:LT,3,0)</f>
        <v>#N/A</v>
      </c>
      <c r="N8" s="115">
        <v>34.4</v>
      </c>
      <c r="O8" s="115">
        <v>34.4</v>
      </c>
      <c r="P8">
        <v>7</v>
      </c>
      <c r="R8" s="115" t="s">
        <v>470</v>
      </c>
      <c r="S8" t="s">
        <v>469</v>
      </c>
    </row>
    <row r="9" spans="2:19" hidden="1">
      <c r="B9" s="46"/>
      <c r="C9" s="46"/>
      <c r="D9" s="46"/>
      <c r="E9" s="111">
        <v>37.4</v>
      </c>
      <c r="F9" s="111">
        <v>37.4</v>
      </c>
      <c r="G9" s="46">
        <v>1</v>
      </c>
      <c r="I9" s="43" t="s">
        <v>173</v>
      </c>
      <c r="J9" s="114" t="s">
        <v>379</v>
      </c>
      <c r="K9" s="127">
        <v>1</v>
      </c>
      <c r="L9" s="43" t="s">
        <v>325</v>
      </c>
      <c r="M9" s="43" t="e">
        <f>VLOOKUP(J9,'Квартирография (жилое)'!LR:LT,3,0)</f>
        <v>#N/A</v>
      </c>
      <c r="N9" s="115">
        <v>34.5</v>
      </c>
      <c r="O9" s="115">
        <v>34.5</v>
      </c>
      <c r="P9">
        <v>9</v>
      </c>
      <c r="R9" s="115" t="s">
        <v>470</v>
      </c>
      <c r="S9" t="s">
        <v>469</v>
      </c>
    </row>
    <row r="10" spans="2:19" hidden="1">
      <c r="B10" s="46" t="s">
        <v>356</v>
      </c>
      <c r="C10">
        <v>1</v>
      </c>
      <c r="D10" s="46" t="s">
        <v>304</v>
      </c>
      <c r="E10" s="111">
        <v>35.700000000000003</v>
      </c>
      <c r="F10" s="111">
        <v>35.700000000000003</v>
      </c>
      <c r="G10" s="46">
        <v>1</v>
      </c>
      <c r="I10" s="43" t="s">
        <v>173</v>
      </c>
      <c r="J10" s="114" t="s">
        <v>373</v>
      </c>
      <c r="K10" s="127">
        <v>1</v>
      </c>
      <c r="L10" s="43" t="s">
        <v>324</v>
      </c>
      <c r="M10" s="43" t="e">
        <f>VLOOKUP(J10,'Квартирография (жилое)'!LR:LT,3,0)</f>
        <v>#N/A</v>
      </c>
      <c r="N10" s="115">
        <v>34.6</v>
      </c>
      <c r="O10" s="115">
        <v>34.6</v>
      </c>
      <c r="P10" s="74">
        <v>1</v>
      </c>
      <c r="R10" s="118" t="s">
        <v>471</v>
      </c>
      <c r="S10" t="s">
        <v>468</v>
      </c>
    </row>
    <row r="11" spans="2:19" hidden="1">
      <c r="B11" s="46"/>
      <c r="D11" s="46"/>
      <c r="E11" s="111">
        <v>35.900000000000006</v>
      </c>
      <c r="F11" s="111">
        <v>35.900000000000006</v>
      </c>
      <c r="G11" s="46">
        <v>4</v>
      </c>
      <c r="I11" s="43" t="s">
        <v>173</v>
      </c>
      <c r="J11" s="114" t="s">
        <v>375</v>
      </c>
      <c r="K11" s="127">
        <v>1</v>
      </c>
      <c r="L11" s="43" t="s">
        <v>324</v>
      </c>
      <c r="M11" s="43" t="e">
        <f>VLOOKUP(J11,'Квартирография (жилое)'!LR:LT,3,0)</f>
        <v>#N/A</v>
      </c>
      <c r="N11" s="115">
        <v>34.6</v>
      </c>
      <c r="O11" s="115">
        <v>34.6</v>
      </c>
      <c r="P11">
        <v>8</v>
      </c>
      <c r="R11" s="118" t="s">
        <v>471</v>
      </c>
      <c r="S11" t="s">
        <v>468</v>
      </c>
    </row>
    <row r="12" spans="2:19" hidden="1">
      <c r="B12" s="46" t="s">
        <v>357</v>
      </c>
      <c r="C12" s="46">
        <v>2</v>
      </c>
      <c r="D12" s="46" t="s">
        <v>307</v>
      </c>
      <c r="E12" s="111">
        <v>52.2</v>
      </c>
      <c r="F12" s="111">
        <v>56.81</v>
      </c>
      <c r="G12" s="46">
        <v>4</v>
      </c>
      <c r="I12" s="43" t="s">
        <v>173</v>
      </c>
      <c r="J12" s="114" t="s">
        <v>378</v>
      </c>
      <c r="K12" s="127">
        <v>1</v>
      </c>
      <c r="L12" s="43" t="s">
        <v>325</v>
      </c>
      <c r="M12" s="43" t="e">
        <f>VLOOKUP(J12,'Квартирография (жилое)'!LR:LT,3,0)</f>
        <v>#N/A</v>
      </c>
      <c r="N12" s="115">
        <v>35</v>
      </c>
      <c r="O12" s="115">
        <v>35</v>
      </c>
      <c r="P12">
        <v>9</v>
      </c>
      <c r="R12" s="115" t="s">
        <v>470</v>
      </c>
      <c r="S12" t="s">
        <v>472</v>
      </c>
    </row>
    <row r="13" spans="2:19" hidden="1">
      <c r="B13" s="46" t="s">
        <v>358</v>
      </c>
      <c r="C13">
        <v>2</v>
      </c>
      <c r="D13" s="46" t="s">
        <v>313</v>
      </c>
      <c r="E13" s="111">
        <v>51.800000000000004</v>
      </c>
      <c r="F13" s="111">
        <v>56.580000000000005</v>
      </c>
      <c r="G13" s="46">
        <v>2</v>
      </c>
      <c r="I13" s="43" t="s">
        <v>173</v>
      </c>
      <c r="J13" s="114" t="s">
        <v>356</v>
      </c>
      <c r="K13" s="127">
        <v>1</v>
      </c>
      <c r="L13" s="43" t="s">
        <v>304</v>
      </c>
      <c r="M13" s="43" t="e">
        <f>VLOOKUP(J13,'Квартирография (жилое)'!LR:LT,3,0)</f>
        <v>#N/A</v>
      </c>
      <c r="N13" s="115">
        <v>35.700000000000003</v>
      </c>
      <c r="O13" s="115">
        <v>35.9</v>
      </c>
      <c r="P13">
        <v>5</v>
      </c>
      <c r="R13" s="115" t="s">
        <v>470</v>
      </c>
      <c r="S13" t="s">
        <v>465</v>
      </c>
    </row>
    <row r="14" spans="2:19" hidden="1">
      <c r="B14" s="46"/>
      <c r="D14" s="46"/>
      <c r="E14" s="111">
        <v>51.9</v>
      </c>
      <c r="F14" s="111">
        <v>56.65</v>
      </c>
      <c r="G14" s="46">
        <v>5</v>
      </c>
      <c r="I14" s="44" t="s">
        <v>203</v>
      </c>
      <c r="J14" s="116" t="s">
        <v>391</v>
      </c>
      <c r="K14" s="126">
        <v>1</v>
      </c>
      <c r="L14" s="44" t="s">
        <v>335</v>
      </c>
      <c r="M14" s="44" t="e">
        <f>VLOOKUP(J14,'Квартирография (жилое)'!LR:LT,3,0)</f>
        <v>#N/A</v>
      </c>
      <c r="N14" s="76">
        <v>35.700000000000003</v>
      </c>
      <c r="O14" s="76">
        <v>35.700000000000003</v>
      </c>
      <c r="P14" s="74">
        <v>1</v>
      </c>
      <c r="R14" s="115" t="s">
        <v>492</v>
      </c>
      <c r="S14" t="s">
        <v>466</v>
      </c>
    </row>
    <row r="15" spans="2:19" hidden="1">
      <c r="B15" s="46"/>
      <c r="D15" s="46" t="s">
        <v>312</v>
      </c>
      <c r="E15" s="111">
        <v>51.800000000000004</v>
      </c>
      <c r="F15" s="111">
        <v>55.800000000000004</v>
      </c>
      <c r="G15" s="46">
        <v>1</v>
      </c>
      <c r="I15" s="43" t="s">
        <v>173</v>
      </c>
      <c r="J15" s="114" t="s">
        <v>368</v>
      </c>
      <c r="K15" s="127">
        <v>1</v>
      </c>
      <c r="L15" s="43" t="s">
        <v>318</v>
      </c>
      <c r="M15" s="43" t="e">
        <f>VLOOKUP(J15,'Квартирография (жилое)'!LR:LT,3,0)</f>
        <v>#N/A</v>
      </c>
      <c r="N15" s="115">
        <v>36.799999999999997</v>
      </c>
      <c r="O15" s="115">
        <v>36.799999999999997</v>
      </c>
      <c r="P15">
        <v>9</v>
      </c>
      <c r="R15" s="118" t="s">
        <v>469</v>
      </c>
      <c r="S15" t="s">
        <v>467</v>
      </c>
    </row>
    <row r="16" spans="2:19" hidden="1">
      <c r="B16" s="46" t="s">
        <v>359</v>
      </c>
      <c r="C16">
        <v>2</v>
      </c>
      <c r="D16" s="46" t="s">
        <v>314</v>
      </c>
      <c r="E16" s="111">
        <v>55.099999999999994</v>
      </c>
      <c r="F16" s="111">
        <v>58.999999999999993</v>
      </c>
      <c r="G16" s="46">
        <v>2</v>
      </c>
      <c r="I16" s="43" t="s">
        <v>173</v>
      </c>
      <c r="J16" s="114" t="s">
        <v>355</v>
      </c>
      <c r="K16" s="127">
        <v>1</v>
      </c>
      <c r="L16" s="43" t="s">
        <v>305</v>
      </c>
      <c r="M16" s="43" t="e">
        <f>VLOOKUP(J16,'Квартирография (жилое)'!LR:LT,3,0)</f>
        <v>#N/A</v>
      </c>
      <c r="N16" s="115">
        <v>37.299999999999997</v>
      </c>
      <c r="O16" s="115">
        <v>37.4</v>
      </c>
      <c r="P16">
        <v>5</v>
      </c>
      <c r="R16" s="115" t="s">
        <v>468</v>
      </c>
      <c r="S16" t="s">
        <v>474</v>
      </c>
    </row>
    <row r="17" spans="2:19" hidden="1">
      <c r="B17" s="46"/>
      <c r="D17" s="46"/>
      <c r="E17" s="111">
        <v>55.199999999999996</v>
      </c>
      <c r="F17" s="111">
        <v>59.099999999999994</v>
      </c>
      <c r="G17" s="46">
        <v>6</v>
      </c>
      <c r="I17" s="43" t="s">
        <v>173</v>
      </c>
      <c r="J17" s="114" t="s">
        <v>365</v>
      </c>
      <c r="K17" s="127">
        <v>1</v>
      </c>
      <c r="L17" s="43" t="s">
        <v>321</v>
      </c>
      <c r="M17" s="43" t="e">
        <f>VLOOKUP(J17,'Квартирография (жилое)'!LR:LT,3,0)</f>
        <v>#N/A</v>
      </c>
      <c r="N17" s="115">
        <v>38.299999999999997</v>
      </c>
      <c r="O17" s="115">
        <v>42.199999999999996</v>
      </c>
      <c r="P17">
        <v>9</v>
      </c>
      <c r="R17" s="115" t="s">
        <v>468</v>
      </c>
      <c r="S17" t="s">
        <v>476</v>
      </c>
    </row>
    <row r="18" spans="2:19" hidden="1">
      <c r="B18" s="46" t="s">
        <v>360</v>
      </c>
      <c r="C18">
        <v>2</v>
      </c>
      <c r="D18" s="46" t="s">
        <v>311</v>
      </c>
      <c r="E18" s="111">
        <v>54.9</v>
      </c>
      <c r="F18" s="111">
        <v>54.9</v>
      </c>
      <c r="G18" s="46">
        <v>3</v>
      </c>
      <c r="I18" s="46" t="s">
        <v>204</v>
      </c>
      <c r="J18" s="117" t="s">
        <v>410</v>
      </c>
      <c r="K18" s="125">
        <v>1</v>
      </c>
      <c r="L18" s="46" t="s">
        <v>346</v>
      </c>
      <c r="M18" s="46" t="e">
        <f>VLOOKUP(J18,'Квартирография (жилое)'!LR:LT,3,0)</f>
        <v>#N/A</v>
      </c>
      <c r="N18" s="118">
        <v>39.1</v>
      </c>
      <c r="O18" s="118">
        <v>39.1</v>
      </c>
      <c r="P18">
        <v>19</v>
      </c>
      <c r="R18" s="118" t="s">
        <v>501</v>
      </c>
      <c r="S18" t="s">
        <v>480</v>
      </c>
    </row>
    <row r="19" spans="2:19" hidden="1">
      <c r="B19" s="46"/>
      <c r="D19" s="46"/>
      <c r="E19" s="111">
        <v>55</v>
      </c>
      <c r="F19" s="111">
        <v>55</v>
      </c>
      <c r="G19" s="46">
        <v>5</v>
      </c>
      <c r="I19" s="43" t="s">
        <v>173</v>
      </c>
      <c r="J19" s="114" t="s">
        <v>366</v>
      </c>
      <c r="K19" s="127">
        <v>1</v>
      </c>
      <c r="L19" s="43" t="s">
        <v>319</v>
      </c>
      <c r="M19" s="43" t="e">
        <f>VLOOKUP(J19,'Квартирография (жилое)'!LR:LT,3,0)</f>
        <v>#N/A</v>
      </c>
      <c r="N19" s="115">
        <v>40</v>
      </c>
      <c r="O19" s="115">
        <v>40</v>
      </c>
      <c r="P19" s="74">
        <v>1</v>
      </c>
      <c r="R19" s="118" t="s">
        <v>472</v>
      </c>
      <c r="S19" t="s">
        <v>481</v>
      </c>
    </row>
    <row r="20" spans="2:19">
      <c r="B20" s="46" t="s">
        <v>361</v>
      </c>
      <c r="C20" s="46">
        <v>1</v>
      </c>
      <c r="D20" s="46" t="s">
        <v>310</v>
      </c>
      <c r="E20" s="111">
        <v>37.200000000000003</v>
      </c>
      <c r="F20" s="111">
        <v>37.200000000000003</v>
      </c>
      <c r="G20" s="46">
        <v>5</v>
      </c>
      <c r="I20" s="46" t="s">
        <v>204</v>
      </c>
      <c r="J20" s="117" t="s">
        <v>398</v>
      </c>
      <c r="K20" s="125">
        <v>1</v>
      </c>
      <c r="L20" s="46" t="s">
        <v>341</v>
      </c>
      <c r="M20" s="46" t="e">
        <f>VLOOKUP(J20,'Квартирография (жилое)'!LR:LT,3,0)</f>
        <v>#N/A</v>
      </c>
      <c r="N20" s="118">
        <v>40.200000000000003</v>
      </c>
      <c r="O20" s="118">
        <v>40.200000000000003</v>
      </c>
      <c r="P20" s="74">
        <v>1</v>
      </c>
      <c r="R20" s="115" t="s">
        <v>502</v>
      </c>
      <c r="S20" t="s">
        <v>482</v>
      </c>
    </row>
    <row r="21" spans="2:19" hidden="1">
      <c r="B21" s="46"/>
      <c r="C21" s="46"/>
      <c r="D21" s="46"/>
      <c r="E21" s="111">
        <v>37.299999999999997</v>
      </c>
      <c r="F21" s="111">
        <v>37.299999999999997</v>
      </c>
      <c r="G21" s="46">
        <v>2</v>
      </c>
      <c r="I21" s="44" t="s">
        <v>203</v>
      </c>
      <c r="J21" s="116" t="s">
        <v>395</v>
      </c>
      <c r="K21" s="126">
        <v>1</v>
      </c>
      <c r="L21" s="44" t="s">
        <v>337</v>
      </c>
      <c r="M21" s="44" t="e">
        <f>VLOOKUP(J21,'Квартирография (жилое)'!LR:LT,3,0)</f>
        <v>#N/A</v>
      </c>
      <c r="N21" s="76">
        <v>41.4</v>
      </c>
      <c r="O21" s="76">
        <v>45.699999999999996</v>
      </c>
      <c r="P21">
        <v>19</v>
      </c>
      <c r="R21" s="118" t="s">
        <v>493</v>
      </c>
      <c r="S21" t="s">
        <v>484</v>
      </c>
    </row>
    <row r="22" spans="2:19" hidden="1">
      <c r="B22" s="46" t="s">
        <v>362</v>
      </c>
      <c r="C22" s="46">
        <v>3</v>
      </c>
      <c r="D22" s="46" t="s">
        <v>315</v>
      </c>
      <c r="E22" s="111">
        <v>72.899999999999991</v>
      </c>
      <c r="F22" s="111">
        <v>72.899999999999991</v>
      </c>
      <c r="G22" s="46">
        <v>1</v>
      </c>
      <c r="I22" s="43" t="s">
        <v>173</v>
      </c>
      <c r="J22" s="114" t="s">
        <v>381</v>
      </c>
      <c r="K22" s="127">
        <v>1</v>
      </c>
      <c r="L22" s="43" t="s">
        <v>330</v>
      </c>
      <c r="M22" s="43" t="e">
        <f>VLOOKUP(J22,'Квартирография (жилое)'!LR:LT,3,0)</f>
        <v>#N/A</v>
      </c>
      <c r="N22" s="115">
        <v>44.2</v>
      </c>
      <c r="O22" s="115">
        <v>44.2</v>
      </c>
      <c r="P22" s="74">
        <v>1</v>
      </c>
      <c r="R22" s="115" t="s">
        <v>466</v>
      </c>
      <c r="S22" t="s">
        <v>485</v>
      </c>
    </row>
    <row r="23" spans="2:19" hidden="1">
      <c r="B23" s="46" t="s">
        <v>363</v>
      </c>
      <c r="C23">
        <v>3</v>
      </c>
      <c r="D23" s="46" t="s">
        <v>316</v>
      </c>
      <c r="E23" s="111">
        <v>84.700000000000017</v>
      </c>
      <c r="F23" s="111">
        <v>85.480000000000018</v>
      </c>
      <c r="G23" s="46">
        <v>4</v>
      </c>
      <c r="I23" s="46" t="s">
        <v>204</v>
      </c>
      <c r="J23" s="117" t="s">
        <v>404</v>
      </c>
      <c r="K23" s="125">
        <v>1</v>
      </c>
      <c r="L23" s="46" t="s">
        <v>341</v>
      </c>
      <c r="M23" s="46" t="e">
        <f>VLOOKUP(J23,'Квартирография (жилое)'!LR:LT,3,0)</f>
        <v>#N/A</v>
      </c>
      <c r="N23" s="118">
        <v>44.2</v>
      </c>
      <c r="O23" s="118">
        <v>44.2</v>
      </c>
      <c r="P23" s="74">
        <v>1</v>
      </c>
      <c r="R23" s="118" t="s">
        <v>503</v>
      </c>
      <c r="S23" t="s">
        <v>486</v>
      </c>
    </row>
    <row r="24" spans="2:19" hidden="1">
      <c r="B24" s="46"/>
      <c r="D24" s="46"/>
      <c r="E24" s="111">
        <v>84.800000000000011</v>
      </c>
      <c r="F24" s="111">
        <v>85.610000000000014</v>
      </c>
      <c r="G24" s="46">
        <v>3</v>
      </c>
      <c r="I24" s="46" t="s">
        <v>204</v>
      </c>
      <c r="J24" s="117" t="s">
        <v>406</v>
      </c>
      <c r="K24" s="125">
        <v>1</v>
      </c>
      <c r="L24" s="46" t="s">
        <v>345</v>
      </c>
      <c r="M24" s="46" t="e">
        <f>VLOOKUP(J24,'Квартирография (жилое)'!LR:LT,3,0)</f>
        <v>#N/A</v>
      </c>
      <c r="N24" s="118" t="s">
        <v>453</v>
      </c>
      <c r="O24" s="118" t="s">
        <v>454</v>
      </c>
      <c r="P24">
        <v>19</v>
      </c>
      <c r="R24" s="115" t="s">
        <v>504</v>
      </c>
      <c r="S24" t="s">
        <v>488</v>
      </c>
    </row>
    <row r="25" spans="2:19" hidden="1">
      <c r="B25" s="46" t="s">
        <v>364</v>
      </c>
      <c r="C25" s="46">
        <v>2</v>
      </c>
      <c r="D25" s="46" t="s">
        <v>313</v>
      </c>
      <c r="E25" s="111">
        <v>54.499999999999993</v>
      </c>
      <c r="F25" s="111">
        <v>59.079999999999991</v>
      </c>
      <c r="G25" s="46">
        <v>8</v>
      </c>
      <c r="I25" s="43" t="s">
        <v>173</v>
      </c>
      <c r="J25" s="114" t="s">
        <v>370</v>
      </c>
      <c r="K25" s="127">
        <v>1</v>
      </c>
      <c r="L25" s="43" t="s">
        <v>317</v>
      </c>
      <c r="M25" s="43" t="e">
        <f>VLOOKUP(J25,'Квартирография (жилое)'!LR:LT,3,0)</f>
        <v>#N/A</v>
      </c>
      <c r="N25" s="115" t="s">
        <v>434</v>
      </c>
      <c r="O25" s="115" t="s">
        <v>435</v>
      </c>
      <c r="P25">
        <v>8</v>
      </c>
      <c r="R25" s="118" t="s">
        <v>465</v>
      </c>
      <c r="S25" t="s">
        <v>489</v>
      </c>
    </row>
    <row r="26" spans="2:19" hidden="1">
      <c r="B26" s="46"/>
      <c r="C26" s="46"/>
      <c r="D26" s="46" t="s">
        <v>312</v>
      </c>
      <c r="E26" s="53">
        <v>54.499999999999993</v>
      </c>
      <c r="F26" s="111">
        <v>58.29999999999999</v>
      </c>
      <c r="G26" s="46">
        <v>1</v>
      </c>
      <c r="I26" s="43" t="s">
        <v>173</v>
      </c>
      <c r="J26" s="114" t="s">
        <v>383</v>
      </c>
      <c r="K26" s="127">
        <v>1</v>
      </c>
      <c r="L26" s="43" t="s">
        <v>329</v>
      </c>
      <c r="M26" s="43" t="e">
        <f>VLOOKUP(J26,'Квартирография (жилое)'!LR:LT,3,0)</f>
        <v>#N/A</v>
      </c>
      <c r="N26" s="115" t="s">
        <v>459</v>
      </c>
      <c r="O26" s="115" t="s">
        <v>460</v>
      </c>
      <c r="P26">
        <v>8</v>
      </c>
      <c r="Q26" t="s">
        <v>473</v>
      </c>
      <c r="R26" s="115" t="s">
        <v>467</v>
      </c>
      <c r="S26" t="s">
        <v>490</v>
      </c>
    </row>
    <row r="27" spans="2:19" hidden="1">
      <c r="B27" s="44" t="s">
        <v>365</v>
      </c>
      <c r="C27" s="46">
        <v>1</v>
      </c>
      <c r="D27" s="44" t="s">
        <v>321</v>
      </c>
      <c r="E27" s="53">
        <v>38.299999999999997</v>
      </c>
      <c r="F27" s="131">
        <v>42.199999999999996</v>
      </c>
      <c r="G27" s="44">
        <v>9</v>
      </c>
      <c r="I27" s="46" t="s">
        <v>204</v>
      </c>
      <c r="J27" s="117" t="s">
        <v>407</v>
      </c>
      <c r="K27" s="125">
        <v>1</v>
      </c>
      <c r="L27" s="46" t="s">
        <v>325</v>
      </c>
      <c r="M27" s="46" t="e">
        <f>VLOOKUP(J27,'Квартирография (жилое)'!LR:LT,3,0)</f>
        <v>#N/A</v>
      </c>
      <c r="N27" s="118" t="s">
        <v>455</v>
      </c>
      <c r="O27" s="118" t="s">
        <v>455</v>
      </c>
      <c r="P27">
        <v>19</v>
      </c>
      <c r="R27" s="115" t="s">
        <v>504</v>
      </c>
      <c r="S27" t="s">
        <v>472</v>
      </c>
    </row>
    <row r="28" spans="2:19" hidden="1">
      <c r="B28" s="46" t="s">
        <v>366</v>
      </c>
      <c r="C28">
        <v>1</v>
      </c>
      <c r="D28" s="46" t="s">
        <v>319</v>
      </c>
      <c r="E28" s="111">
        <v>40</v>
      </c>
      <c r="F28" s="111">
        <v>40</v>
      </c>
      <c r="G28" s="46">
        <v>1</v>
      </c>
      <c r="I28" s="44" t="s">
        <v>203</v>
      </c>
      <c r="J28" s="116" t="s">
        <v>396</v>
      </c>
      <c r="K28" s="126">
        <v>1</v>
      </c>
      <c r="L28" s="44" t="s">
        <v>335</v>
      </c>
      <c r="M28" s="44" t="e">
        <f>VLOOKUP(J28,'Квартирография (жилое)'!LR:LT,3,0)</f>
        <v>#N/A</v>
      </c>
      <c r="N28" s="76" t="s">
        <v>443</v>
      </c>
      <c r="O28" s="76" t="s">
        <v>443</v>
      </c>
      <c r="P28">
        <v>19</v>
      </c>
      <c r="R28" s="115" t="s">
        <v>492</v>
      </c>
      <c r="S28" t="s">
        <v>466</v>
      </c>
    </row>
    <row r="29" spans="2:19" hidden="1">
      <c r="B29" s="44" t="s">
        <v>367</v>
      </c>
      <c r="C29" s="44">
        <v>2</v>
      </c>
      <c r="D29" s="44" t="s">
        <v>322</v>
      </c>
      <c r="E29" s="53">
        <v>58.1</v>
      </c>
      <c r="F29" s="131">
        <v>58.1</v>
      </c>
      <c r="G29" s="44">
        <v>8</v>
      </c>
      <c r="I29" s="43" t="s">
        <v>173</v>
      </c>
      <c r="J29" s="114" t="s">
        <v>361</v>
      </c>
      <c r="K29" s="127">
        <v>1</v>
      </c>
      <c r="L29" s="43" t="s">
        <v>310</v>
      </c>
      <c r="M29" s="43" t="e">
        <f>VLOOKUP(J29,'Квартирография (жилое)'!LR:LT,3,0)</f>
        <v>#N/A</v>
      </c>
      <c r="N29" s="115" t="s">
        <v>429</v>
      </c>
      <c r="O29" s="115" t="s">
        <v>429</v>
      </c>
      <c r="P29">
        <v>7</v>
      </c>
      <c r="R29" s="118" t="s">
        <v>474</v>
      </c>
      <c r="S29" t="s">
        <v>477</v>
      </c>
    </row>
    <row r="30" spans="2:19" hidden="1">
      <c r="B30" s="46" t="s">
        <v>368</v>
      </c>
      <c r="C30" s="46">
        <v>1</v>
      </c>
      <c r="D30" s="46" t="s">
        <v>318</v>
      </c>
      <c r="E30" s="111">
        <v>36.800000000000004</v>
      </c>
      <c r="F30" s="111">
        <v>36.800000000000004</v>
      </c>
      <c r="G30" s="46">
        <v>9</v>
      </c>
      <c r="I30" s="46" t="s">
        <v>204</v>
      </c>
      <c r="J30" s="117" t="s">
        <v>401</v>
      </c>
      <c r="K30" s="125">
        <v>1</v>
      </c>
      <c r="L30" s="46" t="s">
        <v>340</v>
      </c>
      <c r="M30" s="46" t="e">
        <f>VLOOKUP(J30,'Квартирография (жилое)'!LR:LT,3,0)</f>
        <v>#N/A</v>
      </c>
      <c r="N30" s="118" t="s">
        <v>448</v>
      </c>
      <c r="O30" s="118" t="s">
        <v>448</v>
      </c>
      <c r="P30">
        <v>17</v>
      </c>
      <c r="R30" s="118" t="s">
        <v>505</v>
      </c>
      <c r="S30" t="s">
        <v>478</v>
      </c>
    </row>
    <row r="31" spans="2:19" hidden="1">
      <c r="B31" s="46" t="s">
        <v>369</v>
      </c>
      <c r="C31">
        <v>1</v>
      </c>
      <c r="D31" s="46" t="s">
        <v>320</v>
      </c>
      <c r="E31" s="111">
        <v>42</v>
      </c>
      <c r="F31" s="111">
        <v>42.81</v>
      </c>
      <c r="G31" s="46">
        <v>8</v>
      </c>
      <c r="I31" s="46" t="s">
        <v>204</v>
      </c>
      <c r="J31" s="117" t="s">
        <v>411</v>
      </c>
      <c r="K31" s="125">
        <v>1</v>
      </c>
      <c r="L31" s="46" t="s">
        <v>325</v>
      </c>
      <c r="M31" s="46" t="e">
        <f>VLOOKUP(J31,'Квартирография (жилое)'!LR:LT,3,0)</f>
        <v>#N/A</v>
      </c>
      <c r="N31" s="118" t="s">
        <v>457</v>
      </c>
      <c r="O31" s="118" t="s">
        <v>457</v>
      </c>
      <c r="P31">
        <v>19</v>
      </c>
      <c r="R31" s="115" t="s">
        <v>504</v>
      </c>
      <c r="S31" t="s">
        <v>479</v>
      </c>
    </row>
    <row r="32" spans="2:19" hidden="1">
      <c r="B32" s="46"/>
      <c r="D32" s="46" t="s">
        <v>305</v>
      </c>
      <c r="E32" s="111">
        <v>42.1</v>
      </c>
      <c r="F32" s="111">
        <v>42.1</v>
      </c>
      <c r="G32" s="46">
        <v>1</v>
      </c>
      <c r="I32" s="44" t="s">
        <v>203</v>
      </c>
      <c r="J32" s="116" t="s">
        <v>393</v>
      </c>
      <c r="K32" s="126">
        <v>1</v>
      </c>
      <c r="L32" s="44" t="s">
        <v>336</v>
      </c>
      <c r="M32" s="44" t="e">
        <f>VLOOKUP(J32,'Квартирография (жилое)'!LR:LT,3,0)</f>
        <v>#N/A</v>
      </c>
      <c r="N32" s="76" t="s">
        <v>442</v>
      </c>
      <c r="O32" s="76" t="s">
        <v>442</v>
      </c>
      <c r="P32">
        <v>19</v>
      </c>
      <c r="R32" s="118" t="s">
        <v>494</v>
      </c>
      <c r="S32" t="s">
        <v>483</v>
      </c>
    </row>
    <row r="33" spans="2:19">
      <c r="B33" s="46" t="s">
        <v>370</v>
      </c>
      <c r="C33">
        <v>1</v>
      </c>
      <c r="D33" s="46" t="s">
        <v>317</v>
      </c>
      <c r="E33" s="111">
        <v>32.1</v>
      </c>
      <c r="F33" s="111">
        <v>32.910000000000004</v>
      </c>
      <c r="G33" s="46">
        <v>6</v>
      </c>
      <c r="I33" s="46" t="s">
        <v>204</v>
      </c>
      <c r="J33" s="117" t="s">
        <v>403</v>
      </c>
      <c r="K33" s="125">
        <v>1</v>
      </c>
      <c r="L33" s="46" t="s">
        <v>341</v>
      </c>
      <c r="M33" s="46" t="e">
        <f>VLOOKUP(J33,'Квартирография (жилое)'!LR:LT,3,0)</f>
        <v>#N/A</v>
      </c>
      <c r="N33" s="118" t="s">
        <v>450</v>
      </c>
      <c r="O33" s="118" t="s">
        <v>450</v>
      </c>
      <c r="P33">
        <v>17</v>
      </c>
      <c r="R33" s="118" t="s">
        <v>502</v>
      </c>
      <c r="S33" t="s">
        <v>482</v>
      </c>
    </row>
    <row r="34" spans="2:19" hidden="1">
      <c r="B34" s="46"/>
      <c r="D34" s="46"/>
      <c r="E34" s="111">
        <v>32.200000000000003</v>
      </c>
      <c r="F34" s="111">
        <v>33.010000000000005</v>
      </c>
      <c r="G34" s="46">
        <v>2</v>
      </c>
      <c r="I34" s="43" t="s">
        <v>173</v>
      </c>
      <c r="J34" s="114" t="s">
        <v>369</v>
      </c>
      <c r="K34" s="127">
        <v>1</v>
      </c>
      <c r="L34" s="43" t="s">
        <v>320</v>
      </c>
      <c r="M34" s="43" t="e">
        <f>VLOOKUP(J34,'Квартирография (жилое)'!LR:LT,3,0)</f>
        <v>#N/A</v>
      </c>
      <c r="N34" s="115" t="s">
        <v>431</v>
      </c>
      <c r="O34" s="115" t="s">
        <v>432</v>
      </c>
      <c r="P34">
        <v>9</v>
      </c>
      <c r="Q34" t="s">
        <v>433</v>
      </c>
      <c r="R34" s="115" t="s">
        <v>476</v>
      </c>
      <c r="S34" t="s">
        <v>475</v>
      </c>
    </row>
    <row r="35" spans="2:19" hidden="1">
      <c r="B35" s="44" t="s">
        <v>371</v>
      </c>
      <c r="C35" s="44">
        <v>3</v>
      </c>
      <c r="D35" s="44" t="s">
        <v>313</v>
      </c>
      <c r="E35" s="131">
        <v>67</v>
      </c>
      <c r="F35" s="131">
        <v>71.11</v>
      </c>
      <c r="G35" s="44">
        <v>8</v>
      </c>
      <c r="I35" s="120" t="s">
        <v>204</v>
      </c>
      <c r="J35" s="121" t="s">
        <v>402</v>
      </c>
      <c r="K35" s="122">
        <v>1</v>
      </c>
      <c r="L35" s="120" t="s">
        <v>341</v>
      </c>
      <c r="M35" s="120" t="e">
        <f>VLOOKUP(J35,'Квартирография (жилое)'!LR:LT,3,0)</f>
        <v>#N/A</v>
      </c>
      <c r="N35" s="123" t="s">
        <v>449</v>
      </c>
      <c r="O35" s="123" t="s">
        <v>449</v>
      </c>
      <c r="P35" s="128">
        <v>17</v>
      </c>
      <c r="Q35" s="128"/>
      <c r="R35" s="123" t="s">
        <v>502</v>
      </c>
      <c r="S35" t="s">
        <v>487</v>
      </c>
    </row>
    <row r="36" spans="2:19" hidden="1">
      <c r="B36" s="46" t="s">
        <v>372</v>
      </c>
      <c r="C36" s="46" t="s">
        <v>238</v>
      </c>
      <c r="D36" s="46" t="s">
        <v>323</v>
      </c>
      <c r="E36" s="111">
        <v>28</v>
      </c>
      <c r="F36" s="111">
        <v>28</v>
      </c>
      <c r="G36" s="46">
        <v>1</v>
      </c>
      <c r="I36" s="43" t="s">
        <v>173</v>
      </c>
      <c r="J36" s="114" t="s">
        <v>376</v>
      </c>
      <c r="K36" s="127">
        <v>2</v>
      </c>
      <c r="L36" s="43" t="s">
        <v>307</v>
      </c>
      <c r="M36" s="43" t="e">
        <f>VLOOKUP(J36,'Квартирография (жилое)'!LR:LT,3,0)</f>
        <v>#N/A</v>
      </c>
      <c r="N36" s="115">
        <v>48.8</v>
      </c>
      <c r="O36" s="115">
        <v>53.01</v>
      </c>
      <c r="P36">
        <v>8</v>
      </c>
      <c r="R36" s="118" t="s">
        <v>477</v>
      </c>
      <c r="S36" t="s">
        <v>491</v>
      </c>
    </row>
    <row r="37" spans="2:19" hidden="1">
      <c r="B37" s="46" t="s">
        <v>373</v>
      </c>
      <c r="C37" s="46">
        <v>1</v>
      </c>
      <c r="D37" s="46" t="s">
        <v>324</v>
      </c>
      <c r="E37" s="111">
        <v>34.6</v>
      </c>
      <c r="F37" s="111">
        <v>34.6</v>
      </c>
      <c r="G37" s="46">
        <v>1</v>
      </c>
      <c r="I37" s="43" t="s">
        <v>173</v>
      </c>
      <c r="J37" s="114" t="s">
        <v>354</v>
      </c>
      <c r="K37" s="127">
        <v>2</v>
      </c>
      <c r="L37" s="43" t="s">
        <v>306</v>
      </c>
      <c r="M37" s="43" t="e">
        <f>VLOOKUP(J37,'Квартирография (жилое)'!LR:LT,3,0)</f>
        <v>#N/A</v>
      </c>
      <c r="N37" s="115">
        <v>49.6</v>
      </c>
      <c r="O37" s="115">
        <v>49.6</v>
      </c>
      <c r="P37">
        <v>5</v>
      </c>
      <c r="R37" s="115" t="s">
        <v>478</v>
      </c>
      <c r="S37" t="s">
        <v>492</v>
      </c>
    </row>
    <row r="38" spans="2:19" hidden="1">
      <c r="B38" s="46" t="s">
        <v>374</v>
      </c>
      <c r="C38" s="46" t="s">
        <v>238</v>
      </c>
      <c r="D38" s="46" t="s">
        <v>323</v>
      </c>
      <c r="E38" s="111">
        <v>28</v>
      </c>
      <c r="F38" s="111">
        <v>28</v>
      </c>
      <c r="G38" s="46">
        <v>8</v>
      </c>
      <c r="I38" s="43" t="s">
        <v>173</v>
      </c>
      <c r="J38" s="114" t="s">
        <v>387</v>
      </c>
      <c r="K38" s="127">
        <v>2</v>
      </c>
      <c r="L38" s="43" t="s">
        <v>331</v>
      </c>
      <c r="M38" s="43" t="e">
        <f>VLOOKUP(J38,'Квартирография (жилое)'!LR:LT,3,0)</f>
        <v>#N/A</v>
      </c>
      <c r="N38" s="115">
        <v>49.7</v>
      </c>
      <c r="O38" s="115">
        <v>49.7</v>
      </c>
      <c r="P38">
        <v>7</v>
      </c>
      <c r="R38" s="118" t="s">
        <v>479</v>
      </c>
      <c r="S38" t="s">
        <v>493</v>
      </c>
    </row>
    <row r="39" spans="2:19" hidden="1">
      <c r="B39" s="46" t="s">
        <v>375</v>
      </c>
      <c r="C39" s="46">
        <v>1</v>
      </c>
      <c r="D39" s="46" t="s">
        <v>324</v>
      </c>
      <c r="E39" s="111">
        <v>34.6</v>
      </c>
      <c r="F39" s="111">
        <v>34.6</v>
      </c>
      <c r="G39" s="46">
        <v>8</v>
      </c>
      <c r="I39" s="43" t="s">
        <v>173</v>
      </c>
      <c r="J39" s="114" t="s">
        <v>385</v>
      </c>
      <c r="K39" s="127">
        <v>2</v>
      </c>
      <c r="L39" s="43" t="s">
        <v>332</v>
      </c>
      <c r="M39" s="43" t="e">
        <f>VLOOKUP(J39,'Квартирография (жилое)'!LR:LT,3,0)</f>
        <v>#N/A</v>
      </c>
      <c r="N39" s="115">
        <v>51</v>
      </c>
      <c r="O39" s="115">
        <v>51</v>
      </c>
      <c r="P39" s="74">
        <v>1</v>
      </c>
      <c r="R39" s="115" t="s">
        <v>480</v>
      </c>
      <c r="S39" t="s">
        <v>495</v>
      </c>
    </row>
    <row r="40" spans="2:19" hidden="1">
      <c r="B40" s="46" t="s">
        <v>376</v>
      </c>
      <c r="C40" s="46">
        <v>2</v>
      </c>
      <c r="D40" s="46" t="s">
        <v>307</v>
      </c>
      <c r="E40" s="111">
        <v>48.8</v>
      </c>
      <c r="F40" s="111">
        <v>53.01</v>
      </c>
      <c r="G40" s="46">
        <v>8</v>
      </c>
      <c r="I40" s="43" t="s">
        <v>173</v>
      </c>
      <c r="J40" s="114" t="s">
        <v>357</v>
      </c>
      <c r="K40" s="127">
        <v>2</v>
      </c>
      <c r="L40" s="43" t="s">
        <v>307</v>
      </c>
      <c r="M40" s="43" t="e">
        <f>VLOOKUP(J40,'Квартирография (жилое)'!LR:LT,3,0)</f>
        <v>#N/A</v>
      </c>
      <c r="N40" s="115">
        <v>52.2</v>
      </c>
      <c r="O40" s="115">
        <v>56.81</v>
      </c>
      <c r="P40">
        <v>4</v>
      </c>
      <c r="R40" s="118" t="s">
        <v>477</v>
      </c>
      <c r="S40" t="s">
        <v>496</v>
      </c>
    </row>
    <row r="41" spans="2:19" hidden="1">
      <c r="B41" s="46" t="s">
        <v>377</v>
      </c>
      <c r="C41">
        <v>2</v>
      </c>
      <c r="D41" s="46" t="s">
        <v>327</v>
      </c>
      <c r="E41" s="111">
        <v>58.8</v>
      </c>
      <c r="F41" s="111">
        <v>59.58</v>
      </c>
      <c r="G41" s="46">
        <v>8</v>
      </c>
      <c r="I41" s="43" t="s">
        <v>173</v>
      </c>
      <c r="J41" s="114" t="s">
        <v>364</v>
      </c>
      <c r="K41" s="127">
        <v>2</v>
      </c>
      <c r="L41" s="43" t="s">
        <v>313</v>
      </c>
      <c r="M41" s="43" t="e">
        <f>VLOOKUP(J41,'Квартирография (жилое)'!LR:LT,3,0)</f>
        <v>#N/A</v>
      </c>
      <c r="N41" s="115">
        <v>54.5</v>
      </c>
      <c r="O41" s="115" t="s">
        <v>437</v>
      </c>
      <c r="P41">
        <v>9</v>
      </c>
      <c r="Q41" t="s">
        <v>433</v>
      </c>
      <c r="R41" s="115" t="s">
        <v>481</v>
      </c>
      <c r="S41" t="s">
        <v>500</v>
      </c>
    </row>
    <row r="42" spans="2:19" hidden="1">
      <c r="B42" s="46"/>
      <c r="D42" s="46" t="s">
        <v>328</v>
      </c>
      <c r="E42" s="53">
        <v>58.8</v>
      </c>
      <c r="F42" s="111">
        <v>58.8</v>
      </c>
      <c r="G42" s="46">
        <v>1</v>
      </c>
      <c r="I42" s="43" t="s">
        <v>173</v>
      </c>
      <c r="J42" s="114" t="s">
        <v>380</v>
      </c>
      <c r="K42" s="127">
        <v>2</v>
      </c>
      <c r="L42" s="43" t="s">
        <v>326</v>
      </c>
      <c r="M42" s="43" t="e">
        <f>VLOOKUP(J42,'Квартирография (жилое)'!LR:LT,3,0)</f>
        <v>#N/A</v>
      </c>
      <c r="N42" s="115">
        <v>57.1</v>
      </c>
      <c r="O42" s="115">
        <v>57.910000000000004</v>
      </c>
      <c r="P42">
        <v>8</v>
      </c>
      <c r="R42" s="118" t="s">
        <v>477</v>
      </c>
      <c r="S42" t="s">
        <v>505</v>
      </c>
    </row>
    <row r="43" spans="2:19" hidden="1">
      <c r="B43" s="46" t="s">
        <v>378</v>
      </c>
      <c r="C43" s="46">
        <v>1</v>
      </c>
      <c r="D43" s="46" t="s">
        <v>325</v>
      </c>
      <c r="E43" s="111">
        <v>35</v>
      </c>
      <c r="F43" s="111">
        <v>35</v>
      </c>
      <c r="G43" s="46">
        <v>9</v>
      </c>
      <c r="I43" s="43" t="s">
        <v>173</v>
      </c>
      <c r="J43" s="114" t="s">
        <v>367</v>
      </c>
      <c r="K43" s="127">
        <v>2</v>
      </c>
      <c r="L43" s="43" t="s">
        <v>322</v>
      </c>
      <c r="M43" s="43" t="e">
        <f>VLOOKUP(J43,'Квартирография (жилое)'!LR:LT,3,0)</f>
        <v>#N/A</v>
      </c>
      <c r="N43" s="115">
        <v>58.1</v>
      </c>
      <c r="O43" s="115">
        <v>58.1</v>
      </c>
      <c r="P43">
        <v>8</v>
      </c>
      <c r="R43" s="115" t="s">
        <v>482</v>
      </c>
      <c r="S43" t="s">
        <v>506</v>
      </c>
    </row>
    <row r="44" spans="2:19" hidden="1">
      <c r="B44" s="46" t="s">
        <v>379</v>
      </c>
      <c r="C44">
        <v>1</v>
      </c>
      <c r="D44" t="s">
        <v>325</v>
      </c>
      <c r="E44" s="111">
        <v>34.5</v>
      </c>
      <c r="F44" s="111">
        <v>34.5</v>
      </c>
      <c r="G44" s="46">
        <v>9</v>
      </c>
      <c r="I44" s="43" t="s">
        <v>173</v>
      </c>
      <c r="J44" s="114" t="s">
        <v>377</v>
      </c>
      <c r="K44" s="127">
        <v>2</v>
      </c>
      <c r="L44" s="43" t="s">
        <v>327</v>
      </c>
      <c r="M44" s="43" t="e">
        <f>VLOOKUP(J44,'Квартирография (жилое)'!LR:LT,3,0)</f>
        <v>#N/A</v>
      </c>
      <c r="N44" s="115">
        <v>58.8</v>
      </c>
      <c r="O44" s="115" t="s">
        <v>436</v>
      </c>
      <c r="P44">
        <v>9</v>
      </c>
      <c r="Q44" t="s">
        <v>433</v>
      </c>
      <c r="R44" s="118" t="s">
        <v>477</v>
      </c>
      <c r="S44" t="s">
        <v>507</v>
      </c>
    </row>
    <row r="45" spans="2:19" hidden="1">
      <c r="B45" s="46" t="s">
        <v>380</v>
      </c>
      <c r="C45" s="46">
        <v>2</v>
      </c>
      <c r="D45" s="46" t="s">
        <v>326</v>
      </c>
      <c r="E45" s="111">
        <v>57.1</v>
      </c>
      <c r="F45" s="111">
        <v>57.910000000000004</v>
      </c>
      <c r="G45" s="46">
        <v>8</v>
      </c>
      <c r="I45" s="44" t="s">
        <v>203</v>
      </c>
      <c r="J45" s="116" t="s">
        <v>390</v>
      </c>
      <c r="K45" s="126">
        <v>2</v>
      </c>
      <c r="L45" s="44" t="s">
        <v>333</v>
      </c>
      <c r="M45" s="44" t="e">
        <f>VLOOKUP(J45,'Квартирография (жилое)'!LR:LT,3,0)</f>
        <v>#N/A</v>
      </c>
      <c r="N45" s="76">
        <v>58.8</v>
      </c>
      <c r="O45" s="76">
        <v>58.8</v>
      </c>
      <c r="P45">
        <v>13</v>
      </c>
      <c r="R45" s="115" t="s">
        <v>495</v>
      </c>
      <c r="S45" t="s">
        <v>508</v>
      </c>
    </row>
    <row r="46" spans="2:19" hidden="1">
      <c r="B46" s="46" t="s">
        <v>381</v>
      </c>
      <c r="C46" s="46">
        <v>1</v>
      </c>
      <c r="D46" s="46" t="s">
        <v>330</v>
      </c>
      <c r="E46" s="111">
        <v>44.2</v>
      </c>
      <c r="F46" s="111">
        <v>44.2</v>
      </c>
      <c r="G46" s="46">
        <v>1</v>
      </c>
      <c r="I46" s="44" t="s">
        <v>203</v>
      </c>
      <c r="J46" s="116" t="s">
        <v>388</v>
      </c>
      <c r="K46" s="126">
        <v>2</v>
      </c>
      <c r="L46" s="44" t="s">
        <v>334</v>
      </c>
      <c r="M46" s="44" t="e">
        <f>VLOOKUP(J46,'Квартирография (жилое)'!LR:LT,3,0)</f>
        <v>#N/A</v>
      </c>
      <c r="N46" s="76">
        <v>64.399999999999991</v>
      </c>
      <c r="O46" s="76">
        <v>64.399999999999991</v>
      </c>
      <c r="P46">
        <v>13</v>
      </c>
      <c r="R46" s="118" t="s">
        <v>496</v>
      </c>
      <c r="S46" t="s">
        <v>513</v>
      </c>
    </row>
    <row r="47" spans="2:19" hidden="1">
      <c r="B47" s="46" t="s">
        <v>382</v>
      </c>
      <c r="C47" s="46">
        <v>2</v>
      </c>
      <c r="D47" s="46" t="s">
        <v>326</v>
      </c>
      <c r="E47" s="111">
        <v>57.9</v>
      </c>
      <c r="F47" s="111">
        <v>58.68</v>
      </c>
      <c r="G47" s="46">
        <v>3</v>
      </c>
      <c r="I47" s="46" t="s">
        <v>204</v>
      </c>
      <c r="J47" s="117" t="s">
        <v>409</v>
      </c>
      <c r="K47" s="125">
        <v>2</v>
      </c>
      <c r="L47" s="46" t="s">
        <v>347</v>
      </c>
      <c r="M47" s="46" t="e">
        <f>VLOOKUP(J47,'Квартирография (жилое)'!LR:LT,3,0)</f>
        <v>#N/A</v>
      </c>
      <c r="N47" s="118" t="s">
        <v>456</v>
      </c>
      <c r="O47" s="118" t="s">
        <v>456</v>
      </c>
      <c r="P47">
        <v>19</v>
      </c>
      <c r="R47" s="115" t="s">
        <v>506</v>
      </c>
      <c r="S47" t="s">
        <v>494</v>
      </c>
    </row>
    <row r="48" spans="2:19" hidden="1">
      <c r="B48" s="46"/>
      <c r="C48" s="46"/>
      <c r="D48" s="46"/>
      <c r="E48" s="111">
        <v>58.000000000000007</v>
      </c>
      <c r="F48" s="111">
        <v>58.780000000000008</v>
      </c>
      <c r="G48" s="46">
        <v>4</v>
      </c>
      <c r="I48" s="43" t="s">
        <v>173</v>
      </c>
      <c r="J48" s="114" t="s">
        <v>386</v>
      </c>
      <c r="K48" s="127">
        <v>2</v>
      </c>
      <c r="L48" s="43" t="s">
        <v>458</v>
      </c>
      <c r="M48" s="43" t="e">
        <f>VLOOKUP(J48,'Квартирография (жилое)'!LR:LT,3,0)</f>
        <v>#N/A</v>
      </c>
      <c r="N48" s="115" t="s">
        <v>462</v>
      </c>
      <c r="O48" s="115" t="s">
        <v>462</v>
      </c>
      <c r="P48">
        <v>8</v>
      </c>
      <c r="Q48" t="s">
        <v>461</v>
      </c>
      <c r="R48" s="115" t="s">
        <v>483</v>
      </c>
      <c r="S48" t="s">
        <v>498</v>
      </c>
    </row>
    <row r="49" spans="2:19" hidden="1">
      <c r="B49" s="44" t="s">
        <v>383</v>
      </c>
      <c r="C49" s="44">
        <v>1</v>
      </c>
      <c r="D49" s="44" t="s">
        <v>324</v>
      </c>
      <c r="E49" s="131">
        <v>32.4</v>
      </c>
      <c r="F49" s="131">
        <v>32.4</v>
      </c>
      <c r="G49" s="44">
        <v>1</v>
      </c>
      <c r="I49" s="43" t="s">
        <v>173</v>
      </c>
      <c r="J49" s="114" t="s">
        <v>358</v>
      </c>
      <c r="K49" s="127">
        <v>2</v>
      </c>
      <c r="L49" s="43" t="s">
        <v>312</v>
      </c>
      <c r="M49" s="43" t="e">
        <f>VLOOKUP(J49,'Квартирография (жилое)'!LR:LT,3,0)</f>
        <v>#N/A</v>
      </c>
      <c r="N49" s="115" t="s">
        <v>424</v>
      </c>
      <c r="O49" s="115" t="s">
        <v>425</v>
      </c>
      <c r="P49">
        <v>8</v>
      </c>
      <c r="Q49" t="s">
        <v>423</v>
      </c>
      <c r="R49" s="118" t="s">
        <v>484</v>
      </c>
      <c r="S49" t="s">
        <v>499</v>
      </c>
    </row>
    <row r="50" spans="2:19" hidden="1">
      <c r="B50" s="44"/>
      <c r="C50" s="46"/>
      <c r="D50" s="44" t="s">
        <v>329</v>
      </c>
      <c r="E50" s="131">
        <v>32.799999999999997</v>
      </c>
      <c r="F50" s="131">
        <v>35.799999999999997</v>
      </c>
      <c r="G50" s="44">
        <v>7</v>
      </c>
      <c r="I50" s="44" t="s">
        <v>203</v>
      </c>
      <c r="J50" s="116" t="s">
        <v>392</v>
      </c>
      <c r="K50" s="126">
        <v>2</v>
      </c>
      <c r="L50" s="44" t="s">
        <v>338</v>
      </c>
      <c r="M50" s="44" t="e">
        <f>VLOOKUP(J50,'Квартирография (жилое)'!LR:LT,3,0)</f>
        <v>#N/A</v>
      </c>
      <c r="N50" s="76" t="s">
        <v>440</v>
      </c>
      <c r="O50" s="76" t="s">
        <v>441</v>
      </c>
      <c r="P50">
        <v>19</v>
      </c>
      <c r="R50" s="115" t="s">
        <v>498</v>
      </c>
      <c r="S50" t="s">
        <v>512</v>
      </c>
    </row>
    <row r="51" spans="2:19" hidden="1">
      <c r="B51" s="46" t="s">
        <v>384</v>
      </c>
      <c r="C51">
        <v>1</v>
      </c>
      <c r="D51" s="46" t="s">
        <v>304</v>
      </c>
      <c r="E51" s="111">
        <v>34.4</v>
      </c>
      <c r="F51" s="111">
        <v>34.4</v>
      </c>
      <c r="G51" s="46">
        <v>7</v>
      </c>
      <c r="I51" s="46" t="s">
        <v>204</v>
      </c>
      <c r="J51" s="117" t="s">
        <v>399</v>
      </c>
      <c r="K51" s="125">
        <v>2</v>
      </c>
      <c r="L51" s="46" t="s">
        <v>343</v>
      </c>
      <c r="M51" s="46" t="e">
        <f>VLOOKUP(J51,'Квартирография (жилое)'!LR:LT,3,0)</f>
        <v>#N/A</v>
      </c>
      <c r="N51" s="118" t="s">
        <v>445</v>
      </c>
      <c r="O51" s="118" t="s">
        <v>446</v>
      </c>
      <c r="P51">
        <v>17</v>
      </c>
      <c r="R51" s="118" t="s">
        <v>507</v>
      </c>
      <c r="S51" t="s">
        <v>501</v>
      </c>
    </row>
    <row r="52" spans="2:19" hidden="1">
      <c r="B52" s="46" t="s">
        <v>385</v>
      </c>
      <c r="C52" s="46">
        <v>2</v>
      </c>
      <c r="D52" s="44" t="s">
        <v>332</v>
      </c>
      <c r="E52" s="131">
        <v>51</v>
      </c>
      <c r="F52" s="111">
        <v>51</v>
      </c>
      <c r="G52" s="46">
        <v>1</v>
      </c>
      <c r="I52" s="46" t="s">
        <v>204</v>
      </c>
      <c r="J52" s="117" t="s">
        <v>400</v>
      </c>
      <c r="K52" s="125">
        <v>2</v>
      </c>
      <c r="L52" s="46" t="s">
        <v>342</v>
      </c>
      <c r="M52" s="46" t="e">
        <f>VLOOKUP(J52,'Квартирография (жилое)'!LR:LT,3,0)</f>
        <v>#N/A</v>
      </c>
      <c r="N52" s="118" t="s">
        <v>447</v>
      </c>
      <c r="O52" s="118" t="s">
        <v>447</v>
      </c>
      <c r="P52">
        <v>17</v>
      </c>
      <c r="R52" s="115" t="s">
        <v>508</v>
      </c>
      <c r="S52" t="s">
        <v>502</v>
      </c>
    </row>
    <row r="53" spans="2:19" hidden="1">
      <c r="B53" s="44" t="s">
        <v>386</v>
      </c>
      <c r="C53">
        <v>2</v>
      </c>
      <c r="D53" s="46" t="s">
        <v>331</v>
      </c>
      <c r="E53" s="111">
        <v>49.7</v>
      </c>
      <c r="F53" s="131">
        <v>49.7</v>
      </c>
      <c r="G53" s="44">
        <v>1</v>
      </c>
      <c r="I53" s="43" t="s">
        <v>173</v>
      </c>
      <c r="J53" s="114" t="s">
        <v>360</v>
      </c>
      <c r="K53" s="127">
        <v>2</v>
      </c>
      <c r="L53" s="43" t="s">
        <v>311</v>
      </c>
      <c r="M53" s="43" t="e">
        <f>VLOOKUP(J53,'Квартирография (жилое)'!LR:LT,3,0)</f>
        <v>#N/A</v>
      </c>
      <c r="N53" s="115" t="s">
        <v>428</v>
      </c>
      <c r="O53" s="115" t="s">
        <v>428</v>
      </c>
      <c r="P53">
        <v>8</v>
      </c>
      <c r="R53" s="115" t="s">
        <v>475</v>
      </c>
      <c r="S53" t="s">
        <v>503</v>
      </c>
    </row>
    <row r="54" spans="2:19" hidden="1">
      <c r="B54" s="44"/>
      <c r="D54" t="s">
        <v>458</v>
      </c>
      <c r="E54" s="53">
        <v>51</v>
      </c>
      <c r="F54" s="53">
        <v>51</v>
      </c>
      <c r="G54">
        <v>7</v>
      </c>
      <c r="I54" s="43" t="s">
        <v>173</v>
      </c>
      <c r="J54" s="114" t="s">
        <v>359</v>
      </c>
      <c r="K54" s="127">
        <v>2</v>
      </c>
      <c r="L54" s="43" t="s">
        <v>314</v>
      </c>
      <c r="M54" s="43" t="e">
        <f>VLOOKUP(J54,'Квартирография (жилое)'!LR:LT,3,0)</f>
        <v>#N/A</v>
      </c>
      <c r="N54" s="115" t="s">
        <v>426</v>
      </c>
      <c r="O54" s="115" t="s">
        <v>427</v>
      </c>
      <c r="P54">
        <v>8</v>
      </c>
      <c r="R54" s="118" t="s">
        <v>485</v>
      </c>
      <c r="S54" t="s">
        <v>504</v>
      </c>
    </row>
    <row r="55" spans="2:19" hidden="1">
      <c r="B55" s="46" t="s">
        <v>387</v>
      </c>
      <c r="C55">
        <v>2</v>
      </c>
      <c r="D55" t="s">
        <v>331</v>
      </c>
      <c r="E55" s="53">
        <v>49.7</v>
      </c>
      <c r="F55" s="111">
        <v>49.7</v>
      </c>
      <c r="G55" s="46">
        <v>7</v>
      </c>
      <c r="I55" s="43" t="s">
        <v>173</v>
      </c>
      <c r="J55" s="114" t="s">
        <v>382</v>
      </c>
      <c r="K55" s="127">
        <v>2</v>
      </c>
      <c r="L55" s="43" t="s">
        <v>326</v>
      </c>
      <c r="M55" s="43" t="e">
        <f>VLOOKUP(J55,'Квартирография (жилое)'!LR:LT,3,0)</f>
        <v>#N/A</v>
      </c>
      <c r="N55" s="115" t="s">
        <v>438</v>
      </c>
      <c r="O55" s="115" t="s">
        <v>439</v>
      </c>
      <c r="P55">
        <v>7</v>
      </c>
      <c r="R55" s="115" t="s">
        <v>486</v>
      </c>
      <c r="S55" t="s">
        <v>509</v>
      </c>
    </row>
    <row r="56" spans="2:19" hidden="1">
      <c r="B56" s="46" t="s">
        <v>388</v>
      </c>
      <c r="C56">
        <v>2</v>
      </c>
      <c r="D56" s="46" t="s">
        <v>334</v>
      </c>
      <c r="E56" s="111">
        <v>64.399999999999991</v>
      </c>
      <c r="F56" s="111">
        <v>64.399999999999991</v>
      </c>
      <c r="G56" s="46">
        <v>13</v>
      </c>
      <c r="I56" s="120" t="s">
        <v>204</v>
      </c>
      <c r="J56" s="121" t="s">
        <v>405</v>
      </c>
      <c r="K56" s="122">
        <v>2</v>
      </c>
      <c r="L56" s="120" t="s">
        <v>348</v>
      </c>
      <c r="M56" s="120" t="e">
        <f>VLOOKUP(J56,'Квартирография (жилое)'!LR:LT,3,0)</f>
        <v>#N/A</v>
      </c>
      <c r="N56" s="123" t="s">
        <v>451</v>
      </c>
      <c r="O56" s="123" t="s">
        <v>452</v>
      </c>
      <c r="P56" s="128">
        <v>19</v>
      </c>
      <c r="Q56" s="128"/>
      <c r="R56" s="123" t="s">
        <v>509</v>
      </c>
      <c r="S56" t="s">
        <v>514</v>
      </c>
    </row>
    <row r="57" spans="2:19" hidden="1">
      <c r="B57" s="46" t="s">
        <v>389</v>
      </c>
      <c r="C57" s="46">
        <v>1</v>
      </c>
      <c r="D57" s="46" t="s">
        <v>305</v>
      </c>
      <c r="E57" s="111">
        <v>33.1</v>
      </c>
      <c r="F57" s="111">
        <v>33.1</v>
      </c>
      <c r="G57" s="46">
        <v>13</v>
      </c>
      <c r="I57" s="43" t="s">
        <v>173</v>
      </c>
      <c r="J57" s="114" t="s">
        <v>353</v>
      </c>
      <c r="K57" s="127">
        <v>3</v>
      </c>
      <c r="L57" s="43" t="s">
        <v>308</v>
      </c>
      <c r="M57" s="43" t="e">
        <f>VLOOKUP(J57,'Квартирография (жилое)'!LR:LT,3,0)</f>
        <v>#N/A</v>
      </c>
      <c r="N57" s="115">
        <v>65.400000000000006</v>
      </c>
      <c r="O57" s="115" t="s">
        <v>421</v>
      </c>
      <c r="P57">
        <v>5</v>
      </c>
      <c r="Q57" t="s">
        <v>423</v>
      </c>
      <c r="R57" s="118" t="s">
        <v>487</v>
      </c>
      <c r="S57" t="s">
        <v>511</v>
      </c>
    </row>
    <row r="58" spans="2:19" hidden="1">
      <c r="B58" s="46" t="s">
        <v>390</v>
      </c>
      <c r="C58" s="46">
        <v>2</v>
      </c>
      <c r="D58" s="46" t="s">
        <v>333</v>
      </c>
      <c r="E58" s="111">
        <v>58.8</v>
      </c>
      <c r="F58" s="111">
        <v>58.8</v>
      </c>
      <c r="G58" s="46">
        <v>13</v>
      </c>
      <c r="I58" s="43" t="s">
        <v>173</v>
      </c>
      <c r="J58" s="114" t="s">
        <v>371</v>
      </c>
      <c r="K58" s="127">
        <v>3</v>
      </c>
      <c r="L58" s="43" t="s">
        <v>313</v>
      </c>
      <c r="M58" s="43" t="e">
        <f>VLOOKUP(J58,'Квартирография (жилое)'!LR:LT,3,0)</f>
        <v>#N/A</v>
      </c>
      <c r="N58" s="115">
        <v>67</v>
      </c>
      <c r="O58" s="115">
        <v>71.11</v>
      </c>
      <c r="P58">
        <v>8</v>
      </c>
      <c r="R58" s="115" t="s">
        <v>488</v>
      </c>
      <c r="S58" t="s">
        <v>515</v>
      </c>
    </row>
    <row r="59" spans="2:19" hidden="1">
      <c r="B59" s="46" t="s">
        <v>391</v>
      </c>
      <c r="C59" s="46">
        <v>1</v>
      </c>
      <c r="D59" s="46" t="s">
        <v>335</v>
      </c>
      <c r="E59" s="111">
        <v>35.700000000000003</v>
      </c>
      <c r="F59" s="111">
        <v>35.700000000000003</v>
      </c>
      <c r="G59" s="46">
        <v>1</v>
      </c>
      <c r="I59" s="43" t="s">
        <v>173</v>
      </c>
      <c r="J59" s="114" t="s">
        <v>362</v>
      </c>
      <c r="K59" s="127">
        <v>3</v>
      </c>
      <c r="L59" s="43" t="s">
        <v>315</v>
      </c>
      <c r="M59" s="43" t="e">
        <f>VLOOKUP(J59,'Квартирография (жилое)'!LR:LT,3,0)</f>
        <v>#N/A</v>
      </c>
      <c r="N59" s="115">
        <v>72.900000000000006</v>
      </c>
      <c r="O59" s="115">
        <v>72.900000000000006</v>
      </c>
      <c r="P59" s="74">
        <v>1</v>
      </c>
      <c r="R59" s="118" t="s">
        <v>489</v>
      </c>
      <c r="S59" t="s">
        <v>516</v>
      </c>
    </row>
    <row r="60" spans="2:19" hidden="1">
      <c r="B60" s="46" t="s">
        <v>392</v>
      </c>
      <c r="C60" s="46">
        <v>2</v>
      </c>
      <c r="D60" s="46" t="s">
        <v>338</v>
      </c>
      <c r="E60" s="111">
        <v>52.300000000000004</v>
      </c>
      <c r="F60" s="111">
        <v>55.7</v>
      </c>
      <c r="G60" s="46">
        <v>17</v>
      </c>
      <c r="I60" s="44" t="s">
        <v>203</v>
      </c>
      <c r="J60" s="116" t="s">
        <v>394</v>
      </c>
      <c r="K60" s="126">
        <v>3</v>
      </c>
      <c r="L60" s="44" t="s">
        <v>339</v>
      </c>
      <c r="M60" s="44" t="e">
        <f>VLOOKUP(J60,'Квартирография (жилое)'!LR:LT,3,0)</f>
        <v>#N/A</v>
      </c>
      <c r="N60" s="76">
        <v>80.899999999999991</v>
      </c>
      <c r="O60" s="76">
        <v>80.899999999999991</v>
      </c>
      <c r="P60" s="74">
        <v>1</v>
      </c>
      <c r="R60" s="118" t="s">
        <v>499</v>
      </c>
      <c r="S60" t="s">
        <v>517</v>
      </c>
    </row>
    <row r="61" spans="2:19" hidden="1">
      <c r="B61" s="46"/>
      <c r="C61" s="46"/>
      <c r="D61" s="46"/>
      <c r="E61" s="111">
        <v>52.6</v>
      </c>
      <c r="F61" s="111">
        <v>56</v>
      </c>
      <c r="G61" s="46">
        <v>2</v>
      </c>
      <c r="I61" s="44" t="s">
        <v>203</v>
      </c>
      <c r="J61" s="116" t="s">
        <v>397</v>
      </c>
      <c r="K61" s="126">
        <v>3</v>
      </c>
      <c r="L61" s="44" t="s">
        <v>339</v>
      </c>
      <c r="M61" s="44" t="e">
        <f>VLOOKUP(J61,'Квартирография (жилое)'!LR:LT,3,0)</f>
        <v>#N/A</v>
      </c>
      <c r="N61" s="76" t="s">
        <v>444</v>
      </c>
      <c r="O61" s="76" t="s">
        <v>444</v>
      </c>
      <c r="P61">
        <v>19</v>
      </c>
      <c r="R61" s="118" t="s">
        <v>499</v>
      </c>
      <c r="S61" t="s">
        <v>517</v>
      </c>
    </row>
    <row r="62" spans="2:19" hidden="1">
      <c r="B62" s="46" t="s">
        <v>393</v>
      </c>
      <c r="C62" s="46">
        <v>1</v>
      </c>
      <c r="D62" s="46" t="s">
        <v>336</v>
      </c>
      <c r="E62" s="111">
        <v>38.999999999999993</v>
      </c>
      <c r="F62" s="111">
        <v>38.999999999999993</v>
      </c>
      <c r="G62" s="46">
        <v>8</v>
      </c>
      <c r="I62" s="43" t="s">
        <v>173</v>
      </c>
      <c r="J62" s="114" t="s">
        <v>363</v>
      </c>
      <c r="K62" s="127">
        <v>3</v>
      </c>
      <c r="L62" s="43" t="s">
        <v>316</v>
      </c>
      <c r="M62" s="43" t="e">
        <f>VLOOKUP(J62,'Квартирография (жилое)'!LR:LT,3,0)</f>
        <v>#N/A</v>
      </c>
      <c r="N62" s="115" t="s">
        <v>430</v>
      </c>
      <c r="O62" s="115" t="s">
        <v>430</v>
      </c>
      <c r="P62">
        <v>7</v>
      </c>
      <c r="R62" s="115" t="s">
        <v>490</v>
      </c>
      <c r="S62" t="s">
        <v>497</v>
      </c>
    </row>
    <row r="63" spans="2:19">
      <c r="B63" s="46"/>
      <c r="C63" s="46"/>
      <c r="D63" s="46"/>
      <c r="E63" s="111">
        <v>39.099999999999994</v>
      </c>
      <c r="F63" s="111">
        <v>39.099999999999994</v>
      </c>
      <c r="G63" s="46">
        <v>3</v>
      </c>
    </row>
    <row r="64" spans="2:19">
      <c r="B64" s="46"/>
      <c r="C64" s="46"/>
      <c r="D64" s="46"/>
      <c r="E64" s="111">
        <v>39.199999999999996</v>
      </c>
      <c r="F64" s="111">
        <v>39.199999999999996</v>
      </c>
      <c r="G64" s="46">
        <v>3</v>
      </c>
    </row>
    <row r="65" spans="2:18">
      <c r="B65" s="46"/>
      <c r="C65" s="46"/>
      <c r="D65" s="46"/>
      <c r="E65" s="111">
        <v>39.299999999999997</v>
      </c>
      <c r="F65" s="111">
        <v>39.299999999999997</v>
      </c>
      <c r="G65" s="46">
        <v>3</v>
      </c>
      <c r="K65"/>
      <c r="N65"/>
      <c r="O65"/>
      <c r="R65"/>
    </row>
    <row r="66" spans="2:18">
      <c r="B66" s="46"/>
      <c r="C66" s="46"/>
      <c r="D66" s="46"/>
      <c r="E66" s="111">
        <v>39.399999999999991</v>
      </c>
      <c r="F66" s="111">
        <v>39.399999999999991</v>
      </c>
      <c r="G66" s="46">
        <v>2</v>
      </c>
      <c r="K66"/>
      <c r="N66"/>
      <c r="O66"/>
      <c r="R66"/>
    </row>
    <row r="67" spans="2:18">
      <c r="B67" s="46" t="s">
        <v>394</v>
      </c>
      <c r="C67" s="46">
        <v>3</v>
      </c>
      <c r="D67" s="46" t="s">
        <v>339</v>
      </c>
      <c r="E67" s="111">
        <v>80.899999999999991</v>
      </c>
      <c r="F67" s="111">
        <v>80.899999999999991</v>
      </c>
      <c r="G67" s="46">
        <v>1</v>
      </c>
      <c r="K67"/>
      <c r="N67"/>
      <c r="O67"/>
      <c r="R67"/>
    </row>
    <row r="68" spans="2:18">
      <c r="B68" s="46" t="s">
        <v>395</v>
      </c>
      <c r="C68" s="46">
        <v>1</v>
      </c>
      <c r="D68" s="46" t="s">
        <v>337</v>
      </c>
      <c r="E68" s="111">
        <v>41.4</v>
      </c>
      <c r="F68" s="111">
        <v>45.699999999999996</v>
      </c>
      <c r="G68" s="46">
        <v>19</v>
      </c>
      <c r="K68"/>
      <c r="N68"/>
      <c r="O68"/>
      <c r="R68"/>
    </row>
    <row r="69" spans="2:18">
      <c r="B69" s="46" t="s">
        <v>396</v>
      </c>
      <c r="C69">
        <v>1</v>
      </c>
      <c r="D69" s="46" t="s">
        <v>335</v>
      </c>
      <c r="E69" s="111">
        <v>35.400000000000006</v>
      </c>
      <c r="F69" s="111">
        <v>35.400000000000006</v>
      </c>
      <c r="G69" s="46">
        <v>17</v>
      </c>
      <c r="K69"/>
      <c r="N69"/>
      <c r="O69"/>
      <c r="R69"/>
    </row>
    <row r="70" spans="2:18">
      <c r="B70" s="46"/>
      <c r="D70" s="46"/>
      <c r="E70" s="111">
        <v>35.700000000000003</v>
      </c>
      <c r="F70" s="111">
        <v>35.700000000000003</v>
      </c>
      <c r="G70" s="46">
        <v>2</v>
      </c>
      <c r="K70"/>
      <c r="N70"/>
      <c r="O70"/>
      <c r="R70"/>
    </row>
    <row r="71" spans="2:18">
      <c r="B71" s="46" t="s">
        <v>397</v>
      </c>
      <c r="C71" s="46">
        <v>3</v>
      </c>
      <c r="D71" s="46" t="s">
        <v>339</v>
      </c>
      <c r="E71" s="111">
        <v>80.3</v>
      </c>
      <c r="F71" s="111">
        <v>80.3</v>
      </c>
      <c r="G71" s="46">
        <v>4</v>
      </c>
      <c r="K71"/>
      <c r="N71"/>
      <c r="O71"/>
      <c r="R71"/>
    </row>
    <row r="72" spans="2:18">
      <c r="B72" s="46"/>
      <c r="C72" s="46"/>
      <c r="D72" s="46"/>
      <c r="E72" s="111">
        <v>80.399999999999991</v>
      </c>
      <c r="F72" s="111">
        <v>80.399999999999991</v>
      </c>
      <c r="G72" s="46">
        <v>3</v>
      </c>
      <c r="K72"/>
      <c r="N72"/>
      <c r="O72"/>
      <c r="R72"/>
    </row>
    <row r="73" spans="2:18">
      <c r="B73" s="46"/>
      <c r="C73" s="46"/>
      <c r="D73" s="46"/>
      <c r="E73" s="111">
        <v>80.5</v>
      </c>
      <c r="F73" s="111">
        <v>80.5</v>
      </c>
      <c r="G73" s="46">
        <v>6</v>
      </c>
      <c r="K73"/>
      <c r="N73"/>
      <c r="O73"/>
      <c r="R73"/>
    </row>
    <row r="74" spans="2:18">
      <c r="B74" s="46"/>
      <c r="C74" s="46"/>
      <c r="D74" s="46"/>
      <c r="E74" s="111">
        <v>80.899999999999991</v>
      </c>
      <c r="F74" s="111">
        <v>80.899999999999991</v>
      </c>
      <c r="G74" s="46">
        <v>6</v>
      </c>
      <c r="K74"/>
      <c r="N74"/>
      <c r="O74"/>
      <c r="R74"/>
    </row>
    <row r="75" spans="2:18">
      <c r="B75" s="46" t="s">
        <v>398</v>
      </c>
      <c r="C75" s="46">
        <v>1</v>
      </c>
      <c r="D75" s="46" t="s">
        <v>341</v>
      </c>
      <c r="E75" s="111">
        <v>40.199999999999996</v>
      </c>
      <c r="F75" s="111">
        <v>40.199999999999996</v>
      </c>
      <c r="G75" s="46">
        <v>1</v>
      </c>
      <c r="K75"/>
      <c r="N75"/>
      <c r="O75"/>
      <c r="R75"/>
    </row>
    <row r="76" spans="2:18">
      <c r="B76" s="46" t="s">
        <v>399</v>
      </c>
      <c r="C76" s="46">
        <v>2</v>
      </c>
      <c r="D76" s="46" t="s">
        <v>343</v>
      </c>
      <c r="E76" s="111">
        <v>53.500000000000007</v>
      </c>
      <c r="F76" s="111">
        <v>56.20000000000001</v>
      </c>
      <c r="G76" s="46">
        <v>12</v>
      </c>
      <c r="K76"/>
      <c r="N76"/>
      <c r="O76"/>
      <c r="R76"/>
    </row>
    <row r="77" spans="2:18">
      <c r="B77" s="46"/>
      <c r="C77" s="46"/>
      <c r="D77" s="46"/>
      <c r="E77" s="111">
        <v>54.000000000000007</v>
      </c>
      <c r="F77" s="111">
        <v>56.70000000000001</v>
      </c>
      <c r="G77" s="46">
        <v>3</v>
      </c>
      <c r="K77"/>
      <c r="N77"/>
      <c r="O77"/>
      <c r="R77"/>
    </row>
    <row r="78" spans="2:18">
      <c r="B78" s="46"/>
      <c r="C78" s="46"/>
      <c r="D78" s="46"/>
      <c r="E78" s="111">
        <v>54.100000000000009</v>
      </c>
      <c r="F78" s="111">
        <v>56.800000000000011</v>
      </c>
      <c r="G78" s="46">
        <v>2</v>
      </c>
      <c r="K78"/>
      <c r="N78"/>
      <c r="O78"/>
      <c r="R78"/>
    </row>
    <row r="79" spans="2:18">
      <c r="B79" s="46" t="s">
        <v>400</v>
      </c>
      <c r="C79">
        <v>2</v>
      </c>
      <c r="D79" s="46" t="s">
        <v>342</v>
      </c>
      <c r="E79" s="111">
        <v>53.599999999999994</v>
      </c>
      <c r="F79" s="111">
        <v>53.599999999999994</v>
      </c>
      <c r="G79" s="46">
        <v>6</v>
      </c>
      <c r="K79"/>
      <c r="N79"/>
      <c r="O79"/>
      <c r="R79"/>
    </row>
    <row r="80" spans="2:18">
      <c r="B80" s="46"/>
      <c r="D80" s="46"/>
      <c r="E80" s="111">
        <v>54</v>
      </c>
      <c r="F80" s="111">
        <v>54</v>
      </c>
      <c r="G80" s="46">
        <v>3</v>
      </c>
      <c r="K80"/>
      <c r="N80"/>
      <c r="O80"/>
      <c r="R80"/>
    </row>
    <row r="81" spans="2:18">
      <c r="B81" s="46"/>
      <c r="D81" s="46"/>
      <c r="E81" s="111">
        <v>54.199999999999996</v>
      </c>
      <c r="F81" s="111">
        <v>54.199999999999996</v>
      </c>
      <c r="G81" s="46">
        <v>6</v>
      </c>
      <c r="K81"/>
      <c r="N81"/>
      <c r="O81"/>
      <c r="R81"/>
    </row>
    <row r="82" spans="2:18">
      <c r="B82" s="46"/>
      <c r="D82" s="46"/>
      <c r="E82" s="111">
        <v>54.3</v>
      </c>
      <c r="F82" s="111">
        <v>54.3</v>
      </c>
      <c r="G82" s="46">
        <v>2</v>
      </c>
      <c r="K82"/>
      <c r="N82"/>
      <c r="O82"/>
      <c r="R82"/>
    </row>
    <row r="83" spans="2:18">
      <c r="B83" s="46" t="s">
        <v>401</v>
      </c>
      <c r="C83" s="46">
        <v>1</v>
      </c>
      <c r="D83" s="46" t="s">
        <v>340</v>
      </c>
      <c r="E83" s="111">
        <v>37.4</v>
      </c>
      <c r="F83" s="111">
        <v>37.4</v>
      </c>
      <c r="G83" s="46">
        <v>9</v>
      </c>
      <c r="K83"/>
      <c r="N83"/>
      <c r="O83"/>
      <c r="R83"/>
    </row>
    <row r="84" spans="2:18">
      <c r="B84" s="46"/>
      <c r="C84" s="46"/>
      <c r="D84" s="46"/>
      <c r="E84" s="111">
        <v>37.6</v>
      </c>
      <c r="F84" s="111">
        <v>37.6</v>
      </c>
      <c r="G84" s="46">
        <v>3</v>
      </c>
      <c r="K84"/>
      <c r="N84"/>
      <c r="O84"/>
      <c r="R84"/>
    </row>
    <row r="85" spans="2:18">
      <c r="B85" s="46"/>
      <c r="C85" s="46"/>
      <c r="D85" s="46"/>
      <c r="E85" s="111">
        <v>37.699999999999996</v>
      </c>
      <c r="F85" s="111">
        <v>37.699999999999996</v>
      </c>
      <c r="G85" s="46">
        <v>5</v>
      </c>
      <c r="K85"/>
      <c r="N85"/>
      <c r="O85"/>
      <c r="R85"/>
    </row>
    <row r="86" spans="2:18">
      <c r="B86" s="46" t="s">
        <v>402</v>
      </c>
      <c r="C86">
        <v>1</v>
      </c>
      <c r="D86" s="46" t="s">
        <v>341</v>
      </c>
      <c r="E86" s="111">
        <v>44.2</v>
      </c>
      <c r="F86" s="111">
        <v>44.2</v>
      </c>
      <c r="G86" s="46">
        <v>9</v>
      </c>
      <c r="K86"/>
      <c r="N86"/>
      <c r="O86"/>
      <c r="R86"/>
    </row>
    <row r="87" spans="2:18">
      <c r="B87" s="46"/>
      <c r="D87" s="46"/>
      <c r="E87" s="111">
        <v>44.400000000000006</v>
      </c>
      <c r="F87" s="111">
        <v>44.400000000000006</v>
      </c>
      <c r="G87" s="46">
        <v>3</v>
      </c>
      <c r="K87"/>
      <c r="N87"/>
      <c r="O87"/>
      <c r="R87"/>
    </row>
    <row r="88" spans="2:18">
      <c r="B88" s="46"/>
      <c r="D88" s="46"/>
      <c r="E88" s="111">
        <v>44.5</v>
      </c>
      <c r="F88" s="111">
        <v>44.5</v>
      </c>
      <c r="G88" s="46">
        <v>5</v>
      </c>
      <c r="K88"/>
      <c r="N88"/>
      <c r="O88"/>
      <c r="R88"/>
    </row>
    <row r="89" spans="2:18">
      <c r="B89" s="46" t="s">
        <v>403</v>
      </c>
      <c r="C89">
        <v>1</v>
      </c>
      <c r="D89" t="s">
        <v>341</v>
      </c>
      <c r="E89" s="111">
        <v>39.9</v>
      </c>
      <c r="F89" s="111">
        <v>39.9</v>
      </c>
      <c r="G89" s="46">
        <v>9</v>
      </c>
      <c r="K89"/>
      <c r="N89"/>
      <c r="O89"/>
      <c r="R89"/>
    </row>
    <row r="90" spans="2:18">
      <c r="B90" s="46"/>
      <c r="E90" s="111">
        <v>40.1</v>
      </c>
      <c r="F90" s="111">
        <v>40.1</v>
      </c>
      <c r="G90" s="46">
        <v>6</v>
      </c>
      <c r="K90"/>
      <c r="N90"/>
      <c r="O90"/>
      <c r="R90"/>
    </row>
    <row r="91" spans="2:18">
      <c r="B91" s="46"/>
      <c r="E91" s="111">
        <v>40.199999999999996</v>
      </c>
      <c r="F91" s="111">
        <v>40.199999999999996</v>
      </c>
      <c r="G91" s="46">
        <v>2</v>
      </c>
      <c r="K91"/>
      <c r="N91"/>
      <c r="O91"/>
      <c r="R91"/>
    </row>
    <row r="92" spans="2:18">
      <c r="B92" s="46" t="s">
        <v>404</v>
      </c>
      <c r="C92">
        <v>1</v>
      </c>
      <c r="D92" t="s">
        <v>341</v>
      </c>
      <c r="E92" s="111">
        <v>44.2</v>
      </c>
      <c r="F92" s="111">
        <v>44.2</v>
      </c>
      <c r="G92" s="46">
        <v>1</v>
      </c>
      <c r="K92"/>
      <c r="N92"/>
      <c r="O92"/>
      <c r="R92"/>
    </row>
    <row r="93" spans="2:18">
      <c r="B93" s="46" t="s">
        <v>405</v>
      </c>
      <c r="C93" s="46">
        <v>2</v>
      </c>
      <c r="D93" s="46" t="s">
        <v>348</v>
      </c>
      <c r="E93" s="111">
        <v>59.599999999999994</v>
      </c>
      <c r="F93" s="111">
        <v>62.999999999999993</v>
      </c>
      <c r="G93" s="46">
        <v>8</v>
      </c>
      <c r="K93"/>
      <c r="N93"/>
      <c r="O93"/>
      <c r="R93"/>
    </row>
    <row r="94" spans="2:18">
      <c r="B94" s="46"/>
      <c r="C94" s="46"/>
      <c r="D94" s="46"/>
      <c r="E94" s="111">
        <v>59.7</v>
      </c>
      <c r="F94" s="111">
        <v>63.1</v>
      </c>
      <c r="G94" s="46">
        <v>2</v>
      </c>
      <c r="K94"/>
      <c r="N94"/>
      <c r="O94"/>
      <c r="R94"/>
    </row>
    <row r="95" spans="2:18">
      <c r="B95" s="46"/>
      <c r="C95" s="46"/>
      <c r="D95" s="46"/>
      <c r="E95" s="111">
        <v>60</v>
      </c>
      <c r="F95" s="111">
        <v>63.4</v>
      </c>
      <c r="G95" s="46">
        <v>1</v>
      </c>
      <c r="K95"/>
      <c r="N95"/>
      <c r="O95"/>
      <c r="R95"/>
    </row>
    <row r="96" spans="2:18">
      <c r="B96" s="46"/>
      <c r="C96" s="46"/>
      <c r="D96" s="46"/>
      <c r="E96" s="111">
        <v>60.099999999999994</v>
      </c>
      <c r="F96" s="111">
        <v>63.499999999999993</v>
      </c>
      <c r="G96" s="46">
        <v>2</v>
      </c>
      <c r="K96"/>
      <c r="N96"/>
      <c r="O96"/>
      <c r="R96"/>
    </row>
    <row r="97" spans="2:18">
      <c r="B97" s="46"/>
      <c r="C97" s="46"/>
      <c r="D97" s="46"/>
      <c r="E97" s="111">
        <v>60.199999999999996</v>
      </c>
      <c r="F97" s="111">
        <v>63.599999999999994</v>
      </c>
      <c r="G97" s="46">
        <v>1</v>
      </c>
      <c r="K97"/>
      <c r="N97"/>
      <c r="O97"/>
      <c r="R97"/>
    </row>
    <row r="98" spans="2:18">
      <c r="B98" s="46"/>
      <c r="C98" s="46"/>
      <c r="D98" s="46"/>
      <c r="E98" s="111">
        <v>60.29999999999999</v>
      </c>
      <c r="F98" s="111">
        <v>63.699999999999989</v>
      </c>
      <c r="G98" s="46">
        <v>3</v>
      </c>
      <c r="K98"/>
      <c r="N98"/>
      <c r="O98"/>
      <c r="R98"/>
    </row>
    <row r="99" spans="2:18">
      <c r="B99" s="46"/>
      <c r="C99" s="46"/>
      <c r="D99" s="46"/>
      <c r="E99" s="111">
        <v>60.399999999999991</v>
      </c>
      <c r="F99" s="111">
        <v>63.79999999999999</v>
      </c>
      <c r="G99" s="46">
        <v>2</v>
      </c>
      <c r="K99"/>
      <c r="N99"/>
      <c r="O99"/>
      <c r="R99"/>
    </row>
    <row r="100" spans="2:18">
      <c r="B100" s="46" t="s">
        <v>406</v>
      </c>
      <c r="C100" s="46">
        <v>1</v>
      </c>
      <c r="D100" s="46" t="s">
        <v>345</v>
      </c>
      <c r="E100" s="111">
        <v>31</v>
      </c>
      <c r="F100" s="111">
        <v>34.299999999999997</v>
      </c>
      <c r="G100" s="46">
        <v>7</v>
      </c>
      <c r="K100"/>
      <c r="N100"/>
      <c r="O100"/>
      <c r="R100"/>
    </row>
    <row r="101" spans="2:18">
      <c r="B101" s="46"/>
      <c r="C101" s="46"/>
      <c r="D101" s="46"/>
      <c r="E101" s="111">
        <v>31.1</v>
      </c>
      <c r="F101" s="111">
        <v>34.4</v>
      </c>
      <c r="G101" s="46">
        <v>6</v>
      </c>
      <c r="K101"/>
      <c r="N101"/>
      <c r="O101"/>
      <c r="R101"/>
    </row>
    <row r="102" spans="2:18">
      <c r="B102" s="46"/>
      <c r="C102" s="46"/>
      <c r="D102" s="46"/>
      <c r="E102" s="111">
        <v>31.199999999999996</v>
      </c>
      <c r="F102" s="111">
        <v>34.499999999999993</v>
      </c>
      <c r="G102" s="46">
        <v>6</v>
      </c>
      <c r="K102"/>
      <c r="N102"/>
      <c r="O102"/>
      <c r="R102"/>
    </row>
    <row r="103" spans="2:18">
      <c r="B103" s="46" t="s">
        <v>407</v>
      </c>
      <c r="C103">
        <v>1</v>
      </c>
      <c r="D103" s="46" t="s">
        <v>325</v>
      </c>
      <c r="E103" s="111">
        <v>34.1</v>
      </c>
      <c r="F103" s="111">
        <v>34.1</v>
      </c>
      <c r="G103" s="46">
        <v>7</v>
      </c>
      <c r="K103"/>
      <c r="N103"/>
      <c r="O103"/>
      <c r="R103"/>
    </row>
    <row r="104" spans="2:18">
      <c r="B104" s="46"/>
      <c r="D104" s="46"/>
      <c r="E104" s="111">
        <v>34.299999999999997</v>
      </c>
      <c r="F104" s="111">
        <v>34.299999999999997</v>
      </c>
      <c r="G104" s="46">
        <v>6</v>
      </c>
      <c r="K104"/>
      <c r="N104"/>
      <c r="O104"/>
      <c r="R104"/>
    </row>
    <row r="105" spans="2:18">
      <c r="B105" s="46"/>
      <c r="D105" s="46"/>
      <c r="E105" s="111">
        <v>34.4</v>
      </c>
      <c r="F105" s="111">
        <v>34.4</v>
      </c>
      <c r="G105" s="46">
        <v>6</v>
      </c>
      <c r="K105"/>
      <c r="N105"/>
      <c r="O105"/>
      <c r="R105"/>
    </row>
    <row r="106" spans="2:18">
      <c r="B106" s="46" t="s">
        <v>408</v>
      </c>
      <c r="C106" s="46" t="s">
        <v>238</v>
      </c>
      <c r="D106" s="46" t="s">
        <v>344</v>
      </c>
      <c r="E106" s="111">
        <v>28.5</v>
      </c>
      <c r="F106" s="111">
        <v>28.5</v>
      </c>
      <c r="G106" s="46">
        <v>19</v>
      </c>
      <c r="K106"/>
      <c r="N106"/>
      <c r="O106"/>
      <c r="R106"/>
    </row>
    <row r="107" spans="2:18">
      <c r="B107" s="46" t="s">
        <v>409</v>
      </c>
      <c r="C107" s="46">
        <v>2</v>
      </c>
      <c r="D107" s="46" t="s">
        <v>347</v>
      </c>
      <c r="E107" s="111">
        <v>48.9</v>
      </c>
      <c r="F107" s="111">
        <v>48.9</v>
      </c>
      <c r="G107" s="46">
        <v>8</v>
      </c>
      <c r="K107"/>
      <c r="N107"/>
      <c r="O107"/>
      <c r="R107"/>
    </row>
    <row r="108" spans="2:18">
      <c r="B108" s="46"/>
      <c r="C108" s="46"/>
      <c r="D108" s="46"/>
      <c r="E108" s="111">
        <v>49</v>
      </c>
      <c r="F108" s="111">
        <v>49</v>
      </c>
      <c r="G108" s="46">
        <v>6</v>
      </c>
      <c r="K108"/>
      <c r="N108"/>
      <c r="O108"/>
      <c r="R108"/>
    </row>
    <row r="109" spans="2:18">
      <c r="B109" s="46"/>
      <c r="C109" s="46"/>
      <c r="D109" s="46"/>
      <c r="E109" s="111">
        <v>49.1</v>
      </c>
      <c r="F109" s="111">
        <v>49.1</v>
      </c>
      <c r="G109" s="46">
        <v>3</v>
      </c>
      <c r="K109"/>
      <c r="N109"/>
      <c r="O109"/>
      <c r="R109"/>
    </row>
    <row r="110" spans="2:18">
      <c r="B110" s="46"/>
      <c r="C110" s="46"/>
      <c r="D110" s="46"/>
      <c r="E110" s="111">
        <v>49.300000000000004</v>
      </c>
      <c r="F110" s="111">
        <v>49.300000000000004</v>
      </c>
      <c r="G110" s="46">
        <v>2</v>
      </c>
      <c r="K110"/>
      <c r="N110"/>
      <c r="O110"/>
      <c r="R110"/>
    </row>
    <row r="111" spans="2:18">
      <c r="B111" s="46" t="s">
        <v>410</v>
      </c>
      <c r="C111" s="46">
        <v>1</v>
      </c>
      <c r="D111" s="46" t="s">
        <v>346</v>
      </c>
      <c r="E111" s="111">
        <v>39.099999999999994</v>
      </c>
      <c r="F111" s="111">
        <v>39.099999999999994</v>
      </c>
      <c r="G111" s="46">
        <v>19</v>
      </c>
      <c r="K111"/>
      <c r="N111"/>
      <c r="O111"/>
      <c r="R111"/>
    </row>
    <row r="112" spans="2:18">
      <c r="B112" s="46" t="s">
        <v>411</v>
      </c>
      <c r="C112">
        <v>1</v>
      </c>
      <c r="D112" s="46" t="s">
        <v>325</v>
      </c>
      <c r="E112" s="111">
        <v>37.5</v>
      </c>
      <c r="F112" s="111">
        <v>37.5</v>
      </c>
      <c r="G112" s="46">
        <v>4</v>
      </c>
      <c r="K112"/>
      <c r="N112"/>
      <c r="O112"/>
      <c r="R112"/>
    </row>
    <row r="113" spans="2:18">
      <c r="B113" s="46"/>
      <c r="D113" s="46"/>
      <c r="E113" s="111">
        <v>37.599999999999994</v>
      </c>
      <c r="F113" s="111">
        <v>37.599999999999994</v>
      </c>
      <c r="G113" s="46">
        <v>15</v>
      </c>
      <c r="K113"/>
      <c r="N113"/>
      <c r="O113"/>
      <c r="R113"/>
    </row>
    <row r="114" spans="2:18">
      <c r="B114" t="s">
        <v>242</v>
      </c>
      <c r="G114">
        <v>580</v>
      </c>
      <c r="K114"/>
      <c r="N114"/>
      <c r="O114"/>
      <c r="R114"/>
    </row>
    <row r="115" spans="2:18">
      <c r="G115"/>
      <c r="K115"/>
      <c r="N115"/>
      <c r="O115"/>
      <c r="R115"/>
    </row>
    <row r="116" spans="2:18">
      <c r="G116"/>
      <c r="K116"/>
      <c r="N116"/>
      <c r="O116"/>
      <c r="R116"/>
    </row>
    <row r="117" spans="2:18">
      <c r="G117"/>
      <c r="K117"/>
      <c r="N117"/>
      <c r="O117"/>
      <c r="R117"/>
    </row>
    <row r="118" spans="2:18">
      <c r="G118"/>
      <c r="K118"/>
      <c r="N118"/>
      <c r="O118"/>
      <c r="R118"/>
    </row>
    <row r="119" spans="2:18">
      <c r="G119"/>
      <c r="K119"/>
      <c r="N119"/>
      <c r="O119"/>
      <c r="R119"/>
    </row>
    <row r="120" spans="2:18">
      <c r="G120"/>
      <c r="K120"/>
      <c r="N120"/>
      <c r="O120"/>
      <c r="R120"/>
    </row>
    <row r="121" spans="2:18">
      <c r="G121"/>
      <c r="K121"/>
      <c r="N121"/>
      <c r="O121"/>
      <c r="R121"/>
    </row>
    <row r="122" spans="2:18">
      <c r="G122"/>
      <c r="K122"/>
      <c r="N122"/>
      <c r="O122"/>
      <c r="R122"/>
    </row>
    <row r="123" spans="2:18">
      <c r="G123"/>
      <c r="K123"/>
      <c r="N123"/>
      <c r="O123"/>
      <c r="R123"/>
    </row>
    <row r="124" spans="2:18">
      <c r="G124"/>
      <c r="K124"/>
      <c r="N124"/>
      <c r="O124"/>
      <c r="R124"/>
    </row>
    <row r="125" spans="2:18">
      <c r="G125"/>
      <c r="K125"/>
      <c r="N125"/>
      <c r="O125"/>
      <c r="R125"/>
    </row>
    <row r="126" spans="2:18">
      <c r="G126"/>
      <c r="K126"/>
      <c r="N126"/>
      <c r="O126"/>
      <c r="R126"/>
    </row>
    <row r="127" spans="2:18">
      <c r="G127"/>
      <c r="K127"/>
      <c r="N127"/>
      <c r="O127"/>
      <c r="R127"/>
    </row>
    <row r="128" spans="2:18">
      <c r="G128"/>
      <c r="K128"/>
      <c r="N128"/>
      <c r="O128"/>
      <c r="R128"/>
    </row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spans="7:18">
      <c r="G273"/>
      <c r="K273"/>
      <c r="N273"/>
      <c r="O273"/>
      <c r="R273"/>
    </row>
    <row r="274" spans="7:18">
      <c r="G274"/>
      <c r="K274"/>
      <c r="N274"/>
      <c r="O274"/>
      <c r="R274"/>
    </row>
    <row r="275" spans="7:18">
      <c r="G275"/>
    </row>
    <row r="276" spans="7:18">
      <c r="G276"/>
    </row>
    <row r="277" spans="7:18">
      <c r="G277"/>
    </row>
    <row r="278" spans="7:18">
      <c r="G278"/>
    </row>
    <row r="279" spans="7:18">
      <c r="G279"/>
    </row>
    <row r="280" spans="7:18">
      <c r="G280"/>
    </row>
    <row r="281" spans="7:18">
      <c r="G281"/>
    </row>
    <row r="282" spans="7:18">
      <c r="G282"/>
    </row>
    <row r="283" spans="7:18">
      <c r="G283"/>
    </row>
    <row r="284" spans="7:18">
      <c r="G284"/>
    </row>
    <row r="285" spans="7:18">
      <c r="G285"/>
    </row>
    <row r="286" spans="7:18">
      <c r="G286"/>
    </row>
    <row r="287" spans="7:18">
      <c r="G287"/>
    </row>
    <row r="288" spans="7:18">
      <c r="G288"/>
    </row>
    <row r="289" spans="7:7">
      <c r="G289"/>
    </row>
    <row r="290" spans="7:7">
      <c r="G290"/>
    </row>
    <row r="291" spans="7:7">
      <c r="G291"/>
    </row>
  </sheetData>
  <autoFilter ref="I3:S62" xr:uid="{01CE2D80-6E0E-40CF-B46D-B2168353481D}">
    <filterColumn colId="10">
      <filters>
        <filter val="П-17"/>
      </filters>
    </filterColumn>
  </autoFilter>
  <sortState xmlns:xlrd2="http://schemas.microsoft.com/office/spreadsheetml/2017/richdata2" ref="I4:S62">
    <sortCondition ref="K4:K62"/>
    <sortCondition ref="N4:N62"/>
  </sortState>
  <phoneticPr fontId="3" type="noConversion"/>
  <conditionalFormatting sqref="L6:L20">
    <cfRule type="duplicateValues" dxfId="634" priority="4"/>
  </conditionalFormatting>
  <conditionalFormatting sqref="L21:L34">
    <cfRule type="duplicateValues" dxfId="633" priority="3"/>
  </conditionalFormatting>
  <conditionalFormatting sqref="L50:L58">
    <cfRule type="duplicateValues" dxfId="632" priority="2"/>
  </conditionalFormatting>
  <conditionalFormatting sqref="S4:S62">
    <cfRule type="duplicateValues" dxfId="631" priority="1"/>
  </conditionalFormatting>
  <pageMargins left="0.7" right="0.7" top="0.75" bottom="0.75" header="0.3" footer="0.3"/>
  <pageSetup paperSize="9"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0DFAC-042B-4685-A5AA-908E2E5B7661}">
  <sheetPr codeName="Лист8"/>
  <dimension ref="A1:V432"/>
  <sheetViews>
    <sheetView showGridLines="0" topLeftCell="A372" zoomScale="70" zoomScaleNormal="70" workbookViewId="0">
      <selection activeCell="C118" sqref="C118"/>
    </sheetView>
  </sheetViews>
  <sheetFormatPr defaultRowHeight="15"/>
  <cols>
    <col min="22" max="22" width="13.42578125" bestFit="1" customWidth="1"/>
  </cols>
  <sheetData>
    <row r="1" spans="1:22">
      <c r="A1" t="s">
        <v>173</v>
      </c>
    </row>
    <row r="2" spans="1:22">
      <c r="A2" s="114" t="s">
        <v>372</v>
      </c>
      <c r="I2" s="124" t="s">
        <v>374</v>
      </c>
      <c r="V2" s="114" t="s">
        <v>376</v>
      </c>
    </row>
    <row r="3" spans="1:22">
      <c r="V3" s="80"/>
    </row>
    <row r="4" spans="1:22">
      <c r="A4" s="110"/>
      <c r="V4" s="80"/>
    </row>
    <row r="5" spans="1:22">
      <c r="A5" s="110"/>
      <c r="V5" s="80"/>
    </row>
    <row r="6" spans="1:22">
      <c r="V6" s="80"/>
    </row>
    <row r="7" spans="1:22">
      <c r="V7" s="80"/>
    </row>
    <row r="8" spans="1:22">
      <c r="V8" s="80"/>
    </row>
    <row r="9" spans="1:22">
      <c r="V9" s="80"/>
    </row>
    <row r="10" spans="1:22">
      <c r="V10" s="80"/>
    </row>
    <row r="11" spans="1:22">
      <c r="V11" s="80"/>
    </row>
    <row r="12" spans="1:22">
      <c r="V12" s="80"/>
    </row>
    <row r="13" spans="1:22">
      <c r="V13" s="80"/>
    </row>
    <row r="14" spans="1:22">
      <c r="A14" s="114" t="s">
        <v>384</v>
      </c>
      <c r="V14" s="80"/>
    </row>
    <row r="15" spans="1:22">
      <c r="V15" s="114" t="s">
        <v>354</v>
      </c>
    </row>
    <row r="16" spans="1:22">
      <c r="V16" s="80"/>
    </row>
    <row r="17" spans="1:22">
      <c r="V17" s="80"/>
    </row>
    <row r="18" spans="1:22">
      <c r="V18" s="80"/>
    </row>
    <row r="19" spans="1:22">
      <c r="V19" s="80"/>
    </row>
    <row r="20" spans="1:22">
      <c r="V20" s="80"/>
    </row>
    <row r="21" spans="1:22">
      <c r="V21" s="80"/>
    </row>
    <row r="22" spans="1:22">
      <c r="V22" s="80"/>
    </row>
    <row r="23" spans="1:22">
      <c r="V23" s="80"/>
    </row>
    <row r="24" spans="1:22">
      <c r="V24" s="80"/>
    </row>
    <row r="25" spans="1:22">
      <c r="A25" s="114" t="s">
        <v>379</v>
      </c>
      <c r="V25" s="80"/>
    </row>
    <row r="26" spans="1:22">
      <c r="V26" s="80"/>
    </row>
    <row r="27" spans="1:22">
      <c r="V27" s="80"/>
    </row>
    <row r="28" spans="1:22">
      <c r="V28" s="80"/>
    </row>
    <row r="29" spans="1:22">
      <c r="V29" s="80"/>
    </row>
    <row r="30" spans="1:22">
      <c r="V30" s="80"/>
    </row>
    <row r="31" spans="1:22">
      <c r="V31" s="80"/>
    </row>
    <row r="32" spans="1:22">
      <c r="V32" s="80"/>
    </row>
    <row r="33" spans="1:22">
      <c r="V33" s="80"/>
    </row>
    <row r="34" spans="1:22">
      <c r="V34" s="114" t="s">
        <v>387</v>
      </c>
    </row>
    <row r="35" spans="1:22">
      <c r="V35" s="80"/>
    </row>
    <row r="36" spans="1:22">
      <c r="A36" s="114" t="s">
        <v>373</v>
      </c>
      <c r="V36" s="80"/>
    </row>
    <row r="37" spans="1:22">
      <c r="V37" s="80"/>
    </row>
    <row r="38" spans="1:22">
      <c r="V38" s="80"/>
    </row>
    <row r="39" spans="1:22">
      <c r="V39" s="80"/>
    </row>
    <row r="40" spans="1:22">
      <c r="V40" s="80"/>
    </row>
    <row r="41" spans="1:22">
      <c r="V41" s="80"/>
    </row>
    <row r="42" spans="1:22">
      <c r="V42" s="80"/>
    </row>
    <row r="43" spans="1:22">
      <c r="V43" s="80"/>
    </row>
    <row r="44" spans="1:22">
      <c r="V44" s="80"/>
    </row>
    <row r="45" spans="1:22">
      <c r="V45" s="80"/>
    </row>
    <row r="46" spans="1:22">
      <c r="A46" s="114" t="s">
        <v>375</v>
      </c>
      <c r="V46" s="80"/>
    </row>
    <row r="47" spans="1:22">
      <c r="V47" s="80"/>
    </row>
    <row r="48" spans="1:22">
      <c r="V48" s="80"/>
    </row>
    <row r="49" spans="1:22">
      <c r="V49" s="80"/>
    </row>
    <row r="50" spans="1:22">
      <c r="V50" s="80"/>
    </row>
    <row r="51" spans="1:22">
      <c r="V51" s="80"/>
    </row>
    <row r="52" spans="1:22">
      <c r="V52" s="114" t="s">
        <v>385</v>
      </c>
    </row>
    <row r="53" spans="1:22">
      <c r="V53" s="80"/>
    </row>
    <row r="54" spans="1:22">
      <c r="V54" s="80"/>
    </row>
    <row r="55" spans="1:22">
      <c r="V55" s="80"/>
    </row>
    <row r="56" spans="1:22">
      <c r="V56" s="80"/>
    </row>
    <row r="57" spans="1:22">
      <c r="V57" s="80"/>
    </row>
    <row r="58" spans="1:22">
      <c r="A58" s="114" t="s">
        <v>378</v>
      </c>
      <c r="V58" s="80"/>
    </row>
    <row r="59" spans="1:22">
      <c r="V59" s="80"/>
    </row>
    <row r="60" spans="1:22">
      <c r="V60" s="80"/>
    </row>
    <row r="61" spans="1:22">
      <c r="V61" s="80"/>
    </row>
    <row r="62" spans="1:22">
      <c r="V62" s="80"/>
    </row>
    <row r="63" spans="1:22">
      <c r="V63" s="80"/>
    </row>
    <row r="64" spans="1:22">
      <c r="V64" s="114" t="s">
        <v>357</v>
      </c>
    </row>
    <row r="65" spans="1:22">
      <c r="V65" s="80"/>
    </row>
    <row r="66" spans="1:22">
      <c r="V66" s="80"/>
    </row>
    <row r="67" spans="1:22">
      <c r="V67" s="80"/>
    </row>
    <row r="68" spans="1:22">
      <c r="V68" s="80"/>
    </row>
    <row r="69" spans="1:22">
      <c r="V69" s="80"/>
    </row>
    <row r="70" spans="1:22">
      <c r="A70" s="114" t="s">
        <v>356</v>
      </c>
      <c r="V70" s="80"/>
    </row>
    <row r="71" spans="1:22">
      <c r="V71" s="80"/>
    </row>
    <row r="72" spans="1:22">
      <c r="V72" s="80"/>
    </row>
    <row r="73" spans="1:22">
      <c r="V73" s="80"/>
    </row>
    <row r="74" spans="1:22">
      <c r="V74" s="80"/>
    </row>
    <row r="75" spans="1:22">
      <c r="V75" s="80"/>
    </row>
    <row r="76" spans="1:22">
      <c r="V76" s="80"/>
    </row>
    <row r="77" spans="1:22">
      <c r="V77" s="80"/>
    </row>
    <row r="78" spans="1:22">
      <c r="V78" s="80"/>
    </row>
    <row r="79" spans="1:22">
      <c r="V79" s="80"/>
    </row>
    <row r="80" spans="1:22">
      <c r="V80" s="80"/>
    </row>
    <row r="81" spans="1:22">
      <c r="V81" s="80"/>
    </row>
    <row r="82" spans="1:22">
      <c r="V82" s="80"/>
    </row>
    <row r="83" spans="1:22">
      <c r="V83" s="80"/>
    </row>
    <row r="84" spans="1:22">
      <c r="V84" s="80"/>
    </row>
    <row r="85" spans="1:22">
      <c r="V85" s="80"/>
    </row>
    <row r="86" spans="1:22">
      <c r="V86" s="114" t="s">
        <v>364</v>
      </c>
    </row>
    <row r="87" spans="1:22">
      <c r="A87" s="114" t="s">
        <v>368</v>
      </c>
      <c r="V87" s="80"/>
    </row>
    <row r="88" spans="1:22">
      <c r="V88" s="80"/>
    </row>
    <row r="89" spans="1:22">
      <c r="V89" s="80"/>
    </row>
    <row r="90" spans="1:22">
      <c r="V90" s="80"/>
    </row>
    <row r="91" spans="1:22">
      <c r="V91" s="80"/>
    </row>
    <row r="92" spans="1:22">
      <c r="V92" s="80"/>
    </row>
    <row r="93" spans="1:22">
      <c r="V93" s="80"/>
    </row>
    <row r="94" spans="1:22">
      <c r="V94" s="80"/>
    </row>
    <row r="95" spans="1:22">
      <c r="V95" s="80"/>
    </row>
    <row r="96" spans="1:22">
      <c r="V96" s="80"/>
    </row>
    <row r="97" spans="1:22">
      <c r="A97" s="114" t="s">
        <v>355</v>
      </c>
      <c r="V97" s="114" t="s">
        <v>380</v>
      </c>
    </row>
    <row r="98" spans="1:22">
      <c r="V98" s="80"/>
    </row>
    <row r="99" spans="1:22">
      <c r="V99" s="80"/>
    </row>
    <row r="100" spans="1:22">
      <c r="V100" s="80"/>
    </row>
    <row r="101" spans="1:22">
      <c r="V101" s="80"/>
    </row>
    <row r="102" spans="1:22">
      <c r="V102" s="80"/>
    </row>
    <row r="103" spans="1:22">
      <c r="V103" s="80"/>
    </row>
    <row r="104" spans="1:22">
      <c r="V104" s="80"/>
    </row>
    <row r="105" spans="1:22">
      <c r="V105" s="80"/>
    </row>
    <row r="106" spans="1:22">
      <c r="V106" s="80"/>
    </row>
    <row r="107" spans="1:22">
      <c r="V107" s="114" t="s">
        <v>367</v>
      </c>
    </row>
    <row r="108" spans="1:22">
      <c r="V108" s="80"/>
    </row>
    <row r="109" spans="1:22">
      <c r="A109" s="114" t="s">
        <v>365</v>
      </c>
      <c r="V109" s="80"/>
    </row>
    <row r="110" spans="1:22">
      <c r="V110" s="80"/>
    </row>
    <row r="111" spans="1:22">
      <c r="V111" s="80"/>
    </row>
    <row r="112" spans="1:22">
      <c r="V112" s="80"/>
    </row>
    <row r="113" spans="1:22">
      <c r="V113" s="80"/>
    </row>
    <row r="114" spans="1:22">
      <c r="V114" s="80"/>
    </row>
    <row r="115" spans="1:22">
      <c r="V115" s="80"/>
    </row>
    <row r="116" spans="1:22">
      <c r="V116" s="80"/>
    </row>
    <row r="117" spans="1:22">
      <c r="V117" s="80"/>
    </row>
    <row r="118" spans="1:22">
      <c r="V118" s="80"/>
    </row>
    <row r="119" spans="1:22">
      <c r="V119" s="80"/>
    </row>
    <row r="120" spans="1:22">
      <c r="V120" s="80"/>
    </row>
    <row r="121" spans="1:22">
      <c r="A121" s="114" t="s">
        <v>366</v>
      </c>
      <c r="V121" s="114" t="s">
        <v>377</v>
      </c>
    </row>
    <row r="122" spans="1:22">
      <c r="V122" s="80"/>
    </row>
    <row r="123" spans="1:22">
      <c r="V123" s="80"/>
    </row>
    <row r="124" spans="1:22">
      <c r="V124" s="80"/>
    </row>
    <row r="125" spans="1:22">
      <c r="V125" s="80"/>
    </row>
    <row r="126" spans="1:22">
      <c r="V126" s="80"/>
    </row>
    <row r="127" spans="1:22">
      <c r="V127" s="80"/>
    </row>
    <row r="128" spans="1:22">
      <c r="V128" s="80"/>
    </row>
    <row r="129" spans="1:22">
      <c r="V129" s="80"/>
    </row>
    <row r="130" spans="1:22">
      <c r="V130" s="80"/>
    </row>
    <row r="131" spans="1:22">
      <c r="A131" s="114" t="s">
        <v>381</v>
      </c>
      <c r="V131" s="114" t="s">
        <v>386</v>
      </c>
    </row>
    <row r="132" spans="1:22">
      <c r="V132" s="80"/>
    </row>
    <row r="133" spans="1:22">
      <c r="V133" s="80"/>
    </row>
    <row r="134" spans="1:22">
      <c r="V134" s="80"/>
    </row>
    <row r="135" spans="1:22">
      <c r="V135" s="80"/>
    </row>
    <row r="136" spans="1:22">
      <c r="V136" s="80"/>
    </row>
    <row r="137" spans="1:22">
      <c r="V137" s="80"/>
    </row>
    <row r="138" spans="1:22">
      <c r="V138" s="80"/>
    </row>
    <row r="139" spans="1:22">
      <c r="A139" s="114" t="s">
        <v>370</v>
      </c>
      <c r="V139" s="80"/>
    </row>
    <row r="140" spans="1:22">
      <c r="V140" s="80"/>
    </row>
    <row r="141" spans="1:22">
      <c r="V141" s="80"/>
    </row>
    <row r="142" spans="1:22">
      <c r="V142" s="80"/>
    </row>
    <row r="143" spans="1:22">
      <c r="V143" s="80"/>
    </row>
    <row r="144" spans="1:22">
      <c r="V144" s="80"/>
    </row>
    <row r="145" spans="1:22">
      <c r="V145" s="114" t="s">
        <v>358</v>
      </c>
    </row>
    <row r="146" spans="1:22">
      <c r="V146" s="80"/>
    </row>
    <row r="147" spans="1:22">
      <c r="V147" s="80"/>
    </row>
    <row r="148" spans="1:22">
      <c r="V148" s="80"/>
    </row>
    <row r="149" spans="1:22">
      <c r="V149" s="80"/>
    </row>
    <row r="150" spans="1:22">
      <c r="A150" s="114" t="s">
        <v>383</v>
      </c>
      <c r="V150" s="80"/>
    </row>
    <row r="151" spans="1:22">
      <c r="V151" s="80"/>
    </row>
    <row r="152" spans="1:22">
      <c r="V152" s="80"/>
    </row>
    <row r="153" spans="1:22">
      <c r="V153" s="80"/>
    </row>
    <row r="154" spans="1:22">
      <c r="V154" s="80"/>
    </row>
    <row r="155" spans="1:22">
      <c r="V155" s="80"/>
    </row>
    <row r="156" spans="1:22">
      <c r="V156" s="80"/>
    </row>
    <row r="157" spans="1:22">
      <c r="V157" s="80"/>
    </row>
    <row r="158" spans="1:22">
      <c r="V158" s="80"/>
    </row>
    <row r="159" spans="1:22">
      <c r="V159" s="80"/>
    </row>
    <row r="160" spans="1:22">
      <c r="V160" s="80"/>
    </row>
    <row r="161" spans="1:22">
      <c r="V161" s="80"/>
    </row>
    <row r="162" spans="1:22">
      <c r="V162" s="80"/>
    </row>
    <row r="163" spans="1:22">
      <c r="A163" s="114" t="s">
        <v>361</v>
      </c>
      <c r="V163" s="80"/>
    </row>
    <row r="164" spans="1:22">
      <c r="V164" s="80"/>
    </row>
    <row r="165" spans="1:22">
      <c r="V165" s="80"/>
    </row>
    <row r="166" spans="1:22">
      <c r="V166" s="80"/>
    </row>
    <row r="167" spans="1:22">
      <c r="V167" s="80"/>
    </row>
    <row r="168" spans="1:22">
      <c r="V168" s="80"/>
    </row>
    <row r="169" spans="1:22">
      <c r="V169" s="114" t="s">
        <v>360</v>
      </c>
    </row>
    <row r="170" spans="1:22">
      <c r="V170" s="80"/>
    </row>
    <row r="171" spans="1:22">
      <c r="V171" s="80"/>
    </row>
    <row r="172" spans="1:22">
      <c r="V172" s="80"/>
    </row>
    <row r="173" spans="1:22">
      <c r="V173" s="80"/>
    </row>
    <row r="174" spans="1:22">
      <c r="A174" s="114" t="s">
        <v>369</v>
      </c>
      <c r="V174" s="80"/>
    </row>
    <row r="175" spans="1:22">
      <c r="V175" s="80"/>
    </row>
    <row r="176" spans="1:22">
      <c r="V176" s="80"/>
    </row>
    <row r="177" spans="22:22">
      <c r="V177" s="80"/>
    </row>
    <row r="178" spans="22:22">
      <c r="V178" s="80"/>
    </row>
    <row r="179" spans="22:22">
      <c r="V179" s="80"/>
    </row>
    <row r="180" spans="22:22">
      <c r="V180" s="80"/>
    </row>
    <row r="181" spans="22:22">
      <c r="V181" s="80"/>
    </row>
    <row r="182" spans="22:22">
      <c r="V182" s="80"/>
    </row>
    <row r="183" spans="22:22">
      <c r="V183" s="80"/>
    </row>
    <row r="184" spans="22:22">
      <c r="V184" s="80"/>
    </row>
    <row r="185" spans="22:22">
      <c r="V185" s="80"/>
    </row>
    <row r="186" spans="22:22">
      <c r="V186" s="114" t="s">
        <v>359</v>
      </c>
    </row>
    <row r="187" spans="22:22">
      <c r="V187" s="80"/>
    </row>
    <row r="188" spans="22:22">
      <c r="V188" s="80"/>
    </row>
    <row r="189" spans="22:22">
      <c r="V189" s="80"/>
    </row>
    <row r="190" spans="22:22">
      <c r="V190" s="80"/>
    </row>
    <row r="191" spans="22:22">
      <c r="V191" s="80"/>
    </row>
    <row r="192" spans="22:22">
      <c r="V192" s="80"/>
    </row>
    <row r="193" spans="22:22">
      <c r="V193" s="80"/>
    </row>
    <row r="194" spans="22:22">
      <c r="V194" s="80"/>
    </row>
    <row r="195" spans="22:22">
      <c r="V195" s="80"/>
    </row>
    <row r="196" spans="22:22">
      <c r="V196" s="80"/>
    </row>
    <row r="197" spans="22:22">
      <c r="V197" s="80"/>
    </row>
    <row r="198" spans="22:22">
      <c r="V198" s="80"/>
    </row>
    <row r="199" spans="22:22">
      <c r="V199" s="80"/>
    </row>
    <row r="200" spans="22:22">
      <c r="V200" s="114" t="s">
        <v>382</v>
      </c>
    </row>
    <row r="201" spans="22:22">
      <c r="V201" s="80"/>
    </row>
    <row r="202" spans="22:22">
      <c r="V202" s="80"/>
    </row>
    <row r="203" spans="22:22">
      <c r="V203" s="80"/>
    </row>
    <row r="204" spans="22:22">
      <c r="V204" s="80"/>
    </row>
    <row r="205" spans="22:22">
      <c r="V205" s="80"/>
    </row>
    <row r="206" spans="22:22">
      <c r="V206" s="80"/>
    </row>
    <row r="207" spans="22:22">
      <c r="V207" s="80"/>
    </row>
    <row r="208" spans="22:22">
      <c r="V208" s="80"/>
    </row>
    <row r="209" spans="1:22">
      <c r="V209" s="80"/>
    </row>
    <row r="210" spans="1:22">
      <c r="V210" s="80"/>
    </row>
    <row r="211" spans="1:22">
      <c r="A211" t="s">
        <v>203</v>
      </c>
      <c r="V211" s="80"/>
    </row>
    <row r="212" spans="1:22">
      <c r="V212" s="80"/>
    </row>
    <row r="213" spans="1:22">
      <c r="A213" s="116" t="s">
        <v>389</v>
      </c>
      <c r="V213" s="80"/>
    </row>
    <row r="214" spans="1:22">
      <c r="V214" s="80"/>
    </row>
    <row r="215" spans="1:22">
      <c r="K215" s="116" t="s">
        <v>394</v>
      </c>
      <c r="V215" s="80"/>
    </row>
    <row r="216" spans="1:22">
      <c r="V216" s="80"/>
    </row>
    <row r="217" spans="1:22">
      <c r="V217" s="80"/>
    </row>
    <row r="218" spans="1:22">
      <c r="V218" s="80"/>
    </row>
    <row r="219" spans="1:22">
      <c r="V219" s="80"/>
    </row>
    <row r="220" spans="1:22">
      <c r="V220" s="80"/>
    </row>
    <row r="221" spans="1:22">
      <c r="V221" s="80"/>
    </row>
    <row r="222" spans="1:22">
      <c r="V222" s="80"/>
    </row>
    <row r="223" spans="1:22">
      <c r="V223" s="80"/>
    </row>
    <row r="224" spans="1:22">
      <c r="V224" s="80"/>
    </row>
    <row r="225" spans="1:22">
      <c r="V225" s="80"/>
    </row>
    <row r="226" spans="1:22">
      <c r="V226" s="80"/>
    </row>
    <row r="233" spans="1:22">
      <c r="A233" s="116" t="s">
        <v>391</v>
      </c>
    </row>
    <row r="234" spans="1:22">
      <c r="K234" s="116" t="s">
        <v>397</v>
      </c>
    </row>
    <row r="243" spans="1:1">
      <c r="A243" s="116" t="s">
        <v>395</v>
      </c>
    </row>
    <row r="255" spans="1:1">
      <c r="A255" s="116" t="s">
        <v>396</v>
      </c>
    </row>
    <row r="266" spans="1:1">
      <c r="A266" s="116" t="s">
        <v>393</v>
      </c>
    </row>
    <row r="280" spans="1:1">
      <c r="A280" t="s">
        <v>204</v>
      </c>
    </row>
    <row r="282" spans="1:1">
      <c r="A282" s="117" t="s">
        <v>410</v>
      </c>
    </row>
    <row r="296" spans="1:1">
      <c r="A296" s="117" t="s">
        <v>398</v>
      </c>
    </row>
    <row r="311" spans="1:1">
      <c r="A311" s="117" t="s">
        <v>404</v>
      </c>
    </row>
    <row r="327" spans="1:1">
      <c r="A327" s="117" t="s">
        <v>406</v>
      </c>
    </row>
    <row r="341" spans="1:1">
      <c r="A341" s="117" t="s">
        <v>407</v>
      </c>
    </row>
    <row r="354" spans="1:1">
      <c r="A354" s="117" t="s">
        <v>401</v>
      </c>
    </row>
    <row r="369" spans="1:1">
      <c r="A369" s="117" t="s">
        <v>411</v>
      </c>
    </row>
    <row r="383" spans="1:1">
      <c r="A383" s="117" t="s">
        <v>403</v>
      </c>
    </row>
    <row r="398" spans="1:1">
      <c r="A398" s="117" t="s">
        <v>402</v>
      </c>
    </row>
    <row r="413" spans="12:12">
      <c r="L413" s="117" t="s">
        <v>409</v>
      </c>
    </row>
    <row r="432" spans="12:12">
      <c r="L432" s="116" t="s">
        <v>390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73F10-C07E-4AB2-87DC-E8FA9958E00E}">
  <sheetPr codeName="Лист10"/>
  <dimension ref="A1:P584"/>
  <sheetViews>
    <sheetView showGridLines="0" zoomScale="85" zoomScaleNormal="85" workbookViewId="0">
      <selection activeCell="C118" sqref="C118"/>
    </sheetView>
  </sheetViews>
  <sheetFormatPr defaultRowHeight="15"/>
  <cols>
    <col min="1" max="1" width="17.28515625" style="80" bestFit="1" customWidth="1"/>
    <col min="2" max="2" width="18.28515625" bestFit="1" customWidth="1"/>
    <col min="3" max="3" width="38.28515625" bestFit="1" customWidth="1"/>
    <col min="4" max="4" width="47" bestFit="1" customWidth="1"/>
    <col min="5" max="7" width="49.85546875" bestFit="1" customWidth="1"/>
    <col min="8" max="8" width="14.42578125" customWidth="1"/>
    <col min="9" max="9" width="15.85546875" bestFit="1" customWidth="1"/>
    <col min="10" max="10" width="24.7109375" bestFit="1" customWidth="1"/>
    <col min="11" max="11" width="37.5703125" bestFit="1" customWidth="1"/>
    <col min="12" max="13" width="15.5703125" customWidth="1"/>
    <col min="14" max="14" width="9.28515625" customWidth="1"/>
    <col min="15" max="15" width="18.140625" bestFit="1" customWidth="1"/>
    <col min="16" max="16" width="34.42578125" bestFit="1" customWidth="1"/>
    <col min="17" max="17" width="8.7109375" bestFit="1" customWidth="1"/>
    <col min="18" max="18" width="9" bestFit="1" customWidth="1"/>
  </cols>
  <sheetData>
    <row r="1" spans="1:16">
      <c r="I1" s="50" t="s">
        <v>418</v>
      </c>
      <c r="J1" t="s">
        <v>301</v>
      </c>
      <c r="K1" t="s">
        <v>529</v>
      </c>
    </row>
    <row r="2" spans="1:16">
      <c r="O2" t="s">
        <v>528</v>
      </c>
    </row>
    <row r="3" spans="1:16" ht="60">
      <c r="A3" s="50" t="s">
        <v>10</v>
      </c>
      <c r="B3" s="50" t="s">
        <v>418</v>
      </c>
      <c r="C3" s="133" t="s">
        <v>27</v>
      </c>
      <c r="D3" s="50" t="s">
        <v>352</v>
      </c>
      <c r="E3" t="s">
        <v>522</v>
      </c>
      <c r="F3" t="s">
        <v>523</v>
      </c>
      <c r="G3" t="s">
        <v>524</v>
      </c>
      <c r="I3" s="134" t="s">
        <v>27</v>
      </c>
      <c r="J3" s="135" t="s">
        <v>525</v>
      </c>
      <c r="K3" s="135" t="s">
        <v>526</v>
      </c>
      <c r="L3" s="135" t="s">
        <v>523</v>
      </c>
      <c r="M3" s="135" t="s">
        <v>527</v>
      </c>
      <c r="O3" s="50" t="s">
        <v>418</v>
      </c>
      <c r="P3" t="s">
        <v>525</v>
      </c>
    </row>
    <row r="4" spans="1:16">
      <c r="A4" t="s">
        <v>173</v>
      </c>
      <c r="B4" t="s">
        <v>464</v>
      </c>
      <c r="C4" s="80" t="s">
        <v>238</v>
      </c>
      <c r="D4" t="s">
        <v>372</v>
      </c>
      <c r="E4">
        <v>1</v>
      </c>
      <c r="F4">
        <v>28</v>
      </c>
      <c r="G4">
        <v>28</v>
      </c>
      <c r="I4" s="80" t="s">
        <v>238</v>
      </c>
      <c r="J4">
        <v>28</v>
      </c>
      <c r="K4">
        <v>380.19999999999976</v>
      </c>
      <c r="L4">
        <v>793.5</v>
      </c>
      <c r="M4">
        <v>793.5</v>
      </c>
      <c r="O4" s="46" t="s">
        <v>485</v>
      </c>
      <c r="P4" s="46">
        <v>1</v>
      </c>
    </row>
    <row r="5" spans="1:16">
      <c r="A5"/>
      <c r="C5" s="80"/>
      <c r="D5" t="s">
        <v>374</v>
      </c>
      <c r="E5">
        <v>8</v>
      </c>
      <c r="F5">
        <v>224</v>
      </c>
      <c r="G5">
        <v>28</v>
      </c>
      <c r="I5">
        <v>1</v>
      </c>
      <c r="J5">
        <v>296</v>
      </c>
      <c r="K5">
        <v>3775.8999999999992</v>
      </c>
      <c r="L5">
        <v>11198.759999999987</v>
      </c>
      <c r="M5">
        <v>11228.999999999987</v>
      </c>
      <c r="O5" s="46" t="s">
        <v>516</v>
      </c>
      <c r="P5" s="46">
        <v>1</v>
      </c>
    </row>
    <row r="6" spans="1:16">
      <c r="A6"/>
      <c r="B6" t="s">
        <v>474</v>
      </c>
      <c r="C6" s="80">
        <v>1</v>
      </c>
      <c r="D6" t="s">
        <v>355</v>
      </c>
      <c r="E6">
        <v>5</v>
      </c>
      <c r="F6">
        <v>186.59999999999997</v>
      </c>
      <c r="G6">
        <v>37.319999999999993</v>
      </c>
      <c r="I6">
        <v>2</v>
      </c>
      <c r="J6">
        <v>215</v>
      </c>
      <c r="K6">
        <v>5510.100000000004</v>
      </c>
      <c r="L6">
        <v>12145.050000000005</v>
      </c>
      <c r="M6">
        <v>12237.100000000009</v>
      </c>
      <c r="O6" s="46" t="s">
        <v>486</v>
      </c>
      <c r="P6" s="46">
        <v>1</v>
      </c>
    </row>
    <row r="7" spans="1:16">
      <c r="A7"/>
      <c r="B7" t="s">
        <v>476</v>
      </c>
      <c r="C7" s="80">
        <v>1</v>
      </c>
      <c r="D7" t="s">
        <v>365</v>
      </c>
      <c r="E7">
        <v>9</v>
      </c>
      <c r="F7">
        <v>379.79999999999995</v>
      </c>
      <c r="G7">
        <v>42.199999999999996</v>
      </c>
      <c r="I7">
        <v>3</v>
      </c>
      <c r="J7">
        <v>41</v>
      </c>
      <c r="K7">
        <v>1563.8000000000002</v>
      </c>
      <c r="L7">
        <v>3182.6200000000008</v>
      </c>
      <c r="M7">
        <v>3218.6000000000017</v>
      </c>
      <c r="O7" s="46" t="s">
        <v>481</v>
      </c>
      <c r="P7" s="46">
        <v>1</v>
      </c>
    </row>
    <row r="8" spans="1:16">
      <c r="A8"/>
      <c r="B8" t="s">
        <v>477</v>
      </c>
      <c r="C8" s="80">
        <v>1</v>
      </c>
      <c r="D8" t="s">
        <v>361</v>
      </c>
      <c r="E8">
        <v>7</v>
      </c>
      <c r="F8">
        <v>260.59999999999997</v>
      </c>
      <c r="G8">
        <v>37.228571428571421</v>
      </c>
      <c r="I8" s="80" t="s">
        <v>242</v>
      </c>
      <c r="J8">
        <v>580</v>
      </c>
      <c r="K8">
        <v>11230.000000000007</v>
      </c>
      <c r="L8">
        <v>27319.930000000048</v>
      </c>
      <c r="M8">
        <v>27478.200000000023</v>
      </c>
      <c r="O8" s="46" t="s">
        <v>495</v>
      </c>
      <c r="P8" s="46">
        <v>1</v>
      </c>
    </row>
    <row r="9" spans="1:16">
      <c r="A9"/>
      <c r="B9" t="s">
        <v>481</v>
      </c>
      <c r="C9" s="80">
        <v>1</v>
      </c>
      <c r="D9" t="s">
        <v>366</v>
      </c>
      <c r="E9">
        <v>1</v>
      </c>
      <c r="F9">
        <v>40</v>
      </c>
      <c r="G9">
        <v>40</v>
      </c>
      <c r="O9" t="s">
        <v>496</v>
      </c>
      <c r="P9">
        <v>4</v>
      </c>
    </row>
    <row r="10" spans="1:16">
      <c r="A10"/>
      <c r="B10" t="s">
        <v>475</v>
      </c>
      <c r="C10" s="80">
        <v>1</v>
      </c>
      <c r="D10" t="s">
        <v>369</v>
      </c>
      <c r="E10">
        <v>9</v>
      </c>
      <c r="F10">
        <v>384.58</v>
      </c>
      <c r="G10">
        <v>42.731111111111112</v>
      </c>
      <c r="O10" t="s">
        <v>492</v>
      </c>
      <c r="P10">
        <v>5</v>
      </c>
    </row>
    <row r="11" spans="1:16">
      <c r="A11"/>
      <c r="B11" t="s">
        <v>485</v>
      </c>
      <c r="C11" s="80">
        <v>1</v>
      </c>
      <c r="D11" t="s">
        <v>381</v>
      </c>
      <c r="E11">
        <v>1</v>
      </c>
      <c r="F11">
        <v>44.2</v>
      </c>
      <c r="G11">
        <v>44.2</v>
      </c>
      <c r="O11" t="s">
        <v>474</v>
      </c>
      <c r="P11">
        <v>5</v>
      </c>
    </row>
    <row r="12" spans="1:16">
      <c r="A12"/>
      <c r="B12" t="s">
        <v>489</v>
      </c>
      <c r="C12" s="80">
        <v>1</v>
      </c>
      <c r="D12" t="s">
        <v>370</v>
      </c>
      <c r="E12">
        <v>8</v>
      </c>
      <c r="F12">
        <v>263.48</v>
      </c>
      <c r="G12">
        <v>32.935000000000002</v>
      </c>
      <c r="O12" t="s">
        <v>511</v>
      </c>
      <c r="P12">
        <v>5</v>
      </c>
    </row>
    <row r="13" spans="1:16">
      <c r="A13"/>
      <c r="B13" t="s">
        <v>490</v>
      </c>
      <c r="C13" s="80">
        <v>1</v>
      </c>
      <c r="D13" t="s">
        <v>383</v>
      </c>
      <c r="E13">
        <v>8</v>
      </c>
      <c r="F13">
        <v>283</v>
      </c>
      <c r="G13">
        <v>35.375</v>
      </c>
      <c r="O13" t="s">
        <v>465</v>
      </c>
      <c r="P13">
        <v>5</v>
      </c>
    </row>
    <row r="14" spans="1:16">
      <c r="A14"/>
      <c r="B14" t="s">
        <v>491</v>
      </c>
      <c r="C14" s="80">
        <v>2</v>
      </c>
      <c r="D14" t="s">
        <v>376</v>
      </c>
      <c r="E14">
        <v>8</v>
      </c>
      <c r="F14">
        <v>424.08</v>
      </c>
      <c r="G14">
        <v>53.01</v>
      </c>
      <c r="O14" t="s">
        <v>493</v>
      </c>
      <c r="P14">
        <v>7</v>
      </c>
    </row>
    <row r="15" spans="1:16">
      <c r="A15"/>
      <c r="B15" t="s">
        <v>492</v>
      </c>
      <c r="C15" s="80">
        <v>2</v>
      </c>
      <c r="D15" t="s">
        <v>354</v>
      </c>
      <c r="E15">
        <v>5</v>
      </c>
      <c r="F15">
        <v>247.99999999999997</v>
      </c>
      <c r="G15">
        <v>49.599999999999994</v>
      </c>
      <c r="O15" t="s">
        <v>509</v>
      </c>
      <c r="P15">
        <v>7</v>
      </c>
    </row>
    <row r="16" spans="1:16">
      <c r="A16"/>
      <c r="B16" t="s">
        <v>493</v>
      </c>
      <c r="C16" s="80">
        <v>2</v>
      </c>
      <c r="D16" t="s">
        <v>387</v>
      </c>
      <c r="E16">
        <v>7</v>
      </c>
      <c r="F16">
        <v>347.9</v>
      </c>
      <c r="G16">
        <v>49.699999999999996</v>
      </c>
      <c r="O16" t="s">
        <v>497</v>
      </c>
      <c r="P16">
        <v>7</v>
      </c>
    </row>
    <row r="17" spans="1:16">
      <c r="A17"/>
      <c r="B17" t="s">
        <v>495</v>
      </c>
      <c r="C17" s="80">
        <v>2</v>
      </c>
      <c r="D17" t="s">
        <v>385</v>
      </c>
      <c r="E17">
        <v>1</v>
      </c>
      <c r="F17">
        <v>51</v>
      </c>
      <c r="G17">
        <v>51</v>
      </c>
      <c r="O17" t="s">
        <v>477</v>
      </c>
      <c r="P17">
        <v>7</v>
      </c>
    </row>
    <row r="18" spans="1:16">
      <c r="A18"/>
      <c r="B18" t="s">
        <v>496</v>
      </c>
      <c r="C18" s="80">
        <v>2</v>
      </c>
      <c r="D18" t="s">
        <v>357</v>
      </c>
      <c r="E18">
        <v>4</v>
      </c>
      <c r="F18">
        <v>227.24</v>
      </c>
      <c r="G18">
        <v>56.81</v>
      </c>
      <c r="O18" t="s">
        <v>498</v>
      </c>
      <c r="P18">
        <v>8</v>
      </c>
    </row>
    <row r="19" spans="1:16">
      <c r="A19"/>
      <c r="B19" t="s">
        <v>498</v>
      </c>
      <c r="C19" s="80">
        <v>2</v>
      </c>
      <c r="D19" t="s">
        <v>386</v>
      </c>
      <c r="E19">
        <v>8</v>
      </c>
      <c r="F19">
        <v>406.7</v>
      </c>
      <c r="G19">
        <v>50.837499999999999</v>
      </c>
      <c r="O19" t="s">
        <v>506</v>
      </c>
      <c r="P19">
        <v>8</v>
      </c>
    </row>
    <row r="20" spans="1:16">
      <c r="A20"/>
      <c r="B20" t="s">
        <v>499</v>
      </c>
      <c r="C20" s="80">
        <v>2</v>
      </c>
      <c r="D20" t="s">
        <v>358</v>
      </c>
      <c r="E20">
        <v>8</v>
      </c>
      <c r="F20">
        <v>452.20999999999992</v>
      </c>
      <c r="G20">
        <v>56.52624999999999</v>
      </c>
      <c r="O20" t="s">
        <v>499</v>
      </c>
      <c r="P20">
        <v>8</v>
      </c>
    </row>
    <row r="21" spans="1:16">
      <c r="A21"/>
      <c r="B21" t="s">
        <v>500</v>
      </c>
      <c r="C21" s="80">
        <v>2</v>
      </c>
      <c r="D21" t="s">
        <v>364</v>
      </c>
      <c r="E21">
        <v>9</v>
      </c>
      <c r="F21">
        <v>530.93999999999994</v>
      </c>
      <c r="G21">
        <v>58.993333333333325</v>
      </c>
      <c r="O21" t="s">
        <v>489</v>
      </c>
      <c r="P21">
        <v>8</v>
      </c>
    </row>
    <row r="22" spans="1:16">
      <c r="A22"/>
      <c r="B22" t="s">
        <v>503</v>
      </c>
      <c r="C22" s="80">
        <v>2</v>
      </c>
      <c r="D22" t="s">
        <v>360</v>
      </c>
      <c r="E22">
        <v>8</v>
      </c>
      <c r="F22">
        <v>439.7</v>
      </c>
      <c r="G22">
        <v>54.962499999999999</v>
      </c>
      <c r="O22" t="s">
        <v>504</v>
      </c>
      <c r="P22">
        <v>8</v>
      </c>
    </row>
    <row r="23" spans="1:16">
      <c r="A23"/>
      <c r="B23" t="s">
        <v>504</v>
      </c>
      <c r="C23" s="80">
        <v>2</v>
      </c>
      <c r="D23" t="s">
        <v>359</v>
      </c>
      <c r="E23">
        <v>8</v>
      </c>
      <c r="F23">
        <v>472.6</v>
      </c>
      <c r="G23">
        <v>59.075000000000003</v>
      </c>
      <c r="O23" t="s">
        <v>490</v>
      </c>
      <c r="P23">
        <v>8</v>
      </c>
    </row>
    <row r="24" spans="1:16">
      <c r="A24"/>
      <c r="B24" t="s">
        <v>469</v>
      </c>
      <c r="C24" s="80">
        <v>1</v>
      </c>
      <c r="D24" t="s">
        <v>379</v>
      </c>
      <c r="E24">
        <v>9</v>
      </c>
      <c r="F24">
        <v>310.5</v>
      </c>
      <c r="G24">
        <v>34.5</v>
      </c>
      <c r="O24" t="s">
        <v>503</v>
      </c>
      <c r="P24">
        <v>8</v>
      </c>
    </row>
    <row r="25" spans="1:16">
      <c r="A25"/>
      <c r="C25" s="80"/>
      <c r="D25" t="s">
        <v>384</v>
      </c>
      <c r="E25">
        <v>7</v>
      </c>
      <c r="F25">
        <v>240.8</v>
      </c>
      <c r="G25">
        <v>34.4</v>
      </c>
      <c r="O25" t="s">
        <v>515</v>
      </c>
      <c r="P25">
        <v>8</v>
      </c>
    </row>
    <row r="26" spans="1:16">
      <c r="A26"/>
      <c r="B26" t="s">
        <v>505</v>
      </c>
      <c r="C26" s="80">
        <v>2</v>
      </c>
      <c r="D26" t="s">
        <v>380</v>
      </c>
      <c r="E26">
        <v>8</v>
      </c>
      <c r="F26">
        <v>463.28000000000009</v>
      </c>
      <c r="G26">
        <v>57.910000000000011</v>
      </c>
      <c r="O26" t="s">
        <v>505</v>
      </c>
      <c r="P26">
        <v>8</v>
      </c>
    </row>
    <row r="27" spans="1:16">
      <c r="A27"/>
      <c r="B27" t="s">
        <v>506</v>
      </c>
      <c r="C27" s="80">
        <v>2</v>
      </c>
      <c r="D27" t="s">
        <v>367</v>
      </c>
      <c r="E27">
        <v>8</v>
      </c>
      <c r="F27">
        <v>464.80000000000007</v>
      </c>
      <c r="G27">
        <v>58.100000000000009</v>
      </c>
      <c r="O27" t="s">
        <v>491</v>
      </c>
      <c r="P27">
        <v>8</v>
      </c>
    </row>
    <row r="28" spans="1:16">
      <c r="A28"/>
      <c r="B28" t="s">
        <v>507</v>
      </c>
      <c r="C28" s="80">
        <v>2</v>
      </c>
      <c r="D28" t="s">
        <v>377</v>
      </c>
      <c r="E28">
        <v>9</v>
      </c>
      <c r="F28">
        <v>535.43999999999994</v>
      </c>
      <c r="G28">
        <v>59.493333333333325</v>
      </c>
      <c r="O28" t="s">
        <v>500</v>
      </c>
      <c r="P28">
        <v>9</v>
      </c>
    </row>
    <row r="29" spans="1:16">
      <c r="A29"/>
      <c r="B29" t="s">
        <v>509</v>
      </c>
      <c r="C29" s="80">
        <v>2</v>
      </c>
      <c r="D29" t="s">
        <v>382</v>
      </c>
      <c r="E29">
        <v>7</v>
      </c>
      <c r="F29">
        <v>411.16</v>
      </c>
      <c r="G29">
        <v>58.737142857142864</v>
      </c>
      <c r="O29" t="s">
        <v>475</v>
      </c>
      <c r="P29">
        <v>9</v>
      </c>
    </row>
    <row r="30" spans="1:16">
      <c r="A30"/>
      <c r="B30" t="s">
        <v>511</v>
      </c>
      <c r="C30" s="80">
        <v>3</v>
      </c>
      <c r="D30" t="s">
        <v>353</v>
      </c>
      <c r="E30">
        <v>5</v>
      </c>
      <c r="F30">
        <v>330.39000000000004</v>
      </c>
      <c r="G30">
        <v>66.078000000000003</v>
      </c>
      <c r="O30" t="s">
        <v>464</v>
      </c>
      <c r="P30">
        <v>9</v>
      </c>
    </row>
    <row r="31" spans="1:16">
      <c r="A31"/>
      <c r="B31" t="s">
        <v>515</v>
      </c>
      <c r="C31" s="80">
        <v>3</v>
      </c>
      <c r="D31" t="s">
        <v>371</v>
      </c>
      <c r="E31">
        <v>8</v>
      </c>
      <c r="F31">
        <v>568.88</v>
      </c>
      <c r="G31">
        <v>71.11</v>
      </c>
      <c r="O31" t="s">
        <v>507</v>
      </c>
      <c r="P31">
        <v>9</v>
      </c>
    </row>
    <row r="32" spans="1:16">
      <c r="A32"/>
      <c r="B32" t="s">
        <v>468</v>
      </c>
      <c r="C32" s="80">
        <v>1</v>
      </c>
      <c r="D32" t="s">
        <v>373</v>
      </c>
      <c r="E32">
        <v>1</v>
      </c>
      <c r="F32">
        <v>34.6</v>
      </c>
      <c r="G32">
        <v>34.6</v>
      </c>
      <c r="O32" t="s">
        <v>476</v>
      </c>
      <c r="P32">
        <v>9</v>
      </c>
    </row>
    <row r="33" spans="1:16">
      <c r="A33"/>
      <c r="C33" s="80"/>
      <c r="D33" t="s">
        <v>375</v>
      </c>
      <c r="E33">
        <v>8</v>
      </c>
      <c r="F33">
        <v>276.8</v>
      </c>
      <c r="G33">
        <v>34.6</v>
      </c>
      <c r="O33" t="s">
        <v>467</v>
      </c>
      <c r="P33">
        <v>9</v>
      </c>
    </row>
    <row r="34" spans="1:16">
      <c r="A34"/>
      <c r="B34" t="s">
        <v>516</v>
      </c>
      <c r="C34" s="80">
        <v>3</v>
      </c>
      <c r="D34" t="s">
        <v>362</v>
      </c>
      <c r="E34">
        <v>1</v>
      </c>
      <c r="F34">
        <v>72.899999999999991</v>
      </c>
      <c r="G34">
        <v>72.899999999999991</v>
      </c>
      <c r="O34" t="s">
        <v>468</v>
      </c>
      <c r="P34">
        <v>9</v>
      </c>
    </row>
    <row r="35" spans="1:16">
      <c r="A35"/>
      <c r="B35" t="s">
        <v>497</v>
      </c>
      <c r="C35" s="80">
        <v>3</v>
      </c>
      <c r="D35" t="s">
        <v>363</v>
      </c>
      <c r="E35">
        <v>7</v>
      </c>
      <c r="F35">
        <v>598.75000000000011</v>
      </c>
      <c r="G35">
        <v>85.535714285714306</v>
      </c>
      <c r="O35" t="s">
        <v>513</v>
      </c>
      <c r="P35">
        <v>13</v>
      </c>
    </row>
    <row r="36" spans="1:16">
      <c r="A36"/>
      <c r="B36" t="s">
        <v>472</v>
      </c>
      <c r="C36" s="80">
        <v>1</v>
      </c>
      <c r="D36" t="s">
        <v>378</v>
      </c>
      <c r="E36">
        <v>9</v>
      </c>
      <c r="F36">
        <v>315</v>
      </c>
      <c r="G36">
        <v>35</v>
      </c>
      <c r="O36" t="s">
        <v>508</v>
      </c>
      <c r="P36">
        <v>13</v>
      </c>
    </row>
    <row r="37" spans="1:16">
      <c r="A37"/>
      <c r="B37" t="s">
        <v>465</v>
      </c>
      <c r="C37" s="80">
        <v>1</v>
      </c>
      <c r="D37" t="s">
        <v>356</v>
      </c>
      <c r="E37">
        <v>5</v>
      </c>
      <c r="F37">
        <v>179.30000000000004</v>
      </c>
      <c r="G37">
        <v>35.860000000000007</v>
      </c>
      <c r="O37" t="s">
        <v>471</v>
      </c>
      <c r="P37">
        <v>13</v>
      </c>
    </row>
    <row r="38" spans="1:16">
      <c r="A38"/>
      <c r="B38" t="s">
        <v>467</v>
      </c>
      <c r="C38" s="80">
        <v>1</v>
      </c>
      <c r="D38" t="s">
        <v>368</v>
      </c>
      <c r="E38">
        <v>9</v>
      </c>
      <c r="F38">
        <v>331.20000000000005</v>
      </c>
      <c r="G38">
        <v>36.800000000000004</v>
      </c>
      <c r="O38" t="s">
        <v>469</v>
      </c>
      <c r="P38">
        <v>16</v>
      </c>
    </row>
    <row r="39" spans="1:16">
      <c r="A39" t="s">
        <v>203</v>
      </c>
      <c r="B39" t="s">
        <v>483</v>
      </c>
      <c r="C39" s="80">
        <v>1</v>
      </c>
      <c r="D39" t="s">
        <v>393</v>
      </c>
      <c r="E39">
        <v>19</v>
      </c>
      <c r="F39">
        <v>743.6</v>
      </c>
      <c r="G39">
        <v>39.136842105263156</v>
      </c>
      <c r="O39" t="s">
        <v>478</v>
      </c>
      <c r="P39">
        <v>17</v>
      </c>
    </row>
    <row r="40" spans="1:16">
      <c r="A40"/>
      <c r="B40" t="s">
        <v>484</v>
      </c>
      <c r="C40" s="80">
        <v>1</v>
      </c>
      <c r="D40" t="s">
        <v>395</v>
      </c>
      <c r="E40">
        <v>19</v>
      </c>
      <c r="F40">
        <v>868.3000000000003</v>
      </c>
      <c r="G40">
        <v>45.700000000000017</v>
      </c>
      <c r="O40" t="s">
        <v>501</v>
      </c>
      <c r="P40">
        <v>17</v>
      </c>
    </row>
    <row r="41" spans="1:16">
      <c r="A41"/>
      <c r="B41" t="s">
        <v>471</v>
      </c>
      <c r="C41" s="80">
        <v>1</v>
      </c>
      <c r="D41" t="s">
        <v>389</v>
      </c>
      <c r="E41">
        <v>13</v>
      </c>
      <c r="F41">
        <v>430.30000000000013</v>
      </c>
      <c r="G41">
        <v>33.100000000000009</v>
      </c>
      <c r="O41" t="s">
        <v>487</v>
      </c>
      <c r="P41">
        <v>17</v>
      </c>
    </row>
    <row r="42" spans="1:16">
      <c r="A42"/>
      <c r="B42" t="s">
        <v>508</v>
      </c>
      <c r="C42" s="80">
        <v>2</v>
      </c>
      <c r="D42" t="s">
        <v>390</v>
      </c>
      <c r="E42">
        <v>13</v>
      </c>
      <c r="F42">
        <v>764.39999999999986</v>
      </c>
      <c r="G42">
        <v>58.79999999999999</v>
      </c>
      <c r="O42" t="s">
        <v>502</v>
      </c>
      <c r="P42">
        <v>17</v>
      </c>
    </row>
    <row r="43" spans="1:16">
      <c r="A43"/>
      <c r="B43" t="s">
        <v>513</v>
      </c>
      <c r="C43" s="80">
        <v>2</v>
      </c>
      <c r="D43" t="s">
        <v>388</v>
      </c>
      <c r="E43">
        <v>13</v>
      </c>
      <c r="F43">
        <v>837.19999999999982</v>
      </c>
      <c r="G43">
        <v>64.399999999999991</v>
      </c>
      <c r="O43" t="s">
        <v>482</v>
      </c>
      <c r="P43">
        <v>18</v>
      </c>
    </row>
    <row r="44" spans="1:16">
      <c r="A44"/>
      <c r="B44" t="s">
        <v>512</v>
      </c>
      <c r="C44" s="80">
        <v>2</v>
      </c>
      <c r="D44" t="s">
        <v>392</v>
      </c>
      <c r="E44">
        <v>19</v>
      </c>
      <c r="F44">
        <v>1058.9000000000003</v>
      </c>
      <c r="G44">
        <v>55.73157894736844</v>
      </c>
      <c r="O44" t="s">
        <v>514</v>
      </c>
      <c r="P44">
        <v>19</v>
      </c>
    </row>
    <row r="45" spans="1:16">
      <c r="A45"/>
      <c r="B45" t="s">
        <v>517</v>
      </c>
      <c r="C45" s="80">
        <v>3</v>
      </c>
      <c r="D45" t="s">
        <v>394</v>
      </c>
      <c r="E45">
        <v>1</v>
      </c>
      <c r="F45">
        <v>80.899999999999991</v>
      </c>
      <c r="G45">
        <v>80.899999999999991</v>
      </c>
      <c r="O45" t="s">
        <v>480</v>
      </c>
      <c r="P45">
        <v>19</v>
      </c>
    </row>
    <row r="46" spans="1:16">
      <c r="A46"/>
      <c r="C46" s="80"/>
      <c r="D46" t="s">
        <v>397</v>
      </c>
      <c r="E46">
        <v>19</v>
      </c>
      <c r="F46">
        <v>1530.8</v>
      </c>
      <c r="G46">
        <v>80.568421052631578</v>
      </c>
      <c r="O46" t="s">
        <v>479</v>
      </c>
      <c r="P46">
        <v>19</v>
      </c>
    </row>
    <row r="47" spans="1:16">
      <c r="A47"/>
      <c r="B47" t="s">
        <v>466</v>
      </c>
      <c r="C47" s="80">
        <v>1</v>
      </c>
      <c r="D47" t="s">
        <v>391</v>
      </c>
      <c r="E47">
        <v>1</v>
      </c>
      <c r="F47">
        <v>35.700000000000003</v>
      </c>
      <c r="G47">
        <v>35.700000000000003</v>
      </c>
      <c r="O47" t="s">
        <v>484</v>
      </c>
      <c r="P47">
        <v>19</v>
      </c>
    </row>
    <row r="48" spans="1:16">
      <c r="A48"/>
      <c r="C48" s="80"/>
      <c r="D48" t="s">
        <v>396</v>
      </c>
      <c r="E48">
        <v>19</v>
      </c>
      <c r="F48">
        <v>673.19999999999982</v>
      </c>
      <c r="G48">
        <v>35.431578947368415</v>
      </c>
      <c r="O48" t="s">
        <v>483</v>
      </c>
      <c r="P48">
        <v>19</v>
      </c>
    </row>
    <row r="49" spans="1:16">
      <c r="A49" t="s">
        <v>204</v>
      </c>
      <c r="B49" t="s">
        <v>478</v>
      </c>
      <c r="C49" s="80">
        <v>1</v>
      </c>
      <c r="D49" t="s">
        <v>401</v>
      </c>
      <c r="E49">
        <v>17</v>
      </c>
      <c r="F49">
        <v>637.89999999999986</v>
      </c>
      <c r="G49">
        <v>37.523529411764699</v>
      </c>
      <c r="O49" t="s">
        <v>488</v>
      </c>
      <c r="P49">
        <v>19</v>
      </c>
    </row>
    <row r="50" spans="1:16">
      <c r="A50"/>
      <c r="B50" t="s">
        <v>479</v>
      </c>
      <c r="C50" s="80">
        <v>1</v>
      </c>
      <c r="D50" t="s">
        <v>411</v>
      </c>
      <c r="E50">
        <v>19</v>
      </c>
      <c r="F50">
        <v>714.00000000000011</v>
      </c>
      <c r="G50">
        <v>37.578947368421062</v>
      </c>
      <c r="O50" t="s">
        <v>494</v>
      </c>
      <c r="P50">
        <v>19</v>
      </c>
    </row>
    <row r="51" spans="1:16">
      <c r="A51"/>
      <c r="B51" t="s">
        <v>480</v>
      </c>
      <c r="C51" s="80">
        <v>1</v>
      </c>
      <c r="D51" t="s">
        <v>410</v>
      </c>
      <c r="E51">
        <v>19</v>
      </c>
      <c r="F51">
        <v>742.9000000000002</v>
      </c>
      <c r="G51">
        <v>39.100000000000009</v>
      </c>
      <c r="O51" t="s">
        <v>470</v>
      </c>
      <c r="P51">
        <v>19</v>
      </c>
    </row>
    <row r="52" spans="1:16">
      <c r="A52"/>
      <c r="B52" t="s">
        <v>482</v>
      </c>
      <c r="C52" s="80">
        <v>1</v>
      </c>
      <c r="D52" t="s">
        <v>398</v>
      </c>
      <c r="E52">
        <v>1</v>
      </c>
      <c r="F52">
        <v>40.199999999999996</v>
      </c>
      <c r="G52">
        <v>40.199999999999996</v>
      </c>
      <c r="O52" t="s">
        <v>512</v>
      </c>
      <c r="P52">
        <v>19</v>
      </c>
    </row>
    <row r="53" spans="1:16">
      <c r="A53"/>
      <c r="C53" s="80"/>
      <c r="D53" t="s">
        <v>403</v>
      </c>
      <c r="E53">
        <v>17</v>
      </c>
      <c r="F53">
        <v>680.0999999999998</v>
      </c>
      <c r="G53">
        <v>40.005882352941164</v>
      </c>
      <c r="O53" t="s">
        <v>517</v>
      </c>
      <c r="P53">
        <v>20</v>
      </c>
    </row>
    <row r="54" spans="1:16">
      <c r="A54"/>
      <c r="B54" t="s">
        <v>470</v>
      </c>
      <c r="C54" s="80" t="s">
        <v>238</v>
      </c>
      <c r="D54" t="s">
        <v>408</v>
      </c>
      <c r="E54">
        <v>19</v>
      </c>
      <c r="F54">
        <v>541.5</v>
      </c>
      <c r="G54">
        <v>28.5</v>
      </c>
      <c r="O54" t="s">
        <v>466</v>
      </c>
      <c r="P54">
        <v>20</v>
      </c>
    </row>
    <row r="55" spans="1:16">
      <c r="A55"/>
      <c r="B55" t="s">
        <v>486</v>
      </c>
      <c r="C55" s="80">
        <v>1</v>
      </c>
      <c r="D55" t="s">
        <v>404</v>
      </c>
      <c r="E55">
        <v>1</v>
      </c>
      <c r="F55">
        <v>44.2</v>
      </c>
      <c r="G55">
        <v>44.2</v>
      </c>
      <c r="O55" t="s">
        <v>472</v>
      </c>
      <c r="P55">
        <v>28</v>
      </c>
    </row>
    <row r="56" spans="1:16">
      <c r="A56"/>
      <c r="B56" t="s">
        <v>487</v>
      </c>
      <c r="C56" s="80">
        <v>1</v>
      </c>
      <c r="D56" t="s">
        <v>402</v>
      </c>
      <c r="E56">
        <v>17</v>
      </c>
      <c r="F56">
        <v>753.50000000000011</v>
      </c>
      <c r="G56">
        <v>44.32352941176471</v>
      </c>
      <c r="O56" s="80" t="s">
        <v>242</v>
      </c>
      <c r="P56">
        <v>580</v>
      </c>
    </row>
    <row r="57" spans="1:16">
      <c r="A57"/>
      <c r="B57" t="s">
        <v>488</v>
      </c>
      <c r="C57" s="80">
        <v>1</v>
      </c>
      <c r="D57" t="s">
        <v>406</v>
      </c>
      <c r="E57">
        <v>19</v>
      </c>
      <c r="F57">
        <v>653.49999999999966</v>
      </c>
      <c r="G57">
        <v>34.394736842105246</v>
      </c>
    </row>
    <row r="58" spans="1:16">
      <c r="A58"/>
      <c r="B58" t="s">
        <v>494</v>
      </c>
      <c r="C58" s="80">
        <v>2</v>
      </c>
      <c r="D58" t="s">
        <v>409</v>
      </c>
      <c r="E58">
        <v>19</v>
      </c>
      <c r="F58">
        <v>931.0999999999998</v>
      </c>
      <c r="G58">
        <v>49.005263157894724</v>
      </c>
    </row>
    <row r="59" spans="1:16">
      <c r="A59"/>
      <c r="B59" t="s">
        <v>501</v>
      </c>
      <c r="C59" s="80">
        <v>2</v>
      </c>
      <c r="D59" t="s">
        <v>399</v>
      </c>
      <c r="E59">
        <v>17</v>
      </c>
      <c r="F59">
        <v>958.10000000000036</v>
      </c>
      <c r="G59">
        <v>56.358823529411787</v>
      </c>
    </row>
    <row r="60" spans="1:16">
      <c r="A60"/>
      <c r="B60" t="s">
        <v>502</v>
      </c>
      <c r="C60" s="80">
        <v>2</v>
      </c>
      <c r="D60" t="s">
        <v>400</v>
      </c>
      <c r="E60">
        <v>17</v>
      </c>
      <c r="F60">
        <v>917.40000000000009</v>
      </c>
      <c r="G60">
        <v>53.964705882352945</v>
      </c>
    </row>
    <row r="61" spans="1:16">
      <c r="A61"/>
      <c r="B61" t="s">
        <v>514</v>
      </c>
      <c r="C61" s="80">
        <v>2</v>
      </c>
      <c r="D61" t="s">
        <v>405</v>
      </c>
      <c r="E61">
        <v>19</v>
      </c>
      <c r="F61">
        <v>1202.8999999999999</v>
      </c>
      <c r="G61">
        <v>63.310526315789467</v>
      </c>
    </row>
    <row r="62" spans="1:16">
      <c r="A62"/>
      <c r="B62" t="s">
        <v>472</v>
      </c>
      <c r="C62" s="80">
        <v>1</v>
      </c>
      <c r="D62" t="s">
        <v>407</v>
      </c>
      <c r="E62">
        <v>19</v>
      </c>
      <c r="F62">
        <v>650.9000000000002</v>
      </c>
      <c r="G62">
        <v>34.257894736842118</v>
      </c>
    </row>
    <row r="63" spans="1:16">
      <c r="A63" s="80" t="s">
        <v>242</v>
      </c>
      <c r="B63" s="80"/>
      <c r="C63" s="80"/>
      <c r="D63" s="80"/>
      <c r="E63">
        <v>580</v>
      </c>
      <c r="F63">
        <v>27319.930000000029</v>
      </c>
      <c r="G63">
        <v>47.103327586206944</v>
      </c>
    </row>
    <row r="64" spans="1:16">
      <c r="A64"/>
    </row>
    <row r="65" spans="1:3">
      <c r="A65" s="50" t="s">
        <v>10</v>
      </c>
      <c r="B65" s="50" t="s">
        <v>418</v>
      </c>
      <c r="C65" t="s">
        <v>530</v>
      </c>
    </row>
    <row r="66" spans="1:3">
      <c r="A66" t="s">
        <v>173</v>
      </c>
      <c r="B66" t="s">
        <v>464</v>
      </c>
      <c r="C66">
        <v>7604444.444444444</v>
      </c>
    </row>
    <row r="67" spans="1:3">
      <c r="A67"/>
      <c r="B67" t="s">
        <v>474</v>
      </c>
      <c r="C67">
        <v>9536000</v>
      </c>
    </row>
    <row r="68" spans="1:3">
      <c r="A68"/>
      <c r="B68" t="s">
        <v>476</v>
      </c>
      <c r="C68">
        <v>10175555.555555556</v>
      </c>
    </row>
    <row r="69" spans="1:3">
      <c r="A69"/>
      <c r="B69" t="s">
        <v>477</v>
      </c>
      <c r="C69">
        <v>9550000</v>
      </c>
    </row>
    <row r="70" spans="1:3">
      <c r="A70"/>
      <c r="B70" t="s">
        <v>481</v>
      </c>
      <c r="C70">
        <v>9680000</v>
      </c>
    </row>
    <row r="71" spans="1:3">
      <c r="A71"/>
      <c r="B71" t="s">
        <v>475</v>
      </c>
      <c r="C71">
        <v>10218888.888888888</v>
      </c>
    </row>
    <row r="72" spans="1:3">
      <c r="A72"/>
      <c r="B72" t="s">
        <v>485</v>
      </c>
      <c r="C72">
        <v>10520000</v>
      </c>
    </row>
    <row r="73" spans="1:3">
      <c r="A73"/>
      <c r="B73" t="s">
        <v>489</v>
      </c>
      <c r="C73">
        <v>8658750</v>
      </c>
    </row>
    <row r="74" spans="1:3">
      <c r="A74"/>
      <c r="B74" t="s">
        <v>490</v>
      </c>
      <c r="C74">
        <v>9316250</v>
      </c>
    </row>
    <row r="75" spans="1:3">
      <c r="A75"/>
      <c r="B75" t="s">
        <v>491</v>
      </c>
      <c r="C75">
        <v>12045000</v>
      </c>
    </row>
    <row r="76" spans="1:3">
      <c r="A76"/>
      <c r="B76" t="s">
        <v>492</v>
      </c>
      <c r="C76">
        <v>11866000</v>
      </c>
    </row>
    <row r="77" spans="1:3">
      <c r="A77"/>
      <c r="B77" t="s">
        <v>493</v>
      </c>
      <c r="C77">
        <v>11474285.714285715</v>
      </c>
    </row>
    <row r="78" spans="1:3">
      <c r="A78"/>
      <c r="B78" t="s">
        <v>495</v>
      </c>
      <c r="C78">
        <v>11530000</v>
      </c>
    </row>
    <row r="79" spans="1:3">
      <c r="A79"/>
      <c r="B79" t="s">
        <v>496</v>
      </c>
      <c r="C79">
        <v>12662500</v>
      </c>
    </row>
    <row r="80" spans="1:3">
      <c r="A80"/>
      <c r="B80" t="s">
        <v>498</v>
      </c>
      <c r="C80">
        <v>11722500</v>
      </c>
    </row>
    <row r="81" spans="1:3">
      <c r="A81"/>
      <c r="B81" t="s">
        <v>499</v>
      </c>
      <c r="C81">
        <v>12787500</v>
      </c>
    </row>
    <row r="82" spans="1:3">
      <c r="A82"/>
      <c r="B82" t="s">
        <v>500</v>
      </c>
      <c r="C82">
        <v>13104444.444444444</v>
      </c>
    </row>
    <row r="83" spans="1:3">
      <c r="A83"/>
      <c r="B83" t="s">
        <v>503</v>
      </c>
      <c r="C83">
        <v>12522500</v>
      </c>
    </row>
    <row r="84" spans="1:3">
      <c r="A84"/>
      <c r="B84" t="s">
        <v>504</v>
      </c>
      <c r="C84">
        <v>13082500</v>
      </c>
    </row>
    <row r="85" spans="1:3">
      <c r="A85"/>
      <c r="B85" t="s">
        <v>469</v>
      </c>
      <c r="C85">
        <v>8996875</v>
      </c>
    </row>
    <row r="86" spans="1:3">
      <c r="A86"/>
      <c r="B86" t="s">
        <v>505</v>
      </c>
      <c r="C86">
        <v>12927500</v>
      </c>
    </row>
    <row r="87" spans="1:3">
      <c r="A87"/>
      <c r="B87" t="s">
        <v>506</v>
      </c>
      <c r="C87">
        <v>13230000</v>
      </c>
    </row>
    <row r="88" spans="1:3">
      <c r="A88"/>
      <c r="B88" t="s">
        <v>507</v>
      </c>
      <c r="C88">
        <v>13417777.777777778</v>
      </c>
    </row>
    <row r="89" spans="1:3">
      <c r="A89"/>
      <c r="B89" t="s">
        <v>509</v>
      </c>
      <c r="C89">
        <v>13082857.142857144</v>
      </c>
    </row>
    <row r="90" spans="1:3">
      <c r="A90"/>
      <c r="B90" t="s">
        <v>511</v>
      </c>
      <c r="C90">
        <v>14446000</v>
      </c>
    </row>
    <row r="91" spans="1:3">
      <c r="A91"/>
      <c r="B91" t="s">
        <v>515</v>
      </c>
      <c r="C91">
        <v>15438750</v>
      </c>
    </row>
    <row r="92" spans="1:3">
      <c r="A92"/>
      <c r="B92" t="s">
        <v>468</v>
      </c>
      <c r="C92">
        <v>8968888.8888888881</v>
      </c>
    </row>
    <row r="93" spans="1:3">
      <c r="A93"/>
      <c r="B93" t="s">
        <v>516</v>
      </c>
      <c r="C93">
        <v>15440000</v>
      </c>
    </row>
    <row r="94" spans="1:3">
      <c r="A94"/>
      <c r="B94" t="s">
        <v>497</v>
      </c>
      <c r="C94">
        <v>18341428.571428571</v>
      </c>
    </row>
    <row r="95" spans="1:3">
      <c r="A95"/>
      <c r="B95" t="s">
        <v>472</v>
      </c>
      <c r="C95">
        <v>9128888.8888888881</v>
      </c>
    </row>
    <row r="96" spans="1:3">
      <c r="A96"/>
      <c r="B96" t="s">
        <v>465</v>
      </c>
      <c r="C96">
        <v>9398000</v>
      </c>
    </row>
    <row r="97" spans="1:3">
      <c r="A97"/>
      <c r="B97" t="s">
        <v>467</v>
      </c>
      <c r="C97">
        <v>9206666.666666666</v>
      </c>
    </row>
    <row r="98" spans="1:3">
      <c r="A98" t="s">
        <v>203</v>
      </c>
      <c r="B98" t="s">
        <v>483</v>
      </c>
      <c r="C98">
        <v>9652105.2631578948</v>
      </c>
    </row>
    <row r="99" spans="1:3">
      <c r="A99"/>
      <c r="B99" t="s">
        <v>484</v>
      </c>
      <c r="C99">
        <v>10893157.894736841</v>
      </c>
    </row>
    <row r="100" spans="1:3">
      <c r="A100"/>
      <c r="B100" t="s">
        <v>471</v>
      </c>
      <c r="C100">
        <v>8936153.846153846</v>
      </c>
    </row>
    <row r="101" spans="1:3">
      <c r="A101"/>
      <c r="B101" t="s">
        <v>508</v>
      </c>
      <c r="C101">
        <v>13417692.307692308</v>
      </c>
    </row>
    <row r="102" spans="1:3">
      <c r="A102"/>
      <c r="B102" t="s">
        <v>513</v>
      </c>
      <c r="C102">
        <v>14346923.076923076</v>
      </c>
    </row>
    <row r="103" spans="1:3">
      <c r="A103"/>
      <c r="B103" t="s">
        <v>512</v>
      </c>
      <c r="C103">
        <v>12890000</v>
      </c>
    </row>
    <row r="104" spans="1:3">
      <c r="A104"/>
      <c r="B104" t="s">
        <v>517</v>
      </c>
      <c r="C104">
        <v>17655500</v>
      </c>
    </row>
    <row r="105" spans="1:3">
      <c r="A105"/>
      <c r="B105" t="s">
        <v>466</v>
      </c>
      <c r="C105">
        <v>9254500</v>
      </c>
    </row>
    <row r="106" spans="1:3">
      <c r="A106" t="s">
        <v>204</v>
      </c>
      <c r="B106" t="s">
        <v>478</v>
      </c>
      <c r="C106">
        <v>9498823.5294117648</v>
      </c>
    </row>
    <row r="107" spans="1:3">
      <c r="A107"/>
      <c r="B107" t="s">
        <v>479</v>
      </c>
      <c r="C107">
        <v>9384210.5263157897</v>
      </c>
    </row>
    <row r="108" spans="1:3">
      <c r="A108"/>
      <c r="B108" t="s">
        <v>480</v>
      </c>
      <c r="C108">
        <v>9533684.2105263155</v>
      </c>
    </row>
    <row r="109" spans="1:3">
      <c r="A109"/>
      <c r="B109" t="s">
        <v>482</v>
      </c>
      <c r="C109">
        <v>9676111.1111111119</v>
      </c>
    </row>
    <row r="110" spans="1:3">
      <c r="A110"/>
      <c r="B110" t="s">
        <v>470</v>
      </c>
      <c r="C110">
        <v>7721578.9473684207</v>
      </c>
    </row>
    <row r="111" spans="1:3">
      <c r="A111"/>
      <c r="B111" t="s">
        <v>486</v>
      </c>
      <c r="C111">
        <v>10080000</v>
      </c>
    </row>
    <row r="112" spans="1:3">
      <c r="A112"/>
      <c r="B112" t="s">
        <v>487</v>
      </c>
      <c r="C112">
        <v>10541764.705882354</v>
      </c>
    </row>
    <row r="113" spans="1:3">
      <c r="A113"/>
      <c r="B113" t="s">
        <v>488</v>
      </c>
      <c r="C113">
        <v>8946315.7894736845</v>
      </c>
    </row>
    <row r="114" spans="1:3">
      <c r="A114"/>
      <c r="B114" t="s">
        <v>494</v>
      </c>
      <c r="C114">
        <v>11281052.631578946</v>
      </c>
    </row>
    <row r="115" spans="1:3">
      <c r="A115"/>
      <c r="B115" t="s">
        <v>501</v>
      </c>
      <c r="C115">
        <v>12524117.647058824</v>
      </c>
    </row>
    <row r="116" spans="1:3">
      <c r="A116"/>
      <c r="B116" t="s">
        <v>502</v>
      </c>
      <c r="C116">
        <v>12238235.294117646</v>
      </c>
    </row>
    <row r="117" spans="1:3">
      <c r="A117"/>
      <c r="B117" t="s">
        <v>514</v>
      </c>
      <c r="C117">
        <v>14202631.578947369</v>
      </c>
    </row>
    <row r="118" spans="1:3">
      <c r="A118"/>
      <c r="B118" t="s">
        <v>472</v>
      </c>
      <c r="C118">
        <v>8866842.1052631587</v>
      </c>
    </row>
    <row r="119" spans="1:3">
      <c r="A119" s="80" t="s">
        <v>242</v>
      </c>
      <c r="B119" s="80"/>
      <c r="C119">
        <v>11156362.068965517</v>
      </c>
    </row>
    <row r="120" spans="1:3">
      <c r="A120"/>
    </row>
    <row r="121" spans="1:3">
      <c r="A121"/>
    </row>
    <row r="122" spans="1:3">
      <c r="A122"/>
    </row>
    <row r="123" spans="1:3">
      <c r="A123"/>
    </row>
    <row r="124" spans="1:3">
      <c r="A124"/>
    </row>
    <row r="125" spans="1:3">
      <c r="A125"/>
    </row>
    <row r="126" spans="1:3">
      <c r="A126"/>
    </row>
    <row r="127" spans="1:3">
      <c r="A127"/>
    </row>
    <row r="128" spans="1:3">
      <c r="A128"/>
    </row>
    <row r="129" spans="1:1">
      <c r="A129"/>
    </row>
    <row r="130" spans="1:1">
      <c r="A130"/>
    </row>
    <row r="131" spans="1:1">
      <c r="A131"/>
    </row>
    <row r="132" spans="1:1">
      <c r="A132"/>
    </row>
    <row r="133" spans="1:1">
      <c r="A133"/>
    </row>
    <row r="134" spans="1:1">
      <c r="A134"/>
    </row>
    <row r="135" spans="1:1">
      <c r="A135"/>
    </row>
    <row r="136" spans="1:1">
      <c r="A136"/>
    </row>
    <row r="137" spans="1:1">
      <c r="A137"/>
    </row>
    <row r="138" spans="1:1">
      <c r="A138"/>
    </row>
    <row r="139" spans="1:1">
      <c r="A139"/>
    </row>
    <row r="140" spans="1:1">
      <c r="A140"/>
    </row>
    <row r="141" spans="1:1">
      <c r="A141"/>
    </row>
    <row r="142" spans="1:1">
      <c r="A142"/>
    </row>
    <row r="143" spans="1:1">
      <c r="A143"/>
    </row>
    <row r="144" spans="1:1">
      <c r="A144"/>
    </row>
    <row r="145" spans="1:1">
      <c r="A145"/>
    </row>
    <row r="146" spans="1:1">
      <c r="A146"/>
    </row>
    <row r="147" spans="1:1">
      <c r="A147"/>
    </row>
    <row r="148" spans="1:1">
      <c r="A148"/>
    </row>
    <row r="149" spans="1:1">
      <c r="A149"/>
    </row>
    <row r="150" spans="1:1">
      <c r="A150"/>
    </row>
    <row r="151" spans="1:1">
      <c r="A151"/>
    </row>
    <row r="152" spans="1:1">
      <c r="A152"/>
    </row>
    <row r="153" spans="1:1">
      <c r="A153"/>
    </row>
    <row r="154" spans="1:1">
      <c r="A154"/>
    </row>
    <row r="155" spans="1:1">
      <c r="A155"/>
    </row>
    <row r="156" spans="1:1">
      <c r="A156"/>
    </row>
    <row r="157" spans="1:1">
      <c r="A157"/>
    </row>
    <row r="158" spans="1:1">
      <c r="A158"/>
    </row>
    <row r="159" spans="1:1">
      <c r="A159"/>
    </row>
    <row r="160" spans="1:1">
      <c r="A160"/>
    </row>
    <row r="161" spans="1:1">
      <c r="A161"/>
    </row>
    <row r="162" spans="1:1">
      <c r="A162"/>
    </row>
    <row r="163" spans="1:1">
      <c r="A163"/>
    </row>
    <row r="164" spans="1:1">
      <c r="A164"/>
    </row>
    <row r="165" spans="1:1">
      <c r="A165"/>
    </row>
    <row r="166" spans="1:1">
      <c r="A166"/>
    </row>
    <row r="167" spans="1:1">
      <c r="A167"/>
    </row>
    <row r="168" spans="1:1">
      <c r="A168"/>
    </row>
    <row r="169" spans="1:1">
      <c r="A169"/>
    </row>
    <row r="170" spans="1:1">
      <c r="A170"/>
    </row>
    <row r="171" spans="1:1">
      <c r="A171"/>
    </row>
    <row r="172" spans="1:1">
      <c r="A172"/>
    </row>
    <row r="173" spans="1:1">
      <c r="A173"/>
    </row>
    <row r="174" spans="1:1">
      <c r="A174"/>
    </row>
    <row r="175" spans="1:1">
      <c r="A175"/>
    </row>
    <row r="176" spans="1:1">
      <c r="A176"/>
    </row>
    <row r="177" spans="1:1">
      <c r="A177"/>
    </row>
    <row r="178" spans="1:1">
      <c r="A178"/>
    </row>
    <row r="179" spans="1:1">
      <c r="A179"/>
    </row>
    <row r="180" spans="1:1">
      <c r="A180"/>
    </row>
    <row r="181" spans="1:1">
      <c r="A181"/>
    </row>
    <row r="182" spans="1:1">
      <c r="A182"/>
    </row>
    <row r="183" spans="1:1">
      <c r="A183"/>
    </row>
    <row r="184" spans="1:1">
      <c r="A184"/>
    </row>
    <row r="185" spans="1:1">
      <c r="A185"/>
    </row>
    <row r="186" spans="1:1">
      <c r="A186"/>
    </row>
    <row r="187" spans="1:1">
      <c r="A187"/>
    </row>
    <row r="188" spans="1:1">
      <c r="A188"/>
    </row>
    <row r="189" spans="1:1">
      <c r="A189"/>
    </row>
    <row r="190" spans="1:1">
      <c r="A190"/>
    </row>
    <row r="191" spans="1:1">
      <c r="A191"/>
    </row>
    <row r="192" spans="1:1">
      <c r="A192"/>
    </row>
    <row r="193" spans="1:1">
      <c r="A193"/>
    </row>
    <row r="194" spans="1:1">
      <c r="A194"/>
    </row>
    <row r="195" spans="1:1">
      <c r="A195"/>
    </row>
    <row r="196" spans="1:1">
      <c r="A196"/>
    </row>
    <row r="197" spans="1:1">
      <c r="A197"/>
    </row>
    <row r="198" spans="1:1">
      <c r="A198"/>
    </row>
    <row r="199" spans="1:1">
      <c r="A199"/>
    </row>
    <row r="200" spans="1:1">
      <c r="A200"/>
    </row>
    <row r="201" spans="1:1">
      <c r="A201"/>
    </row>
    <row r="202" spans="1:1">
      <c r="A202"/>
    </row>
    <row r="203" spans="1:1">
      <c r="A203"/>
    </row>
    <row r="204" spans="1:1">
      <c r="A204"/>
    </row>
    <row r="205" spans="1:1">
      <c r="A205"/>
    </row>
    <row r="206" spans="1:1">
      <c r="A206"/>
    </row>
    <row r="207" spans="1:1">
      <c r="A207"/>
    </row>
    <row r="208" spans="1:1">
      <c r="A208"/>
    </row>
    <row r="209" spans="1:1">
      <c r="A209"/>
    </row>
    <row r="210" spans="1:1">
      <c r="A210"/>
    </row>
    <row r="211" spans="1:1">
      <c r="A211"/>
    </row>
    <row r="212" spans="1:1">
      <c r="A212"/>
    </row>
    <row r="213" spans="1:1">
      <c r="A213"/>
    </row>
    <row r="214" spans="1:1">
      <c r="A214"/>
    </row>
    <row r="215" spans="1:1">
      <c r="A215"/>
    </row>
    <row r="216" spans="1:1">
      <c r="A216"/>
    </row>
    <row r="217" spans="1:1">
      <c r="A217"/>
    </row>
    <row r="218" spans="1:1">
      <c r="A218"/>
    </row>
    <row r="219" spans="1:1">
      <c r="A219"/>
    </row>
    <row r="220" spans="1:1">
      <c r="A220"/>
    </row>
    <row r="221" spans="1:1">
      <c r="A221"/>
    </row>
    <row r="222" spans="1:1">
      <c r="A222"/>
    </row>
    <row r="223" spans="1:1">
      <c r="A223"/>
    </row>
    <row r="224" spans="1:1">
      <c r="A224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  <row r="241" spans="1:1">
      <c r="A241"/>
    </row>
    <row r="242" spans="1:1">
      <c r="A242"/>
    </row>
    <row r="243" spans="1:1">
      <c r="A243"/>
    </row>
    <row r="244" spans="1:1">
      <c r="A244"/>
    </row>
    <row r="245" spans="1:1">
      <c r="A245"/>
    </row>
    <row r="246" spans="1:1">
      <c r="A246"/>
    </row>
    <row r="247" spans="1:1">
      <c r="A247"/>
    </row>
    <row r="248" spans="1:1">
      <c r="A248"/>
    </row>
    <row r="249" spans="1:1">
      <c r="A249"/>
    </row>
    <row r="250" spans="1:1">
      <c r="A250"/>
    </row>
    <row r="251" spans="1:1">
      <c r="A251"/>
    </row>
    <row r="252" spans="1:1">
      <c r="A252"/>
    </row>
    <row r="253" spans="1:1">
      <c r="A253"/>
    </row>
    <row r="254" spans="1:1">
      <c r="A254"/>
    </row>
    <row r="255" spans="1:1">
      <c r="A255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  <row r="288" spans="1:1">
      <c r="A288"/>
    </row>
    <row r="289" spans="1:1">
      <c r="A289"/>
    </row>
    <row r="290" spans="1:1">
      <c r="A290"/>
    </row>
    <row r="291" spans="1:1">
      <c r="A291"/>
    </row>
    <row r="292" spans="1:1">
      <c r="A292"/>
    </row>
    <row r="293" spans="1:1">
      <c r="A293"/>
    </row>
    <row r="294" spans="1:1">
      <c r="A294"/>
    </row>
    <row r="295" spans="1:1">
      <c r="A295"/>
    </row>
    <row r="296" spans="1:1">
      <c r="A296"/>
    </row>
    <row r="297" spans="1:1">
      <c r="A297"/>
    </row>
    <row r="298" spans="1:1">
      <c r="A298"/>
    </row>
    <row r="299" spans="1:1">
      <c r="A299"/>
    </row>
    <row r="300" spans="1:1">
      <c r="A300"/>
    </row>
    <row r="301" spans="1:1">
      <c r="A301"/>
    </row>
    <row r="302" spans="1:1">
      <c r="A302"/>
    </row>
    <row r="303" spans="1:1">
      <c r="A303"/>
    </row>
    <row r="304" spans="1:1">
      <c r="A304"/>
    </row>
    <row r="305" spans="1:1">
      <c r="A305"/>
    </row>
    <row r="306" spans="1:1">
      <c r="A306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</sheetData>
  <conditionalFormatting sqref="B1:B64 B126:B1048576">
    <cfRule type="duplicateValues" dxfId="19" priority="4"/>
  </conditionalFormatting>
  <conditionalFormatting sqref="J3 J21:J57">
    <cfRule type="duplicateValues" dxfId="18" priority="3"/>
  </conditionalFormatting>
  <conditionalFormatting sqref="P3">
    <cfRule type="duplicateValues" dxfId="17" priority="2"/>
  </conditionalFormatting>
  <conditionalFormatting sqref="B65:B125">
    <cfRule type="duplicateValues" dxfId="16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19</vt:i4>
      </vt:variant>
    </vt:vector>
  </HeadingPairs>
  <TitlesOfParts>
    <vt:vector size="19" baseType="lpstr">
      <vt:lpstr>Квартирография (жилое)</vt:lpstr>
      <vt:lpstr>Квартирография (коммерция)</vt:lpstr>
      <vt:lpstr>ИТОГОВЫЕ ТЭПы</vt:lpstr>
      <vt:lpstr>ТЭП паркинг</vt:lpstr>
      <vt:lpstr>ТЭП Кладовки</vt:lpstr>
      <vt:lpstr>Продуктовые решения</vt:lpstr>
      <vt:lpstr>ТЭП Благоустройство</vt:lpstr>
      <vt:lpstr>ТЭП МОП ГП</vt:lpstr>
      <vt:lpstr>Инженерное описание ГП</vt:lpstr>
      <vt:lpstr>Техническое описание </vt:lpstr>
      <vt:lpstr>Иные характеристки по ПД</vt:lpstr>
      <vt:lpstr>Выпадающие списки</vt:lpstr>
      <vt:lpstr>Коэффициенты</vt:lpstr>
      <vt:lpstr>Схема этажей</vt:lpstr>
      <vt:lpstr>Интервалы площадей</vt:lpstr>
      <vt:lpstr>Шахматка</vt:lpstr>
      <vt:lpstr>Типы планировок</vt:lpstr>
      <vt:lpstr>Планировки</vt:lpstr>
      <vt:lpstr>Для ДЦО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Яшина Екатерина Андреевна</dc:creator>
  <cp:lastModifiedBy>Ануфриев Павел Григорьевич</cp:lastModifiedBy>
  <cp:lastPrinted>2025-08-25T10:43:37Z</cp:lastPrinted>
  <dcterms:created xsi:type="dcterms:W3CDTF">2023-11-16T04:58:59Z</dcterms:created>
  <dcterms:modified xsi:type="dcterms:W3CDTF">2026-08-27T05:20:20Z</dcterms:modified>
</cp:coreProperties>
</file>