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epo\libOTe\cryptoTools\frontend_cryptoTools\cuckoo\"/>
    </mc:Choice>
  </mc:AlternateContent>
  <xr:revisionPtr revIDLastSave="0" documentId="13_ncr:1_{C40DC684-8444-44F2-8A6F-9894156BD9D4}" xr6:coauthVersionLast="47" xr6:coauthVersionMax="47" xr10:uidLastSave="{00000000-0000-0000-0000-000000000000}"/>
  <bookViews>
    <workbookView xWindow="970" yWindow="980" windowWidth="34580" windowHeight="18560" xr2:uid="{00000000-000D-0000-FFFF-FFFF00000000}"/>
  </bookViews>
  <sheets>
    <sheet name="h=3" sheetId="1" r:id="rId1"/>
    <sheet name="h=2,s=0" sheetId="4" r:id="rId2"/>
    <sheet name="h=2,s=1" sheetId="6" r:id="rId3"/>
    <sheet name="h=2,s=2" sheetId="7" r:id="rId4"/>
    <sheet name="Sheet1" sheetId="5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" l="1"/>
  <c r="R39" i="1"/>
  <c r="S39" i="1"/>
  <c r="T39" i="1"/>
  <c r="U39" i="1"/>
  <c r="V39" i="1"/>
  <c r="P39" i="1"/>
  <c r="P40" i="1"/>
  <c r="Q40" i="1"/>
  <c r="R40" i="1"/>
  <c r="S40" i="1"/>
  <c r="T40" i="1"/>
  <c r="U40" i="1"/>
  <c r="V40" i="1"/>
  <c r="Q41" i="1"/>
  <c r="R41" i="1"/>
  <c r="S41" i="1"/>
  <c r="T41" i="1"/>
  <c r="U41" i="1"/>
  <c r="V41" i="1"/>
  <c r="P41" i="1"/>
  <c r="U36" i="1"/>
  <c r="U38" i="1" s="1"/>
  <c r="U35" i="1"/>
  <c r="V38" i="1"/>
  <c r="Q38" i="1"/>
  <c r="R38" i="1"/>
  <c r="P38" i="1"/>
  <c r="T35" i="1"/>
  <c r="T38" i="1" s="1"/>
  <c r="S35" i="1"/>
  <c r="S38" i="1" s="1"/>
  <c r="R35" i="1"/>
  <c r="Q35" i="1"/>
  <c r="U34" i="1"/>
  <c r="G32" i="1"/>
  <c r="G29" i="1"/>
  <c r="G26" i="1"/>
  <c r="L28" i="1"/>
  <c r="K28" i="1"/>
  <c r="M28" i="1"/>
  <c r="J28" i="1"/>
  <c r="M25" i="1"/>
  <c r="L25" i="1"/>
  <c r="K25" i="1"/>
  <c r="J25" i="1"/>
  <c r="G23" i="1"/>
  <c r="G20" i="1"/>
  <c r="N22" i="1"/>
  <c r="N19" i="1"/>
  <c r="G17" i="1"/>
  <c r="S17" i="1" s="1"/>
  <c r="T17" i="1" s="1"/>
  <c r="U17" i="1" s="1"/>
  <c r="V17" i="1" s="1"/>
  <c r="W17" i="1" s="1"/>
  <c r="X17" i="1" s="1"/>
  <c r="Y17" i="1" s="1"/>
  <c r="Z17" i="1" s="1"/>
  <c r="Q16" i="1"/>
  <c r="N28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7" i="1"/>
  <c r="L38" i="1"/>
  <c r="L39" i="1"/>
  <c r="L40" i="1"/>
  <c r="L41" i="1"/>
  <c r="L42" i="1"/>
  <c r="L43" i="1"/>
  <c r="L44" i="1"/>
  <c r="L45" i="1"/>
  <c r="L46" i="1"/>
  <c r="L47" i="1"/>
  <c r="L48" i="1"/>
  <c r="L49" i="1"/>
  <c r="L37" i="1"/>
  <c r="R22" i="1"/>
  <c r="Q22" i="1"/>
  <c r="P22" i="1"/>
  <c r="O22" i="1"/>
  <c r="M22" i="1"/>
  <c r="L22" i="1"/>
  <c r="K22" i="1"/>
  <c r="J22" i="1"/>
  <c r="Y19" i="1"/>
  <c r="X19" i="1"/>
  <c r="W19" i="1"/>
  <c r="V19" i="1"/>
  <c r="U19" i="1"/>
  <c r="T19" i="1"/>
  <c r="S19" i="1"/>
  <c r="R19" i="1"/>
  <c r="Q19" i="1"/>
  <c r="P19" i="1"/>
  <c r="O19" i="1"/>
  <c r="M19" i="1"/>
  <c r="L19" i="1"/>
  <c r="K19" i="1"/>
  <c r="J19" i="1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42" i="5"/>
  <c r="P67" i="1"/>
  <c r="P68" i="1"/>
  <c r="P69" i="1"/>
  <c r="U51" i="7" l="1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C51" i="7"/>
  <c r="N50" i="7"/>
  <c r="H50" i="7"/>
  <c r="G50" i="7"/>
  <c r="F50" i="7"/>
  <c r="D50" i="7"/>
  <c r="O50" i="7" s="1"/>
  <c r="D49" i="7"/>
  <c r="P49" i="7" s="1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C44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C43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D38" i="7" s="1"/>
  <c r="D37" i="7" s="1"/>
  <c r="D36" i="7" s="1"/>
  <c r="D35" i="7" s="1"/>
  <c r="D34" i="7" s="1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C30" i="7"/>
  <c r="AA29" i="7"/>
  <c r="Z29" i="7"/>
  <c r="Y29" i="7"/>
  <c r="X29" i="7"/>
  <c r="W29" i="7"/>
  <c r="D29" i="7"/>
  <c r="D28" i="7" s="1"/>
  <c r="AA28" i="7"/>
  <c r="Z28" i="7"/>
  <c r="Y28" i="7"/>
  <c r="X28" i="7"/>
  <c r="W28" i="7"/>
  <c r="AA27" i="7"/>
  <c r="Z27" i="7"/>
  <c r="Y27" i="7"/>
  <c r="X27" i="7"/>
  <c r="W27" i="7"/>
  <c r="AA26" i="7"/>
  <c r="Z26" i="7"/>
  <c r="Y26" i="7"/>
  <c r="X26" i="7"/>
  <c r="W26" i="7"/>
  <c r="AA25" i="7"/>
  <c r="Z25" i="7"/>
  <c r="Y25" i="7"/>
  <c r="X25" i="7"/>
  <c r="W25" i="7"/>
  <c r="AA24" i="7"/>
  <c r="Z24" i="7"/>
  <c r="Y24" i="7"/>
  <c r="X24" i="7"/>
  <c r="W24" i="7"/>
  <c r="C23" i="7"/>
  <c r="C22" i="7"/>
  <c r="C21" i="7"/>
  <c r="C20" i="7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F50" i="6"/>
  <c r="G50" i="6"/>
  <c r="H50" i="6"/>
  <c r="I50" i="6"/>
  <c r="J50" i="6"/>
  <c r="L50" i="6"/>
  <c r="N50" i="6"/>
  <c r="R50" i="6"/>
  <c r="S50" i="6"/>
  <c r="T50" i="6"/>
  <c r="U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E51" i="6"/>
  <c r="C51" i="6"/>
  <c r="D50" i="6"/>
  <c r="O50" i="6" s="1"/>
  <c r="C44" i="6"/>
  <c r="C43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D38" i="6" s="1"/>
  <c r="D37" i="6" s="1"/>
  <c r="D36" i="6" s="1"/>
  <c r="D35" i="6" s="1"/>
  <c r="D34" i="6" s="1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C30" i="6"/>
  <c r="AA29" i="6"/>
  <c r="Z29" i="6"/>
  <c r="Y29" i="6"/>
  <c r="X29" i="6"/>
  <c r="W29" i="6"/>
  <c r="D29" i="6"/>
  <c r="D28" i="6" s="1"/>
  <c r="AA28" i="6"/>
  <c r="Z28" i="6"/>
  <c r="Y28" i="6"/>
  <c r="X28" i="6"/>
  <c r="W28" i="6"/>
  <c r="AA27" i="6"/>
  <c r="Z27" i="6"/>
  <c r="Y27" i="6"/>
  <c r="X27" i="6"/>
  <c r="W27" i="6"/>
  <c r="AA26" i="6"/>
  <c r="Z26" i="6"/>
  <c r="Y26" i="6"/>
  <c r="X26" i="6"/>
  <c r="W26" i="6"/>
  <c r="AA25" i="6"/>
  <c r="Z25" i="6"/>
  <c r="Y25" i="6"/>
  <c r="X25" i="6"/>
  <c r="W25" i="6"/>
  <c r="AA24" i="6"/>
  <c r="Z24" i="6"/>
  <c r="Y24" i="6"/>
  <c r="X24" i="6"/>
  <c r="W24" i="6"/>
  <c r="C23" i="6"/>
  <c r="C22" i="6"/>
  <c r="C21" i="6"/>
  <c r="C20" i="6"/>
  <c r="P50" i="7" l="1"/>
  <c r="M50" i="6"/>
  <c r="K50" i="6"/>
  <c r="D48" i="7"/>
  <c r="H48" i="7" s="1"/>
  <c r="I49" i="7"/>
  <c r="J49" i="7"/>
  <c r="G49" i="7"/>
  <c r="C49" i="7"/>
  <c r="Q50" i="6"/>
  <c r="E50" i="6"/>
  <c r="Q49" i="7"/>
  <c r="K49" i="7"/>
  <c r="P50" i="6"/>
  <c r="R49" i="7"/>
  <c r="S49" i="7"/>
  <c r="D27" i="7"/>
  <c r="C28" i="7"/>
  <c r="C29" i="7"/>
  <c r="G48" i="7"/>
  <c r="O48" i="7"/>
  <c r="L49" i="7"/>
  <c r="T49" i="7"/>
  <c r="I50" i="7"/>
  <c r="Q50" i="7"/>
  <c r="E49" i="7"/>
  <c r="M49" i="7"/>
  <c r="U49" i="7"/>
  <c r="J50" i="7"/>
  <c r="R50" i="7"/>
  <c r="D47" i="7"/>
  <c r="I48" i="7"/>
  <c r="Q48" i="7"/>
  <c r="F49" i="7"/>
  <c r="N49" i="7"/>
  <c r="C50" i="7"/>
  <c r="K50" i="7"/>
  <c r="S50" i="7"/>
  <c r="J48" i="7"/>
  <c r="R48" i="7"/>
  <c r="O49" i="7"/>
  <c r="L50" i="7"/>
  <c r="T50" i="7"/>
  <c r="C48" i="7"/>
  <c r="K48" i="7"/>
  <c r="S48" i="7"/>
  <c r="H49" i="7"/>
  <c r="E50" i="7"/>
  <c r="M50" i="7"/>
  <c r="U50" i="7"/>
  <c r="L48" i="7"/>
  <c r="T48" i="7"/>
  <c r="E48" i="7"/>
  <c r="M48" i="7"/>
  <c r="D27" i="6"/>
  <c r="C28" i="6"/>
  <c r="C29" i="6"/>
  <c r="D49" i="6"/>
  <c r="C50" i="6"/>
  <c r="C20" i="4"/>
  <c r="C21" i="4"/>
  <c r="C22" i="4"/>
  <c r="C23" i="4"/>
  <c r="P48" i="7" l="1"/>
  <c r="H49" i="6"/>
  <c r="T49" i="6"/>
  <c r="I49" i="6"/>
  <c r="U49" i="6"/>
  <c r="K49" i="6"/>
  <c r="J49" i="6"/>
  <c r="P49" i="6"/>
  <c r="M49" i="6"/>
  <c r="N49" i="6"/>
  <c r="O49" i="6"/>
  <c r="E49" i="6"/>
  <c r="Q49" i="6"/>
  <c r="F49" i="6"/>
  <c r="R49" i="6"/>
  <c r="G49" i="6"/>
  <c r="S49" i="6"/>
  <c r="L49" i="6"/>
  <c r="U48" i="7"/>
  <c r="N48" i="7"/>
  <c r="F48" i="7"/>
  <c r="P47" i="7"/>
  <c r="H47" i="7"/>
  <c r="I47" i="7"/>
  <c r="O47" i="7"/>
  <c r="G47" i="7"/>
  <c r="N47" i="7"/>
  <c r="F47" i="7"/>
  <c r="U47" i="7"/>
  <c r="M47" i="7"/>
  <c r="E47" i="7"/>
  <c r="Q47" i="7"/>
  <c r="D46" i="7"/>
  <c r="T47" i="7"/>
  <c r="L47" i="7"/>
  <c r="S47" i="7"/>
  <c r="K47" i="7"/>
  <c r="C47" i="7"/>
  <c r="R47" i="7"/>
  <c r="J47" i="7"/>
  <c r="D26" i="7"/>
  <c r="C27" i="7"/>
  <c r="D26" i="6"/>
  <c r="C27" i="6"/>
  <c r="D48" i="6"/>
  <c r="C49" i="6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C51" i="4"/>
  <c r="Q50" i="4"/>
  <c r="P50" i="4"/>
  <c r="N50" i="4"/>
  <c r="K50" i="4"/>
  <c r="J50" i="4"/>
  <c r="I50" i="4"/>
  <c r="H50" i="4"/>
  <c r="D50" i="4"/>
  <c r="O50" i="4" s="1"/>
  <c r="D49" i="4"/>
  <c r="R49" i="4" s="1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D38" i="4" s="1"/>
  <c r="D37" i="4" s="1"/>
  <c r="D36" i="4" s="1"/>
  <c r="D35" i="4" s="1"/>
  <c r="D34" i="4" s="1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C30" i="4"/>
  <c r="AA29" i="4"/>
  <c r="Z29" i="4"/>
  <c r="Y29" i="4"/>
  <c r="X29" i="4"/>
  <c r="W29" i="4"/>
  <c r="D29" i="4"/>
  <c r="D28" i="4" s="1"/>
  <c r="AA28" i="4"/>
  <c r="Z28" i="4"/>
  <c r="Y28" i="4"/>
  <c r="X28" i="4"/>
  <c r="W28" i="4"/>
  <c r="AA27" i="4"/>
  <c r="Z27" i="4"/>
  <c r="Y27" i="4"/>
  <c r="X27" i="4"/>
  <c r="W27" i="4"/>
  <c r="AA26" i="4"/>
  <c r="Z26" i="4"/>
  <c r="Y26" i="4"/>
  <c r="X26" i="4"/>
  <c r="W26" i="4"/>
  <c r="AA25" i="4"/>
  <c r="Z25" i="4"/>
  <c r="Y25" i="4"/>
  <c r="X25" i="4"/>
  <c r="W25" i="4"/>
  <c r="AA24" i="4"/>
  <c r="Z24" i="4"/>
  <c r="Y24" i="4"/>
  <c r="X24" i="4"/>
  <c r="W24" i="4"/>
  <c r="L74" i="1"/>
  <c r="T66" i="1"/>
  <c r="T65" i="1" s="1"/>
  <c r="T64" i="1" s="1"/>
  <c r="T63" i="1" s="1"/>
  <c r="T62" i="1" s="1"/>
  <c r="T61" i="1" s="1"/>
  <c r="T60" i="1" s="1"/>
  <c r="T59" i="1" s="1"/>
  <c r="T58" i="1" s="1"/>
  <c r="T57" i="1" s="1"/>
  <c r="K66" i="1"/>
  <c r="P66" i="1" s="1"/>
  <c r="AF56" i="1"/>
  <c r="AG56" i="1" s="1"/>
  <c r="AH56" i="1" s="1"/>
  <c r="AI56" i="1" s="1"/>
  <c r="AJ56" i="1" s="1"/>
  <c r="AK56" i="1" s="1"/>
  <c r="AL56" i="1" s="1"/>
  <c r="AD56" i="1"/>
  <c r="AC56" i="1" s="1"/>
  <c r="R4" i="1"/>
  <c r="S4" i="1" s="1"/>
  <c r="T4" i="1" s="1"/>
  <c r="U4" i="1" s="1"/>
  <c r="V4" i="1" s="1"/>
  <c r="P4" i="1"/>
  <c r="O64" i="1" s="1"/>
  <c r="K65" i="1" l="1"/>
  <c r="P65" i="1" s="1"/>
  <c r="AC68" i="1"/>
  <c r="AB56" i="1"/>
  <c r="C49" i="4"/>
  <c r="R50" i="4"/>
  <c r="K49" i="4"/>
  <c r="O4" i="1"/>
  <c r="F50" i="4"/>
  <c r="AL67" i="1"/>
  <c r="AM56" i="1"/>
  <c r="W4" i="1"/>
  <c r="L68" i="1"/>
  <c r="K64" i="1"/>
  <c r="P64" i="1" s="1"/>
  <c r="AF68" i="1"/>
  <c r="C29" i="4"/>
  <c r="AC67" i="1"/>
  <c r="AE67" i="1"/>
  <c r="AF67" i="1"/>
  <c r="AG68" i="1"/>
  <c r="AG67" i="1"/>
  <c r="AH68" i="1"/>
  <c r="AH67" i="1"/>
  <c r="AI67" i="1"/>
  <c r="AJ68" i="1"/>
  <c r="M48" i="6"/>
  <c r="N48" i="6"/>
  <c r="P48" i="6"/>
  <c r="O48" i="6"/>
  <c r="I48" i="6"/>
  <c r="U48" i="6"/>
  <c r="F48" i="6"/>
  <c r="R48" i="6"/>
  <c r="G48" i="6"/>
  <c r="S48" i="6"/>
  <c r="H48" i="6"/>
  <c r="T48" i="6"/>
  <c r="J48" i="6"/>
  <c r="Q48" i="6"/>
  <c r="K48" i="6"/>
  <c r="L48" i="6"/>
  <c r="E48" i="6"/>
  <c r="AI68" i="1"/>
  <c r="AJ67" i="1"/>
  <c r="AK68" i="1"/>
  <c r="AK67" i="1"/>
  <c r="AL68" i="1"/>
  <c r="S49" i="4"/>
  <c r="AD68" i="1"/>
  <c r="C50" i="4"/>
  <c r="AD67" i="1"/>
  <c r="O68" i="1"/>
  <c r="AE68" i="1"/>
  <c r="D25" i="7"/>
  <c r="C26" i="7"/>
  <c r="S46" i="7"/>
  <c r="K46" i="7"/>
  <c r="C46" i="7"/>
  <c r="R46" i="7"/>
  <c r="J46" i="7"/>
  <c r="T46" i="7"/>
  <c r="Q46" i="7"/>
  <c r="I46" i="7"/>
  <c r="D45" i="7"/>
  <c r="P46" i="7"/>
  <c r="H46" i="7"/>
  <c r="O46" i="7"/>
  <c r="G46" i="7"/>
  <c r="N46" i="7"/>
  <c r="F46" i="7"/>
  <c r="U46" i="7"/>
  <c r="M46" i="7"/>
  <c r="E46" i="7"/>
  <c r="L46" i="7"/>
  <c r="D25" i="6"/>
  <c r="C26" i="6"/>
  <c r="C48" i="6"/>
  <c r="D47" i="6"/>
  <c r="E49" i="4"/>
  <c r="M49" i="4"/>
  <c r="U49" i="4"/>
  <c r="S50" i="4"/>
  <c r="L49" i="4"/>
  <c r="N49" i="4"/>
  <c r="G49" i="4"/>
  <c r="O49" i="4"/>
  <c r="L50" i="4"/>
  <c r="T50" i="4"/>
  <c r="F49" i="4"/>
  <c r="H49" i="4"/>
  <c r="P49" i="4"/>
  <c r="E50" i="4"/>
  <c r="M50" i="4"/>
  <c r="U50" i="4"/>
  <c r="T49" i="4"/>
  <c r="D48" i="4"/>
  <c r="I49" i="4"/>
  <c r="Q49" i="4"/>
  <c r="J49" i="4"/>
  <c r="G50" i="4"/>
  <c r="C28" i="4"/>
  <c r="D27" i="4"/>
  <c r="N4" i="1" l="1"/>
  <c r="O63" i="1"/>
  <c r="O59" i="1"/>
  <c r="O60" i="1"/>
  <c r="AB68" i="1"/>
  <c r="AB67" i="1"/>
  <c r="AA56" i="1"/>
  <c r="AJ66" i="1"/>
  <c r="AI66" i="1"/>
  <c r="AH66" i="1"/>
  <c r="AG66" i="1"/>
  <c r="AD66" i="1"/>
  <c r="AF66" i="1"/>
  <c r="AE66" i="1"/>
  <c r="O66" i="1"/>
  <c r="AC66" i="1"/>
  <c r="AB66" i="1"/>
  <c r="AL66" i="1"/>
  <c r="AK66" i="1"/>
  <c r="AM66" i="1"/>
  <c r="K63" i="1"/>
  <c r="P63" i="1" s="1"/>
  <c r="X4" i="1"/>
  <c r="AJ65" i="1"/>
  <c r="AH65" i="1"/>
  <c r="AI65" i="1"/>
  <c r="AF65" i="1"/>
  <c r="AD65" i="1"/>
  <c r="AG65" i="1"/>
  <c r="AE65" i="1"/>
  <c r="O65" i="1"/>
  <c r="AM65" i="1"/>
  <c r="AC65" i="1"/>
  <c r="AL65" i="1"/>
  <c r="AK65" i="1"/>
  <c r="AB65" i="1"/>
  <c r="AN56" i="1"/>
  <c r="AN65" i="1" s="1"/>
  <c r="AM67" i="1"/>
  <c r="AM68" i="1"/>
  <c r="F47" i="6"/>
  <c r="R47" i="6"/>
  <c r="G47" i="6"/>
  <c r="S47" i="6"/>
  <c r="I47" i="6"/>
  <c r="U47" i="6"/>
  <c r="H47" i="6"/>
  <c r="T47" i="6"/>
  <c r="N47" i="6"/>
  <c r="K47" i="6"/>
  <c r="L47" i="6"/>
  <c r="M47" i="6"/>
  <c r="O47" i="6"/>
  <c r="P47" i="6"/>
  <c r="E47" i="6"/>
  <c r="Q47" i="6"/>
  <c r="J47" i="6"/>
  <c r="D24" i="7"/>
  <c r="C24" i="7" s="1"/>
  <c r="C25" i="7"/>
  <c r="N45" i="7"/>
  <c r="F45" i="7"/>
  <c r="U45" i="7"/>
  <c r="M45" i="7"/>
  <c r="E45" i="7"/>
  <c r="T45" i="7"/>
  <c r="L45" i="7"/>
  <c r="S45" i="7"/>
  <c r="K45" i="7"/>
  <c r="C45" i="7"/>
  <c r="O45" i="7"/>
  <c r="R45" i="7"/>
  <c r="J45" i="7"/>
  <c r="Q45" i="7"/>
  <c r="I45" i="7"/>
  <c r="P45" i="7"/>
  <c r="H45" i="7"/>
  <c r="G45" i="7"/>
  <c r="D24" i="6"/>
  <c r="C24" i="6" s="1"/>
  <c r="C25" i="6"/>
  <c r="C47" i="6"/>
  <c r="D46" i="6"/>
  <c r="U48" i="4"/>
  <c r="M48" i="4"/>
  <c r="E48" i="4"/>
  <c r="T48" i="4"/>
  <c r="L48" i="4"/>
  <c r="G48" i="4"/>
  <c r="O48" i="4"/>
  <c r="N48" i="4"/>
  <c r="S48" i="4"/>
  <c r="K48" i="4"/>
  <c r="C48" i="4"/>
  <c r="Q48" i="4"/>
  <c r="D47" i="4"/>
  <c r="R48" i="4"/>
  <c r="J48" i="4"/>
  <c r="I48" i="4"/>
  <c r="F48" i="4"/>
  <c r="P48" i="4"/>
  <c r="H48" i="4"/>
  <c r="C27" i="4"/>
  <c r="D26" i="4"/>
  <c r="Z56" i="1" l="1"/>
  <c r="AA68" i="1"/>
  <c r="AA67" i="1"/>
  <c r="AA66" i="1"/>
  <c r="AA65" i="1"/>
  <c r="M4" i="1"/>
  <c r="O62" i="1"/>
  <c r="O61" i="1"/>
  <c r="Y4" i="1"/>
  <c r="Z4" i="1" s="1"/>
  <c r="AA4" i="1" s="1"/>
  <c r="K62" i="1"/>
  <c r="P62" i="1" s="1"/>
  <c r="AK64" i="1"/>
  <c r="AJ64" i="1"/>
  <c r="AI64" i="1"/>
  <c r="AF64" i="1"/>
  <c r="AE64" i="1"/>
  <c r="AH64" i="1"/>
  <c r="AG64" i="1"/>
  <c r="AM64" i="1"/>
  <c r="AC64" i="1"/>
  <c r="AN64" i="1"/>
  <c r="AD64" i="1"/>
  <c r="AL64" i="1"/>
  <c r="Z64" i="1"/>
  <c r="AB64" i="1"/>
  <c r="AA64" i="1"/>
  <c r="K46" i="6"/>
  <c r="L46" i="6"/>
  <c r="N46" i="6"/>
  <c r="M46" i="6"/>
  <c r="G46" i="6"/>
  <c r="S46" i="6"/>
  <c r="P46" i="6"/>
  <c r="E46" i="6"/>
  <c r="Q46" i="6"/>
  <c r="F46" i="6"/>
  <c r="R46" i="6"/>
  <c r="H46" i="6"/>
  <c r="T46" i="6"/>
  <c r="O46" i="6"/>
  <c r="I46" i="6"/>
  <c r="U46" i="6"/>
  <c r="J46" i="6"/>
  <c r="AO56" i="1"/>
  <c r="AN67" i="1"/>
  <c r="AN68" i="1"/>
  <c r="AN66" i="1"/>
  <c r="C46" i="6"/>
  <c r="D45" i="6"/>
  <c r="P47" i="4"/>
  <c r="H47" i="4"/>
  <c r="O47" i="4"/>
  <c r="G47" i="4"/>
  <c r="I47" i="4"/>
  <c r="N47" i="4"/>
  <c r="F47" i="4"/>
  <c r="T47" i="4"/>
  <c r="J47" i="4"/>
  <c r="Q47" i="4"/>
  <c r="D46" i="4"/>
  <c r="U47" i="4"/>
  <c r="M47" i="4"/>
  <c r="E47" i="4"/>
  <c r="L47" i="4"/>
  <c r="R47" i="4"/>
  <c r="S47" i="4"/>
  <c r="K47" i="4"/>
  <c r="C47" i="4"/>
  <c r="C26" i="4"/>
  <c r="D25" i="4"/>
  <c r="L4" i="1" l="1"/>
  <c r="L59" i="1"/>
  <c r="Z67" i="1"/>
  <c r="Y56" i="1"/>
  <c r="Z68" i="1"/>
  <c r="Z66" i="1"/>
  <c r="Z65" i="1"/>
  <c r="AP56" i="1"/>
  <c r="AP63" i="1" s="1"/>
  <c r="AO68" i="1"/>
  <c r="AO67" i="1"/>
  <c r="AO66" i="1"/>
  <c r="AO65" i="1"/>
  <c r="AL63" i="1"/>
  <c r="Z63" i="1"/>
  <c r="AJ63" i="1"/>
  <c r="AK63" i="1"/>
  <c r="Y63" i="1"/>
  <c r="AG63" i="1"/>
  <c r="AF63" i="1"/>
  <c r="AI63" i="1"/>
  <c r="AH63" i="1"/>
  <c r="AB63" i="1"/>
  <c r="AA63" i="1"/>
  <c r="AD63" i="1"/>
  <c r="AO63" i="1"/>
  <c r="AN63" i="1"/>
  <c r="AE63" i="1"/>
  <c r="AM63" i="1"/>
  <c r="AC63" i="1"/>
  <c r="AO64" i="1"/>
  <c r="K61" i="1"/>
  <c r="P61" i="1" s="1"/>
  <c r="AB4" i="1"/>
  <c r="AC4" i="1" s="1"/>
  <c r="AD4" i="1" s="1"/>
  <c r="AE4" i="1" s="1"/>
  <c r="AF4" i="1" s="1"/>
  <c r="AG4" i="1" s="1"/>
  <c r="AH4" i="1" s="1"/>
  <c r="AI4" i="1" s="1"/>
  <c r="AJ4" i="1" s="1"/>
  <c r="AK4" i="1" s="1"/>
  <c r="L67" i="1" s="1"/>
  <c r="L58" i="1"/>
  <c r="L66" i="1"/>
  <c r="L65" i="1"/>
  <c r="O67" i="1"/>
  <c r="P45" i="6"/>
  <c r="E45" i="6"/>
  <c r="Q45" i="6"/>
  <c r="G45" i="6"/>
  <c r="S45" i="6"/>
  <c r="F45" i="6"/>
  <c r="R45" i="6"/>
  <c r="L45" i="6"/>
  <c r="I45" i="6"/>
  <c r="U45" i="6"/>
  <c r="J45" i="6"/>
  <c r="K45" i="6"/>
  <c r="M45" i="6"/>
  <c r="N45" i="6"/>
  <c r="O45" i="6"/>
  <c r="H45" i="6"/>
  <c r="T45" i="6"/>
  <c r="C45" i="6"/>
  <c r="S46" i="4"/>
  <c r="K46" i="4"/>
  <c r="C46" i="4"/>
  <c r="R46" i="4"/>
  <c r="J46" i="4"/>
  <c r="U46" i="4"/>
  <c r="M46" i="4"/>
  <c r="L46" i="4"/>
  <c r="Q46" i="4"/>
  <c r="I46" i="4"/>
  <c r="D45" i="4"/>
  <c r="G46" i="4"/>
  <c r="P46" i="4"/>
  <c r="H46" i="4"/>
  <c r="O46" i="4"/>
  <c r="E46" i="4"/>
  <c r="T46" i="4"/>
  <c r="N46" i="4"/>
  <c r="F46" i="4"/>
  <c r="D24" i="4"/>
  <c r="C24" i="4" s="1"/>
  <c r="C25" i="4"/>
  <c r="X56" i="1" l="1"/>
  <c r="Y68" i="1"/>
  <c r="Y67" i="1"/>
  <c r="Y66" i="1"/>
  <c r="Y65" i="1"/>
  <c r="Y64" i="1"/>
  <c r="K4" i="1"/>
  <c r="L60" i="1"/>
  <c r="L63" i="1"/>
  <c r="AM62" i="1"/>
  <c r="AA62" i="1"/>
  <c r="AK62" i="1"/>
  <c r="Y62" i="1"/>
  <c r="AL62" i="1"/>
  <c r="Z62" i="1"/>
  <c r="AG62" i="1"/>
  <c r="AJ62" i="1"/>
  <c r="X62" i="1"/>
  <c r="AI62" i="1"/>
  <c r="AH62" i="1"/>
  <c r="AN62" i="1"/>
  <c r="AF62" i="1"/>
  <c r="AD62" i="1"/>
  <c r="AE62" i="1"/>
  <c r="AC62" i="1"/>
  <c r="AB62" i="1"/>
  <c r="AP62" i="1"/>
  <c r="AO62" i="1"/>
  <c r="K60" i="1"/>
  <c r="P60" i="1" s="1"/>
  <c r="AQ56" i="1"/>
  <c r="AP68" i="1"/>
  <c r="AP67" i="1"/>
  <c r="AP66" i="1"/>
  <c r="AP65" i="1"/>
  <c r="AP64" i="1"/>
  <c r="N45" i="4"/>
  <c r="F45" i="4"/>
  <c r="U45" i="4"/>
  <c r="M45" i="4"/>
  <c r="E45" i="4"/>
  <c r="H45" i="4"/>
  <c r="T45" i="4"/>
  <c r="L45" i="4"/>
  <c r="J45" i="4"/>
  <c r="P45" i="4"/>
  <c r="O45" i="4"/>
  <c r="S45" i="4"/>
  <c r="K45" i="4"/>
  <c r="C45" i="4"/>
  <c r="R45" i="4"/>
  <c r="G45" i="4"/>
  <c r="Q45" i="4"/>
  <c r="I45" i="4"/>
  <c r="J4" i="1" l="1"/>
  <c r="L61" i="1"/>
  <c r="W56" i="1"/>
  <c r="X67" i="1"/>
  <c r="X68" i="1"/>
  <c r="X65" i="1"/>
  <c r="X66" i="1"/>
  <c r="X64" i="1"/>
  <c r="X63" i="1"/>
  <c r="AR56" i="1"/>
  <c r="AR61" i="1" s="1"/>
  <c r="AQ67" i="1"/>
  <c r="AQ68" i="1"/>
  <c r="AQ66" i="1"/>
  <c r="AQ65" i="1"/>
  <c r="AQ64" i="1"/>
  <c r="AQ63" i="1"/>
  <c r="K59" i="1"/>
  <c r="P59" i="1" s="1"/>
  <c r="AQ62" i="1"/>
  <c r="AN61" i="1"/>
  <c r="AB61" i="1"/>
  <c r="AL61" i="1"/>
  <c r="Z61" i="1"/>
  <c r="AM61" i="1"/>
  <c r="AA61" i="1"/>
  <c r="AI61" i="1"/>
  <c r="AH61" i="1"/>
  <c r="AK61" i="1"/>
  <c r="Y61" i="1"/>
  <c r="AJ61" i="1"/>
  <c r="X61" i="1"/>
  <c r="AO61" i="1"/>
  <c r="AQ61" i="1"/>
  <c r="AG61" i="1"/>
  <c r="AF61" i="1"/>
  <c r="AP61" i="1"/>
  <c r="AE61" i="1"/>
  <c r="AD61" i="1"/>
  <c r="AC61" i="1"/>
  <c r="V56" i="1" l="1"/>
  <c r="W68" i="1"/>
  <c r="W67" i="1"/>
  <c r="W66" i="1"/>
  <c r="W65" i="1"/>
  <c r="W64" i="1"/>
  <c r="W63" i="1"/>
  <c r="W62" i="1"/>
  <c r="W61" i="1"/>
  <c r="I4" i="1"/>
  <c r="H4" i="1" s="1"/>
  <c r="G4" i="1" s="1"/>
  <c r="L62" i="1"/>
  <c r="K58" i="1"/>
  <c r="P58" i="1" s="1"/>
  <c r="AO60" i="1"/>
  <c r="AC60" i="1"/>
  <c r="AM60" i="1"/>
  <c r="AA60" i="1"/>
  <c r="AN60" i="1"/>
  <c r="AB60" i="1"/>
  <c r="Y60" i="1"/>
  <c r="AJ60" i="1"/>
  <c r="X60" i="1"/>
  <c r="AI60" i="1"/>
  <c r="AL60" i="1"/>
  <c r="Z60" i="1"/>
  <c r="AK60" i="1"/>
  <c r="W60" i="1"/>
  <c r="V60" i="1"/>
  <c r="AR60" i="1"/>
  <c r="AQ60" i="1"/>
  <c r="AP60" i="1"/>
  <c r="AF60" i="1"/>
  <c r="AE60" i="1"/>
  <c r="AH60" i="1"/>
  <c r="AG60" i="1"/>
  <c r="AD60" i="1"/>
  <c r="AS56" i="1"/>
  <c r="AS60" i="1" s="1"/>
  <c r="AR68" i="1"/>
  <c r="AR67" i="1"/>
  <c r="AR66" i="1"/>
  <c r="AR65" i="1"/>
  <c r="AR64" i="1"/>
  <c r="AR63" i="1"/>
  <c r="AR62" i="1"/>
  <c r="U56" i="1" l="1"/>
  <c r="U59" i="1" s="1"/>
  <c r="V68" i="1"/>
  <c r="V67" i="1"/>
  <c r="V65" i="1"/>
  <c r="V66" i="1"/>
  <c r="V64" i="1"/>
  <c r="V63" i="1"/>
  <c r="V62" i="1"/>
  <c r="V61" i="1"/>
  <c r="AT56" i="1"/>
  <c r="AT59" i="1" s="1"/>
  <c r="AS68" i="1"/>
  <c r="AS67" i="1"/>
  <c r="AS65" i="1"/>
  <c r="AS66" i="1"/>
  <c r="AS64" i="1"/>
  <c r="AS63" i="1"/>
  <c r="AS62" i="1"/>
  <c r="AS61" i="1"/>
  <c r="K57" i="1"/>
  <c r="AP59" i="1"/>
  <c r="AD59" i="1"/>
  <c r="AB59" i="1"/>
  <c r="AO59" i="1"/>
  <c r="AC59" i="1"/>
  <c r="AN59" i="1"/>
  <c r="AK59" i="1"/>
  <c r="Y59" i="1"/>
  <c r="AJ59" i="1"/>
  <c r="X59" i="1"/>
  <c r="AM59" i="1"/>
  <c r="AA59" i="1"/>
  <c r="AL59" i="1"/>
  <c r="Z59" i="1"/>
  <c r="AG59" i="1"/>
  <c r="AF59" i="1"/>
  <c r="W59" i="1"/>
  <c r="AQ59" i="1"/>
  <c r="AE59" i="1"/>
  <c r="AI59" i="1"/>
  <c r="V59" i="1"/>
  <c r="AS59" i="1"/>
  <c r="AR59" i="1"/>
  <c r="AH59" i="1"/>
  <c r="U67" i="1" l="1"/>
  <c r="U68" i="1"/>
  <c r="U66" i="1"/>
  <c r="U65" i="1"/>
  <c r="U64" i="1"/>
  <c r="U63" i="1"/>
  <c r="U62" i="1"/>
  <c r="U61" i="1"/>
  <c r="U60" i="1"/>
  <c r="AQ58" i="1"/>
  <c r="AE58" i="1"/>
  <c r="AO58" i="1"/>
  <c r="AP58" i="1"/>
  <c r="AD58" i="1"/>
  <c r="AC58" i="1"/>
  <c r="AL58" i="1"/>
  <c r="Z58" i="1"/>
  <c r="AK58" i="1"/>
  <c r="AN58" i="1"/>
  <c r="AB58" i="1"/>
  <c r="AM58" i="1"/>
  <c r="AA58" i="1"/>
  <c r="Y58" i="1"/>
  <c r="AR58" i="1"/>
  <c r="X58" i="1"/>
  <c r="AJ58" i="1"/>
  <c r="AH58" i="1"/>
  <c r="AG58" i="1"/>
  <c r="AI58" i="1"/>
  <c r="AF58" i="1"/>
  <c r="U58" i="1"/>
  <c r="W58" i="1"/>
  <c r="AT58" i="1"/>
  <c r="V58" i="1"/>
  <c r="AS58" i="1"/>
  <c r="AU56" i="1"/>
  <c r="AT68" i="1"/>
  <c r="AT67" i="1"/>
  <c r="AT65" i="1"/>
  <c r="AT66" i="1"/>
  <c r="AT64" i="1"/>
  <c r="AT63" i="1"/>
  <c r="AT62" i="1"/>
  <c r="AT61" i="1"/>
  <c r="AT60" i="1"/>
  <c r="AV56" i="1" l="1"/>
  <c r="AU67" i="1"/>
  <c r="AU68" i="1"/>
  <c r="AU66" i="1"/>
  <c r="AU65" i="1"/>
  <c r="AU64" i="1"/>
  <c r="AU63" i="1"/>
  <c r="AU62" i="1"/>
  <c r="AU61" i="1"/>
  <c r="AU60" i="1"/>
  <c r="AU59" i="1"/>
  <c r="AU58" i="1"/>
  <c r="AW56" i="1" l="1"/>
  <c r="AV67" i="1"/>
  <c r="AV68" i="1"/>
  <c r="AV66" i="1"/>
  <c r="AV65" i="1"/>
  <c r="AV64" i="1"/>
  <c r="AV63" i="1"/>
  <c r="AV62" i="1"/>
  <c r="AV61" i="1"/>
  <c r="AV60" i="1"/>
  <c r="AV59" i="1"/>
  <c r="AV58" i="1"/>
  <c r="AX56" i="1" l="1"/>
  <c r="AW68" i="1"/>
  <c r="AW67" i="1"/>
  <c r="AW66" i="1"/>
  <c r="AW65" i="1"/>
  <c r="AW64" i="1"/>
  <c r="AW63" i="1"/>
  <c r="AW62" i="1"/>
  <c r="AW61" i="1"/>
  <c r="AW60" i="1"/>
  <c r="AW59" i="1"/>
  <c r="AW58" i="1"/>
  <c r="AX67" i="1" l="1"/>
  <c r="AY56" i="1"/>
  <c r="AX68" i="1"/>
  <c r="AX66" i="1"/>
  <c r="AX65" i="1"/>
  <c r="AX64" i="1"/>
  <c r="AX63" i="1"/>
  <c r="AX62" i="1"/>
  <c r="AX61" i="1"/>
  <c r="AX60" i="1"/>
  <c r="AX59" i="1"/>
  <c r="AX58" i="1"/>
  <c r="AY67" i="1" l="1"/>
  <c r="AY68" i="1"/>
  <c r="AY66" i="1"/>
  <c r="AY65" i="1"/>
  <c r="AY64" i="1"/>
  <c r="AY63" i="1"/>
  <c r="AY62" i="1"/>
  <c r="AY61" i="1"/>
  <c r="AY60" i="1"/>
  <c r="AY59" i="1"/>
  <c r="AY58" i="1"/>
</calcChain>
</file>

<file path=xl/sharedStrings.xml><?xml version="1.0" encoding="utf-8"?>
<sst xmlns="http://schemas.openxmlformats.org/spreadsheetml/2006/main" count="130" uniqueCount="29">
  <si>
    <t>recurse=100, h=3</t>
  </si>
  <si>
    <t>e =|cuckoo|/|set|</t>
  </si>
  <si>
    <t>|set|</t>
  </si>
  <si>
    <t>sd</t>
  </si>
  <si>
    <t>mean</t>
  </si>
  <si>
    <t>max</t>
  </si>
  <si>
    <t>y=ax+b</t>
  </si>
  <si>
    <t>x=-b/a</t>
  </si>
  <si>
    <t>a</t>
  </si>
  <si>
    <t>exp(a)</t>
  </si>
  <si>
    <t>exp(b)</t>
  </si>
  <si>
    <t>b</t>
  </si>
  <si>
    <t>PREDICTIONS</t>
  </si>
  <si>
    <t>Actual (lambda)</t>
  </si>
  <si>
    <t>log2 |set|</t>
  </si>
  <si>
    <t>e=|cuckoo|/|set|</t>
  </si>
  <si>
    <t>slope</t>
  </si>
  <si>
    <t>slop</t>
  </si>
  <si>
    <t>"=240 *e - 256"</t>
  </si>
  <si>
    <t>e</t>
  </si>
  <si>
    <t>23*</t>
  </si>
  <si>
    <t>&gt;24</t>
  </si>
  <si>
    <t>24*</t>
  </si>
  <si>
    <t>20.5406*</t>
  </si>
  <si>
    <t>21.1926*</t>
  </si>
  <si>
    <t>y</t>
  </si>
  <si>
    <t>x</t>
  </si>
  <si>
    <t>s</t>
  </si>
  <si>
    <t>y-inter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</si>
</sst>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r=100, s=0</a:t>
            </a:r>
            <a:endParaRPr lang="en-US"/>
          </a:p>
        </c:rich>
      </c:tx>
      <c:layout>
        <c:manualLayout>
          <c:xMode val="edge"/>
          <c:yMode val="edge"/>
          <c:x val="0.44205853230887587"/>
          <c:y val="2.9662951790696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0-4FEB-94EC-58C9ACC54B3A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C00-4023-9B71-459D26B437D9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C00-4023-9B71-459D26B437D9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C00-4023-9B71-459D26B437D9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5">
                  <c:v>2.2999999999999998</c:v>
                </c:pt>
                <c:pt idx="6">
                  <c:v>4.7</c:v>
                </c:pt>
                <c:pt idx="7">
                  <c:v>7.1</c:v>
                </c:pt>
                <c:pt idx="21">
                  <c:v>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C00-4023-9B71-459D26B437D9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4">
                  <c:v>2.0499999999999998</c:v>
                </c:pt>
                <c:pt idx="5">
                  <c:v>4.5</c:v>
                </c:pt>
                <c:pt idx="6">
                  <c:v>6.8</c:v>
                </c:pt>
                <c:pt idx="7">
                  <c:v>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C00-4023-9B71-459D26B437D9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3">
                  <c:v>1.68</c:v>
                </c:pt>
                <c:pt idx="4">
                  <c:v>4.12</c:v>
                </c:pt>
                <c:pt idx="5">
                  <c:v>6.5</c:v>
                </c:pt>
                <c:pt idx="6">
                  <c:v>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C00-4023-9B71-459D26B437D9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2">
                  <c:v>1.26</c:v>
                </c:pt>
                <c:pt idx="3">
                  <c:v>3.63</c:v>
                </c:pt>
                <c:pt idx="4">
                  <c:v>5.97</c:v>
                </c:pt>
                <c:pt idx="5">
                  <c:v>8.4</c:v>
                </c:pt>
                <c:pt idx="6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C00-4023-9B71-459D26B437D9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'h=3'!$L$4:$U$4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1.1599999999999999</c:v>
                </c:pt>
                <c:pt idx="2">
                  <c:v>1.17</c:v>
                </c:pt>
                <c:pt idx="3">
                  <c:v>1.18</c:v>
                </c:pt>
                <c:pt idx="4">
                  <c:v>1.19</c:v>
                </c:pt>
                <c:pt idx="5">
                  <c:v>1.2</c:v>
                </c:pt>
                <c:pt idx="6">
                  <c:v>1.21</c:v>
                </c:pt>
                <c:pt idx="7">
                  <c:v>1.22</c:v>
                </c:pt>
                <c:pt idx="8">
                  <c:v>1.23</c:v>
                </c:pt>
                <c:pt idx="9">
                  <c:v>1.24</c:v>
                </c:pt>
              </c:numCache>
            </c:numRef>
          </c:xVal>
          <c:yVal>
            <c:numRef>
              <c:f>'h=3'!$L$13:$R$13</c:f>
              <c:numCache>
                <c:formatCode>General</c:formatCode>
                <c:ptCount val="7"/>
                <c:pt idx="0">
                  <c:v>7.36</c:v>
                </c:pt>
                <c:pt idx="1">
                  <c:v>9.6</c:v>
                </c:pt>
                <c:pt idx="2">
                  <c:v>12.1</c:v>
                </c:pt>
                <c:pt idx="3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C00-4023-9B71-459D26B437D9}"/>
            </c:ext>
          </c:extLst>
        </c:ser>
        <c:ser>
          <c:idx val="15"/>
          <c:order val="15"/>
          <c:tx>
            <c:v>20*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'h=3'!$U$56:$AY$56</c:f>
              <c:numCache>
                <c:formatCode>General</c:formatCode>
                <c:ptCount val="31"/>
                <c:pt idx="0">
                  <c:v>1.0999999999999999</c:v>
                </c:pt>
                <c:pt idx="1">
                  <c:v>1.1099999999999999</c:v>
                </c:pt>
                <c:pt idx="2">
                  <c:v>1.1199999999999999</c:v>
                </c:pt>
                <c:pt idx="3">
                  <c:v>1.1299999999999999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1.18</c:v>
                </c:pt>
                <c:pt idx="9">
                  <c:v>1.19</c:v>
                </c:pt>
                <c:pt idx="10">
                  <c:v>1.2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1.24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1.28</c:v>
                </c:pt>
                <c:pt idx="19">
                  <c:v>1.29</c:v>
                </c:pt>
                <c:pt idx="20">
                  <c:v>1.3</c:v>
                </c:pt>
                <c:pt idx="21">
                  <c:v>1.31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1.36</c:v>
                </c:pt>
                <c:pt idx="27">
                  <c:v>1.37</c:v>
                </c:pt>
                <c:pt idx="28">
                  <c:v>1.3800000000000001</c:v>
                </c:pt>
                <c:pt idx="29">
                  <c:v>1.3900000000000001</c:v>
                </c:pt>
                <c:pt idx="30">
                  <c:v>1.4000000000000001</c:v>
                </c:pt>
              </c:numCache>
            </c:numRef>
          </c:xVal>
          <c:yVal>
            <c:numRef>
              <c:f>'h=3'!$U$59:$AY$59</c:f>
              <c:numCache>
                <c:formatCode>General</c:formatCode>
                <c:ptCount val="31"/>
                <c:pt idx="0">
                  <c:v>-12.000000000000057</c:v>
                </c:pt>
                <c:pt idx="1">
                  <c:v>-9.6000000000000227</c:v>
                </c:pt>
                <c:pt idx="2">
                  <c:v>-7.2000000000000455</c:v>
                </c:pt>
                <c:pt idx="3">
                  <c:v>-4.8000000000000114</c:v>
                </c:pt>
                <c:pt idx="4">
                  <c:v>-2.4000000000000341</c:v>
                </c:pt>
                <c:pt idx="5">
                  <c:v>0</c:v>
                </c:pt>
                <c:pt idx="6">
                  <c:v>2.3999999999999773</c:v>
                </c:pt>
                <c:pt idx="7">
                  <c:v>4.7999999999999545</c:v>
                </c:pt>
                <c:pt idx="8">
                  <c:v>7.1999999999999886</c:v>
                </c:pt>
                <c:pt idx="9">
                  <c:v>9.5999999999999659</c:v>
                </c:pt>
                <c:pt idx="10">
                  <c:v>12</c:v>
                </c:pt>
                <c:pt idx="11">
                  <c:v>14.399999999999977</c:v>
                </c:pt>
                <c:pt idx="12">
                  <c:v>16.800000000000011</c:v>
                </c:pt>
                <c:pt idx="13">
                  <c:v>19.199999999999989</c:v>
                </c:pt>
                <c:pt idx="14">
                  <c:v>21.600000000000023</c:v>
                </c:pt>
                <c:pt idx="15">
                  <c:v>24</c:v>
                </c:pt>
                <c:pt idx="16">
                  <c:v>26.399999999999977</c:v>
                </c:pt>
                <c:pt idx="17">
                  <c:v>28.800000000000011</c:v>
                </c:pt>
                <c:pt idx="18">
                  <c:v>31.199999999999989</c:v>
                </c:pt>
                <c:pt idx="19">
                  <c:v>33.600000000000023</c:v>
                </c:pt>
                <c:pt idx="20">
                  <c:v>36</c:v>
                </c:pt>
                <c:pt idx="21">
                  <c:v>38.400000000000034</c:v>
                </c:pt>
                <c:pt idx="22">
                  <c:v>40.800000000000011</c:v>
                </c:pt>
                <c:pt idx="23">
                  <c:v>43.200000000000045</c:v>
                </c:pt>
                <c:pt idx="24">
                  <c:v>45.600000000000023</c:v>
                </c:pt>
                <c:pt idx="25">
                  <c:v>48</c:v>
                </c:pt>
                <c:pt idx="26">
                  <c:v>50.400000000000034</c:v>
                </c:pt>
                <c:pt idx="27">
                  <c:v>52.800000000000011</c:v>
                </c:pt>
                <c:pt idx="28">
                  <c:v>55.200000000000045</c:v>
                </c:pt>
                <c:pt idx="29">
                  <c:v>57.600000000000023</c:v>
                </c:pt>
                <c:pt idx="30">
                  <c:v>60.000000000000057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70-4F69-9C74-935DB2FC65E4}"/>
            </c:ext>
          </c:extLst>
        </c:ser>
        <c:ser>
          <c:idx val="16"/>
          <c:order val="16"/>
          <c:tx>
            <c:v>12*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'h=3'!$U$56:$AY$56</c:f>
              <c:numCache>
                <c:formatCode>General</c:formatCode>
                <c:ptCount val="31"/>
                <c:pt idx="0">
                  <c:v>1.0999999999999999</c:v>
                </c:pt>
                <c:pt idx="1">
                  <c:v>1.1099999999999999</c:v>
                </c:pt>
                <c:pt idx="2">
                  <c:v>1.1199999999999999</c:v>
                </c:pt>
                <c:pt idx="3">
                  <c:v>1.1299999999999999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1.18</c:v>
                </c:pt>
                <c:pt idx="9">
                  <c:v>1.19</c:v>
                </c:pt>
                <c:pt idx="10">
                  <c:v>1.2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1.24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1.28</c:v>
                </c:pt>
                <c:pt idx="19">
                  <c:v>1.29</c:v>
                </c:pt>
                <c:pt idx="20">
                  <c:v>1.3</c:v>
                </c:pt>
                <c:pt idx="21">
                  <c:v>1.31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1.36</c:v>
                </c:pt>
                <c:pt idx="27">
                  <c:v>1.37</c:v>
                </c:pt>
                <c:pt idx="28">
                  <c:v>1.3800000000000001</c:v>
                </c:pt>
                <c:pt idx="29">
                  <c:v>1.3900000000000001</c:v>
                </c:pt>
                <c:pt idx="30">
                  <c:v>1.4000000000000001</c:v>
                </c:pt>
              </c:numCache>
            </c:numRef>
          </c:xVal>
          <c:yVal>
            <c:numRef>
              <c:f>'h=3'!$U$63:$AY$63</c:f>
              <c:numCache>
                <c:formatCode>General</c:formatCode>
                <c:ptCount val="31"/>
                <c:pt idx="0">
                  <c:v>-4.0000000000000568</c:v>
                </c:pt>
                <c:pt idx="1">
                  <c:v>-1.6000000000000227</c:v>
                </c:pt>
                <c:pt idx="2">
                  <c:v>0.79999999999995453</c:v>
                </c:pt>
                <c:pt idx="3">
                  <c:v>3.1999999999999886</c:v>
                </c:pt>
                <c:pt idx="4">
                  <c:v>5.5999999999999659</c:v>
                </c:pt>
                <c:pt idx="5">
                  <c:v>8</c:v>
                </c:pt>
                <c:pt idx="6">
                  <c:v>10.399999999999977</c:v>
                </c:pt>
                <c:pt idx="7">
                  <c:v>12.799999999999955</c:v>
                </c:pt>
                <c:pt idx="8">
                  <c:v>15.199999999999989</c:v>
                </c:pt>
                <c:pt idx="9">
                  <c:v>17.599999999999966</c:v>
                </c:pt>
                <c:pt idx="10">
                  <c:v>20</c:v>
                </c:pt>
                <c:pt idx="11">
                  <c:v>22.399999999999977</c:v>
                </c:pt>
                <c:pt idx="12">
                  <c:v>24.800000000000011</c:v>
                </c:pt>
                <c:pt idx="13">
                  <c:v>27.199999999999989</c:v>
                </c:pt>
                <c:pt idx="14">
                  <c:v>29.600000000000023</c:v>
                </c:pt>
                <c:pt idx="15">
                  <c:v>32</c:v>
                </c:pt>
                <c:pt idx="16">
                  <c:v>34.399999999999977</c:v>
                </c:pt>
                <c:pt idx="17">
                  <c:v>36.800000000000011</c:v>
                </c:pt>
                <c:pt idx="18">
                  <c:v>39.199999999999989</c:v>
                </c:pt>
                <c:pt idx="19">
                  <c:v>41.600000000000023</c:v>
                </c:pt>
                <c:pt idx="20">
                  <c:v>44</c:v>
                </c:pt>
                <c:pt idx="21">
                  <c:v>46.400000000000034</c:v>
                </c:pt>
                <c:pt idx="22">
                  <c:v>48.800000000000011</c:v>
                </c:pt>
                <c:pt idx="23">
                  <c:v>51.200000000000045</c:v>
                </c:pt>
                <c:pt idx="24">
                  <c:v>53.600000000000023</c:v>
                </c:pt>
                <c:pt idx="25">
                  <c:v>56</c:v>
                </c:pt>
                <c:pt idx="26">
                  <c:v>58.400000000000034</c:v>
                </c:pt>
                <c:pt idx="27">
                  <c:v>60.800000000000011</c:v>
                </c:pt>
                <c:pt idx="28">
                  <c:v>63.200000000000045</c:v>
                </c:pt>
                <c:pt idx="29">
                  <c:v>65.600000000000023</c:v>
                </c:pt>
                <c:pt idx="30">
                  <c:v>68.000000000000057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70-4F69-9C74-935DB2FC65E4}"/>
            </c:ext>
          </c:extLst>
        </c:ser>
        <c:ser>
          <c:idx val="17"/>
          <c:order val="17"/>
          <c:tx>
            <c:strRef>
              <c:f>'h=3'!$F$16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'h=3'!$I$16:$AB$16</c:f>
              <c:numCache>
                <c:formatCode>General</c:formatCode>
                <c:ptCount val="20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7</c:v>
                </c:pt>
                <c:pt idx="18">
                  <c:v>5</c:v>
                </c:pt>
                <c:pt idx="19">
                  <c:v>5.25</c:v>
                </c:pt>
              </c:numCache>
            </c:numRef>
          </c:xVal>
          <c:yVal>
            <c:numRef>
              <c:f>'h=3'!$I$17:$AB$17</c:f>
              <c:numCache>
                <c:formatCode>General</c:formatCode>
                <c:ptCount val="20"/>
                <c:pt idx="0">
                  <c:v>5.9720000000000004</c:v>
                </c:pt>
                <c:pt idx="1">
                  <c:v>9.9689999999999994</c:v>
                </c:pt>
                <c:pt idx="2">
                  <c:v>12.946999999999999</c:v>
                </c:pt>
                <c:pt idx="3">
                  <c:v>15.266</c:v>
                </c:pt>
                <c:pt idx="4">
                  <c:v>15.266</c:v>
                </c:pt>
                <c:pt idx="5">
                  <c:v>17.3</c:v>
                </c:pt>
                <c:pt idx="6">
                  <c:v>18.8</c:v>
                </c:pt>
                <c:pt idx="7">
                  <c:v>23.64</c:v>
                </c:pt>
                <c:pt idx="8">
                  <c:v>24.507999999999999</c:v>
                </c:pt>
                <c:pt idx="9">
                  <c:v>25.6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26.983333333333334</c:v>
                </c:pt>
                <c:pt idx="14">
                  <c:v>28.366666666666667</c:v>
                </c:pt>
                <c:pt idx="15">
                  <c:v>29.75</c:v>
                </c:pt>
                <c:pt idx="16">
                  <c:v>31.133333333333333</c:v>
                </c:pt>
                <c:pt idx="17">
                  <c:v>44.966666666666669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EA-455C-85DD-5D95F0E61AB7}"/>
            </c:ext>
          </c:extLst>
        </c:ser>
        <c:ser>
          <c:idx val="18"/>
          <c:order val="18"/>
          <c:tx>
            <c:strRef>
              <c:f>'h=3'!$F$19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'h=3'!$I$19:$XFD$19</c:f>
              <c:numCache>
                <c:formatCode>General</c:formatCode>
                <c:ptCount val="16376"/>
                <c:pt idx="0">
                  <c:v>1</c:v>
                </c:pt>
                <c:pt idx="1">
                  <c:v>1.125</c:v>
                </c:pt>
                <c:pt idx="2">
                  <c:v>1.375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2.125</c:v>
                </c:pt>
                <c:pt idx="7">
                  <c:v>2.375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3.125</c:v>
                </c:pt>
                <c:pt idx="12">
                  <c:v>3.375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4.125</c:v>
                </c:pt>
              </c:numCache>
            </c:numRef>
          </c:xVal>
          <c:yVal>
            <c:numRef>
              <c:f>'h=3'!$I$20:$XFD$20</c:f>
              <c:numCache>
                <c:formatCode>General</c:formatCode>
                <c:ptCount val="16376"/>
                <c:pt idx="0">
                  <c:v>2.0059999999999998</c:v>
                </c:pt>
                <c:pt idx="1">
                  <c:v>4.6280000000000001</c:v>
                </c:pt>
                <c:pt idx="2">
                  <c:v>8.9</c:v>
                </c:pt>
                <c:pt idx="3">
                  <c:v>10.75</c:v>
                </c:pt>
                <c:pt idx="4">
                  <c:v>13.965</c:v>
                </c:pt>
                <c:pt idx="5">
                  <c:v>16.675999999999998</c:v>
                </c:pt>
                <c:pt idx="6">
                  <c:v>18.004999999999999</c:v>
                </c:pt>
                <c:pt idx="7">
                  <c:v>20.27</c:v>
                </c:pt>
                <c:pt idx="8">
                  <c:v>21.193000000000001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EA-455C-85DD-5D95F0E61AB7}"/>
            </c:ext>
          </c:extLst>
        </c:ser>
        <c:ser>
          <c:idx val="19"/>
          <c:order val="19"/>
          <c:tx>
            <c:strRef>
              <c:f>'h=3'!$F$22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'h=3'!$I$22:$XFD$22</c:f>
              <c:numCache>
                <c:formatCode>General</c:formatCode>
                <c:ptCount val="16376"/>
                <c:pt idx="0">
                  <c:v>1</c:v>
                </c:pt>
                <c:pt idx="1">
                  <c:v>1.1875</c:v>
                </c:pt>
                <c:pt idx="2">
                  <c:v>1.375</c:v>
                </c:pt>
                <c:pt idx="3">
                  <c:v>1.5625</c:v>
                </c:pt>
                <c:pt idx="4">
                  <c:v>1.75</c:v>
                </c:pt>
                <c:pt idx="5">
                  <c:v>2</c:v>
                </c:pt>
                <c:pt idx="6">
                  <c:v>2.1875</c:v>
                </c:pt>
                <c:pt idx="7">
                  <c:v>2.375</c:v>
                </c:pt>
                <c:pt idx="8">
                  <c:v>2.5625</c:v>
                </c:pt>
                <c:pt idx="9">
                  <c:v>2.75</c:v>
                </c:pt>
              </c:numCache>
            </c:numRef>
          </c:xVal>
          <c:yVal>
            <c:numRef>
              <c:f>'h=3'!$I$23:$XFD$23</c:f>
              <c:numCache>
                <c:formatCode>General</c:formatCode>
                <c:ptCount val="16376"/>
                <c:pt idx="0">
                  <c:v>-0.217</c:v>
                </c:pt>
                <c:pt idx="1">
                  <c:v>4.9560000000000004</c:v>
                </c:pt>
                <c:pt idx="2">
                  <c:v>9.2729999999999997</c:v>
                </c:pt>
                <c:pt idx="3">
                  <c:v>13.234</c:v>
                </c:pt>
                <c:pt idx="4">
                  <c:v>16.7</c:v>
                </c:pt>
                <c:pt idx="5">
                  <c:v>20.3</c:v>
                </c:pt>
                <c:pt idx="6">
                  <c:v>22.571999999999999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EA-455C-85DD-5D95F0E61AB7}"/>
            </c:ext>
          </c:extLst>
        </c:ser>
        <c:ser>
          <c:idx val="20"/>
          <c:order val="20"/>
          <c:tx>
            <c:strRef>
              <c:f>'h=3'!$F$25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'h=3'!$I$25:$O$25</c:f>
              <c:numCache>
                <c:formatCode>General</c:formatCode>
                <c:ptCount val="7"/>
                <c:pt idx="0">
                  <c:v>1</c:v>
                </c:pt>
                <c:pt idx="1">
                  <c:v>1.1875</c:v>
                </c:pt>
                <c:pt idx="2">
                  <c:v>1.375</c:v>
                </c:pt>
                <c:pt idx="3">
                  <c:v>1.59375</c:v>
                </c:pt>
                <c:pt idx="4">
                  <c:v>1.78125</c:v>
                </c:pt>
              </c:numCache>
            </c:numRef>
          </c:xVal>
          <c:yVal>
            <c:numRef>
              <c:f>'h=3'!$I$26:$O$26</c:f>
              <c:numCache>
                <c:formatCode>General</c:formatCode>
                <c:ptCount val="7"/>
                <c:pt idx="0">
                  <c:v>-2.5649999999999999</c:v>
                </c:pt>
                <c:pt idx="1">
                  <c:v>5.1289999999999996</c:v>
                </c:pt>
                <c:pt idx="2">
                  <c:v>11.762</c:v>
                </c:pt>
                <c:pt idx="3">
                  <c:v>18.8</c:v>
                </c:pt>
                <c:pt idx="4">
                  <c:v>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EA-455C-85DD-5D95F0E61AB7}"/>
            </c:ext>
          </c:extLst>
        </c:ser>
        <c:ser>
          <c:idx val="21"/>
          <c:order val="21"/>
          <c:tx>
            <c:strRef>
              <c:f>'h=3'!$F$28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'h=3'!$J$28:$M$28</c:f>
              <c:numCache>
                <c:formatCode>General</c:formatCode>
                <c:ptCount val="4"/>
                <c:pt idx="0">
                  <c:v>1.1875</c:v>
                </c:pt>
                <c:pt idx="1">
                  <c:v>1.296875</c:v>
                </c:pt>
                <c:pt idx="2">
                  <c:v>1.390625</c:v>
                </c:pt>
                <c:pt idx="3">
                  <c:v>1.1875</c:v>
                </c:pt>
              </c:numCache>
            </c:numRef>
          </c:xVal>
          <c:yVal>
            <c:numRef>
              <c:f>'h=3'!$J$29:$U$29</c:f>
              <c:numCache>
                <c:formatCode>General</c:formatCode>
                <c:ptCount val="12"/>
                <c:pt idx="0">
                  <c:v>6.0659999999999998</c:v>
                </c:pt>
                <c:pt idx="1">
                  <c:v>12.336</c:v>
                </c:pt>
                <c:pt idx="2">
                  <c:v>17.754999999999999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EA-455C-85DD-5D95F0E61AB7}"/>
            </c:ext>
          </c:extLst>
        </c:ser>
        <c:ser>
          <c:idx val="22"/>
          <c:order val="22"/>
          <c:tx>
            <c:strRef>
              <c:f>'h=3'!$F$31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'h=3'!$I$31:$T$31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1.2</c:v>
                </c:pt>
                <c:pt idx="2">
                  <c:v>1.25</c:v>
                </c:pt>
              </c:numCache>
            </c:numRef>
          </c:xVal>
          <c:yVal>
            <c:numRef>
              <c:f>'h=3'!$I$32:$Q$32</c:f>
              <c:numCache>
                <c:formatCode>General</c:formatCode>
                <c:ptCount val="9"/>
                <c:pt idx="0">
                  <c:v>0.48099999999999998</c:v>
                </c:pt>
                <c:pt idx="1">
                  <c:v>12.185</c:v>
                </c:pt>
                <c:pt idx="2">
                  <c:v>19.297000000000001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5F89-4293-83FB-97ECE8F7EF6C}"/>
            </c:ext>
          </c:extLst>
        </c:ser>
        <c:ser>
          <c:idx val="23"/>
          <c:order val="23"/>
          <c:tx>
            <c:strRef>
              <c:f>'h=3'!$P$39</c:f>
              <c:strCache>
                <c:ptCount val="1"/>
                <c:pt idx="0">
                  <c:v>2*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'h=3'!$O$40:$O$41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'h=3'!$P$40:$P$41</c:f>
              <c:numCache>
                <c:formatCode>General</c:formatCode>
                <c:ptCount val="2"/>
                <c:pt idx="0">
                  <c:v>6.3500000000000014</c:v>
                </c:pt>
                <c:pt idx="1">
                  <c:v>61.35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5F89-4293-83FB-97ECE8F7EF6C}"/>
            </c:ext>
          </c:extLst>
        </c:ser>
        <c:ser>
          <c:idx val="24"/>
          <c:order val="24"/>
          <c:tx>
            <c:strRef>
              <c:f>'h=3'!$T$39</c:f>
              <c:strCache>
                <c:ptCount val="1"/>
                <c:pt idx="0">
                  <c:v>6*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'h=3'!$O$40:$O$41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'h=3'!$T$40:$T$41</c:f>
              <c:numCache>
                <c:formatCode>General</c:formatCode>
                <c:ptCount val="2"/>
                <c:pt idx="0">
                  <c:v>-62.623125000000002</c:v>
                </c:pt>
                <c:pt idx="1">
                  <c:v>515.37687500000004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5F89-4293-83FB-97ECE8F7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'h=3'!$F$14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'h=3'!$H$14:$AK$14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2">
                        <c:v>3.55</c:v>
                      </c:pt>
                      <c:pt idx="3">
                        <c:v>5.26</c:v>
                      </c:pt>
                      <c:pt idx="4">
                        <c:v>7.14</c:v>
                      </c:pt>
                      <c:pt idx="5">
                        <c:v>9.06</c:v>
                      </c:pt>
                      <c:pt idx="6">
                        <c:v>11.32</c:v>
                      </c:pt>
                      <c:pt idx="7">
                        <c:v>13.5</c:v>
                      </c:pt>
                      <c:pt idx="8">
                        <c:v>15.4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7-1C00-4023-9B71-459D26B437D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1C00-4023-9B71-459D26B437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1">
                        <c:v>1</c:v>
                      </c:pt>
                      <c:pt idx="2">
                        <c:v>1.25</c:v>
                      </c:pt>
                      <c:pt idx="3">
                        <c:v>1.5</c:v>
                      </c:pt>
                      <c:pt idx="4">
                        <c:v>1.75</c:v>
                      </c:pt>
                      <c:pt idx="5">
                        <c:v>1.75</c:v>
                      </c:pt>
                      <c:pt idx="6">
                        <c:v>2</c:v>
                      </c:pt>
                      <c:pt idx="7">
                        <c:v>2.25</c:v>
                      </c:pt>
                      <c:pt idx="8">
                        <c:v>3</c:v>
                      </c:pt>
                      <c:pt idx="9">
                        <c:v>3.25</c:v>
                      </c:pt>
                      <c:pt idx="10">
                        <c:v>3.5</c:v>
                      </c:pt>
                      <c:pt idx="11">
                        <c:v>3.5</c:v>
                      </c:pt>
                      <c:pt idx="12">
                        <c:v>3.5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5.25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1C00-4023-9B71-459D26B437D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-262</c:v>
                      </c:pt>
                      <c:pt idx="1">
                        <c:v>-262</c:v>
                      </c:pt>
                      <c:pt idx="2">
                        <c:v>-262</c:v>
                      </c:pt>
                      <c:pt idx="3">
                        <c:v>-262</c:v>
                      </c:pt>
                      <c:pt idx="4">
                        <c:v>-262</c:v>
                      </c:pt>
                      <c:pt idx="5">
                        <c:v>-262</c:v>
                      </c:pt>
                      <c:pt idx="6">
                        <c:v>-262</c:v>
                      </c:pt>
                      <c:pt idx="7">
                        <c:v>-262</c:v>
                      </c:pt>
                      <c:pt idx="8">
                        <c:v>-262</c:v>
                      </c:pt>
                      <c:pt idx="9">
                        <c:v>-262</c:v>
                      </c:pt>
                      <c:pt idx="10">
                        <c:v>-262</c:v>
                      </c:pt>
                      <c:pt idx="11">
                        <c:v>-262</c:v>
                      </c:pt>
                      <c:pt idx="12">
                        <c:v>-262</c:v>
                      </c:pt>
                      <c:pt idx="13">
                        <c:v>-262</c:v>
                      </c:pt>
                      <c:pt idx="14">
                        <c:v>-262</c:v>
                      </c:pt>
                      <c:pt idx="15">
                        <c:v>-262</c:v>
                      </c:pt>
                      <c:pt idx="16">
                        <c:v>-262</c:v>
                      </c:pt>
                      <c:pt idx="17">
                        <c:v>-262</c:v>
                      </c:pt>
                      <c:pt idx="18">
                        <c:v>-262</c:v>
                      </c:pt>
                      <c:pt idx="19">
                        <c:v>-262</c:v>
                      </c:pt>
                      <c:pt idx="20">
                        <c:v>-262</c:v>
                      </c:pt>
                      <c:pt idx="21">
                        <c:v>-262</c:v>
                      </c:pt>
                      <c:pt idx="22">
                        <c:v>-262</c:v>
                      </c:pt>
                      <c:pt idx="23">
                        <c:v>-262</c:v>
                      </c:pt>
                      <c:pt idx="24">
                        <c:v>-262</c:v>
                      </c:pt>
                      <c:pt idx="25">
                        <c:v>-262</c:v>
                      </c:pt>
                      <c:pt idx="26">
                        <c:v>-262</c:v>
                      </c:pt>
                      <c:pt idx="27">
                        <c:v>-262</c:v>
                      </c:pt>
                      <c:pt idx="28">
                        <c:v>-262</c:v>
                      </c:pt>
                      <c:pt idx="29">
                        <c:v>-262</c:v>
                      </c:pt>
                      <c:pt idx="30">
                        <c:v>-262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1C00-4023-9B71-459D26B437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-264</c:v>
                      </c:pt>
                      <c:pt idx="1">
                        <c:v>-264</c:v>
                      </c:pt>
                      <c:pt idx="2">
                        <c:v>-264</c:v>
                      </c:pt>
                      <c:pt idx="3">
                        <c:v>-264</c:v>
                      </c:pt>
                      <c:pt idx="4">
                        <c:v>-264</c:v>
                      </c:pt>
                      <c:pt idx="5">
                        <c:v>-264</c:v>
                      </c:pt>
                      <c:pt idx="6">
                        <c:v>-264</c:v>
                      </c:pt>
                      <c:pt idx="7">
                        <c:v>-264</c:v>
                      </c:pt>
                      <c:pt idx="8">
                        <c:v>-264</c:v>
                      </c:pt>
                      <c:pt idx="9">
                        <c:v>-264</c:v>
                      </c:pt>
                      <c:pt idx="10">
                        <c:v>-264</c:v>
                      </c:pt>
                      <c:pt idx="11">
                        <c:v>-264</c:v>
                      </c:pt>
                      <c:pt idx="12">
                        <c:v>-264</c:v>
                      </c:pt>
                      <c:pt idx="13">
                        <c:v>-264</c:v>
                      </c:pt>
                      <c:pt idx="14">
                        <c:v>-264</c:v>
                      </c:pt>
                      <c:pt idx="15">
                        <c:v>-264</c:v>
                      </c:pt>
                      <c:pt idx="16">
                        <c:v>-264</c:v>
                      </c:pt>
                      <c:pt idx="17">
                        <c:v>-264</c:v>
                      </c:pt>
                      <c:pt idx="18">
                        <c:v>-264</c:v>
                      </c:pt>
                      <c:pt idx="19">
                        <c:v>-264</c:v>
                      </c:pt>
                      <c:pt idx="20">
                        <c:v>-264</c:v>
                      </c:pt>
                      <c:pt idx="21">
                        <c:v>-264</c:v>
                      </c:pt>
                      <c:pt idx="22">
                        <c:v>-264</c:v>
                      </c:pt>
                      <c:pt idx="23">
                        <c:v>-264</c:v>
                      </c:pt>
                      <c:pt idx="24">
                        <c:v>-264</c:v>
                      </c:pt>
                      <c:pt idx="25">
                        <c:v>-264</c:v>
                      </c:pt>
                      <c:pt idx="26">
                        <c:v>-264</c:v>
                      </c:pt>
                      <c:pt idx="27">
                        <c:v>-264</c:v>
                      </c:pt>
                      <c:pt idx="28">
                        <c:v>-264</c:v>
                      </c:pt>
                      <c:pt idx="29">
                        <c:v>-264</c:v>
                      </c:pt>
                      <c:pt idx="30">
                        <c:v>-264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1C00-4023-9B71-459D26B437D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-14.000000000000057</c:v>
                      </c:pt>
                      <c:pt idx="1">
                        <c:v>-11.600000000000023</c:v>
                      </c:pt>
                      <c:pt idx="2">
                        <c:v>-9.2000000000000455</c:v>
                      </c:pt>
                      <c:pt idx="3">
                        <c:v>-6.8000000000000114</c:v>
                      </c:pt>
                      <c:pt idx="4">
                        <c:v>-4.4000000000000341</c:v>
                      </c:pt>
                      <c:pt idx="5">
                        <c:v>-2</c:v>
                      </c:pt>
                      <c:pt idx="6">
                        <c:v>0.39999999999997726</c:v>
                      </c:pt>
                      <c:pt idx="7">
                        <c:v>2.7999999999999545</c:v>
                      </c:pt>
                      <c:pt idx="8">
                        <c:v>5.1999999999999886</c:v>
                      </c:pt>
                      <c:pt idx="9">
                        <c:v>7.5999999999999659</c:v>
                      </c:pt>
                      <c:pt idx="10">
                        <c:v>10</c:v>
                      </c:pt>
                      <c:pt idx="11">
                        <c:v>12.399999999999977</c:v>
                      </c:pt>
                      <c:pt idx="12">
                        <c:v>14.800000000000011</c:v>
                      </c:pt>
                      <c:pt idx="13">
                        <c:v>17.199999999999989</c:v>
                      </c:pt>
                      <c:pt idx="14">
                        <c:v>19.600000000000023</c:v>
                      </c:pt>
                      <c:pt idx="15">
                        <c:v>22</c:v>
                      </c:pt>
                      <c:pt idx="16">
                        <c:v>24.399999999999977</c:v>
                      </c:pt>
                      <c:pt idx="17">
                        <c:v>26.800000000000011</c:v>
                      </c:pt>
                      <c:pt idx="18">
                        <c:v>29.199999999999989</c:v>
                      </c:pt>
                      <c:pt idx="19">
                        <c:v>31.600000000000023</c:v>
                      </c:pt>
                      <c:pt idx="20">
                        <c:v>34</c:v>
                      </c:pt>
                      <c:pt idx="21">
                        <c:v>36.400000000000034</c:v>
                      </c:pt>
                      <c:pt idx="22">
                        <c:v>38.800000000000011</c:v>
                      </c:pt>
                      <c:pt idx="23">
                        <c:v>41.200000000000045</c:v>
                      </c:pt>
                      <c:pt idx="24">
                        <c:v>43.600000000000023</c:v>
                      </c:pt>
                      <c:pt idx="25">
                        <c:v>46</c:v>
                      </c:pt>
                      <c:pt idx="26">
                        <c:v>48.400000000000034</c:v>
                      </c:pt>
                      <c:pt idx="27">
                        <c:v>50.800000000000011</c:v>
                      </c:pt>
                      <c:pt idx="28">
                        <c:v>53.200000000000045</c:v>
                      </c:pt>
                      <c:pt idx="29">
                        <c:v>55.600000000000023</c:v>
                      </c:pt>
                      <c:pt idx="30">
                        <c:v>58.000000000000057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1C00-4023-9B71-459D26B437D9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77259014163329187"/>
          <c:h val="0.1899265623616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Sheet1!$H$42:$H$62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xVal>
          <c:yVal>
            <c:numRef>
              <c:f>Sheet1!$K$42:$K$62</c:f>
              <c:numCache>
                <c:formatCode>General</c:formatCode>
                <c:ptCount val="21"/>
                <c:pt idx="0">
                  <c:v>2.6170499999999999</c:v>
                </c:pt>
                <c:pt idx="1">
                  <c:v>5.1430499999999997</c:v>
                </c:pt>
                <c:pt idx="2">
                  <c:v>7.1172000000000004</c:v>
                </c:pt>
                <c:pt idx="3">
                  <c:v>8.7387599999999992</c:v>
                </c:pt>
                <c:pt idx="4">
                  <c:v>8.7387599999999992</c:v>
                </c:pt>
                <c:pt idx="5">
                  <c:v>10.105700000000001</c:v>
                </c:pt>
                <c:pt idx="6">
                  <c:v>11.301600000000001</c:v>
                </c:pt>
                <c:pt idx="7">
                  <c:v>12.3873</c:v>
                </c:pt>
                <c:pt idx="8">
                  <c:v>13.2483</c:v>
                </c:pt>
                <c:pt idx="9">
                  <c:v>14.0915</c:v>
                </c:pt>
                <c:pt idx="10">
                  <c:v>14.0915</c:v>
                </c:pt>
                <c:pt idx="11">
                  <c:v>14.8401</c:v>
                </c:pt>
                <c:pt idx="12">
                  <c:v>15.5001</c:v>
                </c:pt>
                <c:pt idx="13">
                  <c:v>16.2318</c:v>
                </c:pt>
                <c:pt idx="14">
                  <c:v>16.548999999999999</c:v>
                </c:pt>
                <c:pt idx="15">
                  <c:v>17.193000000000001</c:v>
                </c:pt>
                <c:pt idx="16">
                  <c:v>17.956</c:v>
                </c:pt>
                <c:pt idx="17">
                  <c:v>18.167000000000002</c:v>
                </c:pt>
                <c:pt idx="18">
                  <c:v>18.87</c:v>
                </c:pt>
                <c:pt idx="19">
                  <c:v>18.956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B-4C6F-914B-EF4CC1B7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6272"/>
        <c:axId val="128719552"/>
      </c:scatterChart>
      <c:valAx>
        <c:axId val="12872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9552"/>
        <c:crosses val="autoZero"/>
        <c:crossBetween val="midCat"/>
      </c:valAx>
      <c:valAx>
        <c:axId val="1287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'h=3'!$G$4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'h=3'!$G$5:$G$15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4-4B85-A683-BEE9A51FEE9B}"/>
            </c:ext>
          </c:extLst>
        </c:ser>
        <c:ser>
          <c:idx val="1"/>
          <c:order val="1"/>
          <c:tx>
            <c:strRef>
              <c:f>'h=3'!$H$4</c:f>
              <c:strCache>
                <c:ptCount val="1"/>
                <c:pt idx="0">
                  <c:v>1.11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'h=3'!$H$5:$H$15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4-4B85-A683-BEE9A51FEE9B}"/>
            </c:ext>
          </c:extLst>
        </c:ser>
        <c:ser>
          <c:idx val="2"/>
          <c:order val="2"/>
          <c:tx>
            <c:strRef>
              <c:f>'h=3'!$I$4</c:f>
              <c:strCache>
                <c:ptCount val="1"/>
                <c:pt idx="0">
                  <c:v>1.12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'h=3'!$I$5:$I$15</c:f>
              <c:numCache>
                <c:formatCode>General</c:formatCode>
                <c:ptCount val="11"/>
                <c:pt idx="8">
                  <c:v>0.74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4-4B85-A683-BEE9A51FEE9B}"/>
            </c:ext>
          </c:extLst>
        </c:ser>
        <c:ser>
          <c:idx val="3"/>
          <c:order val="3"/>
          <c:tx>
            <c:strRef>
              <c:f>'h=3'!$J$4</c:f>
              <c:strCache>
                <c:ptCount val="1"/>
                <c:pt idx="0">
                  <c:v>1.13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'h=3'!$J$5:$J$15</c:f>
              <c:numCache>
                <c:formatCode>General</c:formatCode>
                <c:ptCount val="11"/>
                <c:pt idx="7">
                  <c:v>1.26</c:v>
                </c:pt>
                <c:pt idx="8">
                  <c:v>2.9</c:v>
                </c:pt>
                <c:pt idx="9">
                  <c:v>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4-4B85-A683-BEE9A51FEE9B}"/>
            </c:ext>
          </c:extLst>
        </c:ser>
        <c:ser>
          <c:idx val="4"/>
          <c:order val="4"/>
          <c:tx>
            <c:strRef>
              <c:f>'h=3'!$K$4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'h=3'!$K$5:$K$15</c:f>
              <c:numCache>
                <c:formatCode>General</c:formatCode>
                <c:ptCount val="11"/>
                <c:pt idx="6">
                  <c:v>1.68</c:v>
                </c:pt>
                <c:pt idx="7">
                  <c:v>3.63</c:v>
                </c:pt>
                <c:pt idx="8">
                  <c:v>5.0999999999999996</c:v>
                </c:pt>
                <c:pt idx="9">
                  <c:v>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B4-4B85-A683-BEE9A51FEE9B}"/>
            </c:ext>
          </c:extLst>
        </c:ser>
        <c:ser>
          <c:idx val="5"/>
          <c:order val="5"/>
          <c:tx>
            <c:strRef>
              <c:f>'h=3'!$L$4</c:f>
              <c:strCache>
                <c:ptCount val="1"/>
                <c:pt idx="0">
                  <c:v>1.15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'h=3'!$L$5:$L$15</c:f>
              <c:numCache>
                <c:formatCode>General</c:formatCode>
                <c:ptCount val="11"/>
                <c:pt idx="5">
                  <c:v>2.0499999999999998</c:v>
                </c:pt>
                <c:pt idx="6">
                  <c:v>4.12</c:v>
                </c:pt>
                <c:pt idx="7">
                  <c:v>5.97</c:v>
                </c:pt>
                <c:pt idx="8">
                  <c:v>7.36</c:v>
                </c:pt>
                <c:pt idx="9">
                  <c:v>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B4-4B85-A683-BEE9A51FEE9B}"/>
            </c:ext>
          </c:extLst>
        </c:ser>
        <c:ser>
          <c:idx val="6"/>
          <c:order val="6"/>
          <c:tx>
            <c:strRef>
              <c:f>'h=3'!$M$4</c:f>
              <c:strCache>
                <c:ptCount val="1"/>
                <c:pt idx="0">
                  <c:v>1.16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'h=3'!$M$5:$M$15</c:f>
              <c:numCache>
                <c:formatCode>General</c:formatCode>
                <c:ptCount val="11"/>
                <c:pt idx="4">
                  <c:v>2.2999999999999998</c:v>
                </c:pt>
                <c:pt idx="5">
                  <c:v>4.5</c:v>
                </c:pt>
                <c:pt idx="6">
                  <c:v>6.5</c:v>
                </c:pt>
                <c:pt idx="7">
                  <c:v>8.4</c:v>
                </c:pt>
                <c:pt idx="8">
                  <c:v>9.6</c:v>
                </c:pt>
                <c:pt idx="9">
                  <c:v>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B4-4B85-A683-BEE9A51FEE9B}"/>
            </c:ext>
          </c:extLst>
        </c:ser>
        <c:ser>
          <c:idx val="7"/>
          <c:order val="7"/>
          <c:tx>
            <c:strRef>
              <c:f>'h=3'!$N$4</c:f>
              <c:strCache>
                <c:ptCount val="1"/>
                <c:pt idx="0">
                  <c:v>1.17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'h=3'!$N$5:$N$15</c:f>
              <c:numCache>
                <c:formatCode>General</c:formatCode>
                <c:ptCount val="11"/>
                <c:pt idx="4">
                  <c:v>4.7</c:v>
                </c:pt>
                <c:pt idx="5">
                  <c:v>6.8</c:v>
                </c:pt>
                <c:pt idx="6">
                  <c:v>8.85</c:v>
                </c:pt>
                <c:pt idx="7">
                  <c:v>10.8</c:v>
                </c:pt>
                <c:pt idx="8">
                  <c:v>12.1</c:v>
                </c:pt>
                <c:pt idx="9">
                  <c:v>11.32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B4-4B85-A683-BEE9A51FEE9B}"/>
            </c:ext>
          </c:extLst>
        </c:ser>
        <c:ser>
          <c:idx val="8"/>
          <c:order val="8"/>
          <c:tx>
            <c:strRef>
              <c:f>'h=3'!$O$4</c:f>
              <c:strCache>
                <c:ptCount val="1"/>
                <c:pt idx="0">
                  <c:v>1.18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'h=3'!$O$5:$O$15</c:f>
              <c:numCache>
                <c:formatCode>General</c:formatCode>
                <c:ptCount val="11"/>
                <c:pt idx="4">
                  <c:v>7.1</c:v>
                </c:pt>
                <c:pt idx="5">
                  <c:v>9.25</c:v>
                </c:pt>
                <c:pt idx="8">
                  <c:v>14.5</c:v>
                </c:pt>
                <c:pt idx="9">
                  <c:v>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B4-4B85-A683-BEE9A51FEE9B}"/>
            </c:ext>
          </c:extLst>
        </c:ser>
        <c:ser>
          <c:idx val="9"/>
          <c:order val="9"/>
          <c:tx>
            <c:strRef>
              <c:f>'h=3'!$P$4</c:f>
              <c:strCache>
                <c:ptCount val="1"/>
                <c:pt idx="0">
                  <c:v>1.19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'h=3'!$P$5:$P$15</c:f>
              <c:numCache>
                <c:formatCode>General</c:formatCode>
                <c:ptCount val="11"/>
                <c:pt idx="9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B4-4B85-A683-BEE9A51FEE9B}"/>
            </c:ext>
          </c:extLst>
        </c:ser>
        <c:ser>
          <c:idx val="10"/>
          <c:order val="10"/>
          <c:tx>
            <c:strRef>
              <c:f>'h=3'!$Q$4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'h=3'!$Q$5:$Q$15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B4-4B85-A683-BEE9A51FEE9B}"/>
            </c:ext>
          </c:extLst>
        </c:ser>
        <c:ser>
          <c:idx val="11"/>
          <c:order val="11"/>
          <c:tx>
            <c:strRef>
              <c:f>'h=3'!$R$4</c:f>
              <c:strCache>
                <c:ptCount val="1"/>
                <c:pt idx="0">
                  <c:v>1.21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'h=3'!$R$5:$R$15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B4-4B85-A683-BEE9A51FEE9B}"/>
            </c:ext>
          </c:extLst>
        </c:ser>
        <c:ser>
          <c:idx val="12"/>
          <c:order val="12"/>
          <c:tx>
            <c:strRef>
              <c:f>'h=3'!$S$4</c:f>
              <c:strCache>
                <c:ptCount val="1"/>
                <c:pt idx="0">
                  <c:v>1.22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'h=3'!$S$5:$S$15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9-4844-9F04-54FA76488E1C}"/>
            </c:ext>
          </c:extLst>
        </c:ser>
        <c:ser>
          <c:idx val="13"/>
          <c:order val="13"/>
          <c:tx>
            <c:strRef>
              <c:f>'h=3'!$T$4</c:f>
              <c:strCache>
                <c:ptCount val="1"/>
                <c:pt idx="0">
                  <c:v>1.23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'h=3'!$T$5:$T$15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9-4844-9F04-54FA76488E1C}"/>
            </c:ext>
          </c:extLst>
        </c:ser>
        <c:ser>
          <c:idx val="14"/>
          <c:order val="14"/>
          <c:tx>
            <c:strRef>
              <c:f>'h=3'!$U$4</c:f>
              <c:strCache>
                <c:ptCount val="1"/>
                <c:pt idx="0">
                  <c:v>1.24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'h=3'!$U$5:$U$15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9-4844-9F04-54FA76488E1C}"/>
            </c:ext>
          </c:extLst>
        </c:ser>
        <c:ser>
          <c:idx val="15"/>
          <c:order val="15"/>
          <c:tx>
            <c:strRef>
              <c:f>'h=3'!$V$4</c:f>
              <c:strCache>
                <c:ptCount val="1"/>
                <c:pt idx="0">
                  <c:v>1.25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'h=3'!$V$5:$V$15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9-4844-9F04-54FA76488E1C}"/>
            </c:ext>
          </c:extLst>
        </c:ser>
        <c:ser>
          <c:idx val="16"/>
          <c:order val="16"/>
          <c:tx>
            <c:strRef>
              <c:f>'h=3'!$W$4</c:f>
              <c:strCache>
                <c:ptCount val="1"/>
                <c:pt idx="0">
                  <c:v>1.26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'h=3'!$W$5:$W$15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09-4844-9F04-54FA76488E1C}"/>
            </c:ext>
          </c:extLst>
        </c:ser>
        <c:ser>
          <c:idx val="17"/>
          <c:order val="17"/>
          <c:tx>
            <c:strRef>
              <c:f>'h=3'!$X$4</c:f>
              <c:strCache>
                <c:ptCount val="1"/>
                <c:pt idx="0">
                  <c:v>1.27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'h=3'!$X$5:$X$15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09-4844-9F04-54FA76488E1C}"/>
            </c:ext>
          </c:extLst>
        </c:ser>
        <c:ser>
          <c:idx val="18"/>
          <c:order val="18"/>
          <c:tx>
            <c:strRef>
              <c:f>'h=3'!$Y$4</c:f>
              <c:strCache>
                <c:ptCount val="1"/>
                <c:pt idx="0">
                  <c:v>1.28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'h=3'!$Y$5:$Y$15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09-4844-9F04-54FA76488E1C}"/>
            </c:ext>
          </c:extLst>
        </c:ser>
        <c:ser>
          <c:idx val="19"/>
          <c:order val="19"/>
          <c:tx>
            <c:strRef>
              <c:f>'h=3'!$Z$4</c:f>
              <c:strCache>
                <c:ptCount val="1"/>
                <c:pt idx="0">
                  <c:v>1.29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'h=3'!$Z$5:$Z$15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09-4844-9F04-54FA76488E1C}"/>
            </c:ext>
          </c:extLst>
        </c:ser>
        <c:ser>
          <c:idx val="20"/>
          <c:order val="20"/>
          <c:tx>
            <c:strRef>
              <c:f>'h=3'!$AA$4</c:f>
              <c:strCache>
                <c:ptCount val="1"/>
                <c:pt idx="0">
                  <c:v>1.3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'h=3'!$AA$5:$AA$15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09-4844-9F04-54FA76488E1C}"/>
            </c:ext>
          </c:extLst>
        </c:ser>
        <c:ser>
          <c:idx val="21"/>
          <c:order val="21"/>
          <c:tx>
            <c:strRef>
              <c:f>'h=3'!$AB$4</c:f>
              <c:strCache>
                <c:ptCount val="1"/>
                <c:pt idx="0">
                  <c:v>1.31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'h=3'!$F$5:$F$15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</c:numCache>
            </c:numRef>
          </c:xVal>
          <c:yVal>
            <c:numRef>
              <c:f>'h=3'!$AB$5:$AB$15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09-4844-9F04-54FA7648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92344"/>
        <c:axId val="548589392"/>
      </c:scatterChart>
      <c:valAx>
        <c:axId val="5485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9392"/>
        <c:crosses val="autoZero"/>
        <c:crossBetween val="midCat"/>
      </c:valAx>
      <c:valAx>
        <c:axId val="5485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Slope: </a:t>
            </a:r>
          </a:p>
          <a:p>
            <a:pPr>
              <a:defRPr/>
            </a:pPr>
            <a:r>
              <a:rPr lang="en-US"/>
              <a:t>h=3, r=100,</a:t>
            </a:r>
            <a:r>
              <a:rPr lang="en-US" baseline="0"/>
              <a:t>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'h=3'!$L$57:$L$69</c:f>
              <c:numCache>
                <c:formatCode>General</c:formatCode>
                <c:ptCount val="13"/>
                <c:pt idx="1">
                  <c:v>0</c:v>
                </c:pt>
                <c:pt idx="2">
                  <c:v>239.99999999999977</c:v>
                </c:pt>
                <c:pt idx="3">
                  <c:v>239.9999999999998</c:v>
                </c:pt>
                <c:pt idx="4">
                  <c:v>238.99999999999977</c:v>
                </c:pt>
                <c:pt idx="5">
                  <c:v>238.4999999999998</c:v>
                </c:pt>
                <c:pt idx="6">
                  <c:v>237.99999999999977</c:v>
                </c:pt>
                <c:pt idx="8">
                  <c:v>0</c:v>
                </c:pt>
                <c:pt idx="9">
                  <c:v>17.499999999999986</c:v>
                </c:pt>
                <c:pt idx="10">
                  <c:v>-85.339999999999918</c:v>
                </c:pt>
                <c:pt idx="11">
                  <c:v>28.456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9-4C1E-8299-FBECACEB0B62}"/>
            </c:ext>
          </c:extLst>
        </c:ser>
        <c:ser>
          <c:idx val="1"/>
          <c:order val="1"/>
          <c:tx>
            <c:strRef>
              <c:f>'h=3'!$M$56</c:f>
              <c:strCache>
                <c:ptCount val="1"/>
                <c:pt idx="0">
                  <c:v>exp(a)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'h=3'!$M$57:$M$69</c:f>
              <c:numCache>
                <c:formatCode>General</c:formatCode>
                <c:ptCount val="13"/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9-4C1E-8299-FBECACE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6112"/>
        <c:axId val="609886768"/>
      </c:scatterChart>
      <c:valAx>
        <c:axId val="609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768"/>
        <c:crosses val="autoZero"/>
        <c:crossBetween val="midCat"/>
      </c:valAx>
      <c:valAx>
        <c:axId val="609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Y-intercept:</a:t>
            </a:r>
          </a:p>
          <a:p>
            <a:pPr>
              <a:defRPr/>
            </a:pPr>
            <a:r>
              <a:rPr lang="en-US" baseline="0"/>
              <a:t>h=3, r=100, s=0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'h=3'!$O$56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'h=3'!$O$58:$O$69</c:f>
              <c:numCache>
                <c:formatCode>General</c:formatCode>
                <c:ptCount val="12"/>
                <c:pt idx="1">
                  <c:v>-276.09999999999997</c:v>
                </c:pt>
                <c:pt idx="2">
                  <c:v>-273.95</c:v>
                </c:pt>
                <c:pt idx="3">
                  <c:v>-271.94999999999993</c:v>
                </c:pt>
                <c:pt idx="4">
                  <c:v>-269.99999999999994</c:v>
                </c:pt>
                <c:pt idx="5">
                  <c:v>-268.7</c:v>
                </c:pt>
                <c:pt idx="6">
                  <c:v>-270.2</c:v>
                </c:pt>
                <c:pt idx="7">
                  <c:v>0</c:v>
                </c:pt>
                <c:pt idx="8">
                  <c:v>3.75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4-41E4-A9F8-9945BA89EF66}"/>
            </c:ext>
          </c:extLst>
        </c:ser>
        <c:ser>
          <c:idx val="1"/>
          <c:order val="1"/>
          <c:tx>
            <c:strRef>
              <c:f>'h=3'!$P$56</c:f>
              <c:strCache>
                <c:ptCount val="1"/>
                <c:pt idx="0">
                  <c:v>exp(b)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'h=3'!$K$58:$K$69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'h=3'!$P$58:$P$69</c:f>
              <c:numCache>
                <c:formatCode>General</c:formatCode>
                <c:ptCount val="12"/>
                <c:pt idx="0">
                  <c:v>-278</c:v>
                </c:pt>
                <c:pt idx="1">
                  <c:v>-276</c:v>
                </c:pt>
                <c:pt idx="2">
                  <c:v>-274</c:v>
                </c:pt>
                <c:pt idx="3">
                  <c:v>-272</c:v>
                </c:pt>
                <c:pt idx="4">
                  <c:v>-270</c:v>
                </c:pt>
                <c:pt idx="5">
                  <c:v>-268</c:v>
                </c:pt>
                <c:pt idx="6">
                  <c:v>-266</c:v>
                </c:pt>
                <c:pt idx="7">
                  <c:v>-264</c:v>
                </c:pt>
                <c:pt idx="8">
                  <c:v>-262</c:v>
                </c:pt>
                <c:pt idx="9">
                  <c:v>-260</c:v>
                </c:pt>
                <c:pt idx="10">
                  <c:v>-258</c:v>
                </c:pt>
                <c:pt idx="11">
                  <c:v>-256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4-41E4-A9F8-9945BA89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2504"/>
        <c:axId val="609887096"/>
      </c:scatterChart>
      <c:valAx>
        <c:axId val="6098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7096"/>
        <c:crosses val="autoZero"/>
        <c:crossBetween val="midCat"/>
      </c:valAx>
      <c:valAx>
        <c:axId val="6098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0-4BC6-9E73-57B7BF7F5A7F}"/>
            </c:ext>
          </c:extLst>
        </c:ser>
        <c:ser>
          <c:idx val="1"/>
          <c:order val="1"/>
          <c:tx>
            <c:strRef>
              <c:f>'h=2,s=0'!$D$25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0-4BC6-9E73-57B7BF7F5A7F}"/>
            </c:ext>
          </c:extLst>
        </c:ser>
        <c:ser>
          <c:idx val="2"/>
          <c:order val="2"/>
          <c:tx>
            <c:strRef>
              <c:f>'h=2,s=0'!$D$26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0-4BC6-9E73-57B7BF7F5A7F}"/>
            </c:ext>
          </c:extLst>
        </c:ser>
        <c:ser>
          <c:idx val="3"/>
          <c:order val="3"/>
          <c:tx>
            <c:strRef>
              <c:f>'h=2,s=0'!$D$27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'h=2,s=0'!$E$27:$U$27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0-4BC6-9E73-57B7BF7F5A7F}"/>
            </c:ext>
          </c:extLst>
        </c:ser>
        <c:ser>
          <c:idx val="4"/>
          <c:order val="4"/>
          <c:tx>
            <c:strRef>
              <c:f>'h=2,s=0'!$D$28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'h=2,s=0'!$E$28:$U$28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20-4BC6-9E73-57B7BF7F5A7F}"/>
            </c:ext>
          </c:extLst>
        </c:ser>
        <c:ser>
          <c:idx val="5"/>
          <c:order val="5"/>
          <c:tx>
            <c:strRef>
              <c:f>'h=2,s=0'!$D$29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'h=2,s=0'!$E$29:$U$29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20-4BC6-9E73-57B7BF7F5A7F}"/>
            </c:ext>
          </c:extLst>
        </c:ser>
        <c:ser>
          <c:idx val="6"/>
          <c:order val="6"/>
          <c:tx>
            <c:strRef>
              <c:f>'h=2,s=0'!$D$30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'h=2,s=0'!$E$30:$U$30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20-4BC6-9E73-57B7BF7F5A7F}"/>
            </c:ext>
          </c:extLst>
        </c:ser>
        <c:ser>
          <c:idx val="7"/>
          <c:order val="7"/>
          <c:tx>
            <c:strRef>
              <c:f>'h=2,s=0'!$C$51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F93-4061-BDD8-AF364959959B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'h=2,s=0'!$E$51:$U$51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20-4BC6-9E73-57B7BF7F5A7F}"/>
            </c:ext>
          </c:extLst>
        </c:ser>
        <c:ser>
          <c:idx val="8"/>
          <c:order val="8"/>
          <c:tx>
            <c:strRef>
              <c:f>'h=2,s=0'!$C$50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'h=2,s=0'!$E$50:$U$50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F93-4061-BDD8-AF364959959B}"/>
            </c:ext>
          </c:extLst>
        </c:ser>
        <c:ser>
          <c:idx val="9"/>
          <c:order val="9"/>
          <c:tx>
            <c:strRef>
              <c:f>'h=2,s=0'!$C$46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F93-4061-BDD8-AF364959959B}"/>
            </c:ext>
          </c:extLst>
        </c:ser>
        <c:ser>
          <c:idx val="10"/>
          <c:order val="10"/>
          <c:tx>
            <c:strRef>
              <c:f>'h=2,s=0'!$C$48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'h=2,s=0'!$E$48:$U$48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F93-4061-BDD8-AF364959959B}"/>
            </c:ext>
          </c:extLst>
        </c:ser>
        <c:ser>
          <c:idx val="11"/>
          <c:order val="11"/>
          <c:tx>
            <c:strRef>
              <c:f>'h=2,s=0'!$C$47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F93-4061-BDD8-AF364959959B}"/>
            </c:ext>
          </c:extLst>
        </c:ser>
        <c:ser>
          <c:idx val="12"/>
          <c:order val="12"/>
          <c:tx>
            <c:strRef>
              <c:f>'h=2,s=0'!$C$43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F93-4061-BDD8-AF364959959B}"/>
            </c:ext>
          </c:extLst>
        </c:ser>
        <c:ser>
          <c:idx val="13"/>
          <c:order val="13"/>
          <c:tx>
            <c:strRef>
              <c:f>'h=2,s=0'!$D$44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F93-4061-BDD8-AF364959959B}"/>
            </c:ext>
          </c:extLst>
        </c:ser>
        <c:ser>
          <c:idx val="14"/>
          <c:order val="14"/>
          <c:tx>
            <c:strRef>
              <c:f>'h=2,s=0'!$D$23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'h=2,s=0'!$E$23:$U$23</c:f>
              <c:numCache>
                <c:formatCode>General</c:formatCode>
                <c:ptCount val="17"/>
                <c:pt idx="2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E-4D71-86B2-0296D5BACE21}"/>
            </c:ext>
          </c:extLst>
        </c:ser>
        <c:ser>
          <c:idx val="15"/>
          <c:order val="15"/>
          <c:tx>
            <c:strRef>
              <c:f>'h=2,s=0'!$D$22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'h=2,s=0'!$E$22:$U$22</c:f>
              <c:numCache>
                <c:formatCode>General</c:formatCode>
                <c:ptCount val="17"/>
                <c:pt idx="2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E-4D71-86B2-0296D5BACE21}"/>
            </c:ext>
          </c:extLst>
        </c:ser>
        <c:ser>
          <c:idx val="16"/>
          <c:order val="16"/>
          <c:tx>
            <c:strRef>
              <c:f>'h=2,s=0'!$D$21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E-4D71-86B2-0296D5BACE21}"/>
            </c:ext>
          </c:extLst>
        </c:ser>
        <c:ser>
          <c:idx val="17"/>
          <c:order val="17"/>
          <c:tx>
            <c:strRef>
              <c:f>'h=2,s=0'!$D$20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E-4D71-86B2-0296D5BA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'h=2,s=1'!$D$24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'h=2,s=1'!$E$24:$U$24</c:f>
              <c:numCache>
                <c:formatCode>General</c:formatCode>
                <c:ptCount val="17"/>
                <c:pt idx="0">
                  <c:v>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2-4A00-9B0C-5CB937A890E1}"/>
            </c:ext>
          </c:extLst>
        </c:ser>
        <c:ser>
          <c:idx val="1"/>
          <c:order val="1"/>
          <c:tx>
            <c:strRef>
              <c:f>'h=2,s=1'!$D$25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'h=2,s=1'!$E$25:$U$25</c:f>
              <c:numCache>
                <c:formatCode>General</c:formatCode>
                <c:ptCount val="17"/>
                <c:pt idx="0">
                  <c:v>4.1100000000000003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2-4A00-9B0C-5CB937A890E1}"/>
            </c:ext>
          </c:extLst>
        </c:ser>
        <c:ser>
          <c:idx val="2"/>
          <c:order val="2"/>
          <c:tx>
            <c:strRef>
              <c:f>'h=2,s=1'!$D$26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'h=2,s=1'!$E$26:$U$26</c:f>
              <c:numCache>
                <c:formatCode>General</c:formatCode>
                <c:ptCount val="17"/>
                <c:pt idx="0">
                  <c:v>4.3099999999999996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2-4A00-9B0C-5CB937A890E1}"/>
            </c:ext>
          </c:extLst>
        </c:ser>
        <c:ser>
          <c:idx val="3"/>
          <c:order val="3"/>
          <c:tx>
            <c:strRef>
              <c:f>'h=2,s=1'!$D$27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'h=2,s=1'!$E$27:$U$27</c:f>
              <c:numCache>
                <c:formatCode>General</c:formatCode>
                <c:ptCount val="17"/>
                <c:pt idx="0">
                  <c:v>4.4800000000000004</c:v>
                </c:pt>
                <c:pt idx="1">
                  <c:v>16.399999999999999</c:v>
                </c:pt>
                <c:pt idx="2">
                  <c:v>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B2-4A00-9B0C-5CB937A890E1}"/>
            </c:ext>
          </c:extLst>
        </c:ser>
        <c:ser>
          <c:idx val="4"/>
          <c:order val="4"/>
          <c:tx>
            <c:strRef>
              <c:f>'h=2,s=1'!$D$28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'h=2,s=1'!$E$28:$U$28</c:f>
              <c:numCache>
                <c:formatCode>General</c:formatCode>
                <c:ptCount val="17"/>
                <c:pt idx="0">
                  <c:v>4.718</c:v>
                </c:pt>
                <c:pt idx="1">
                  <c:v>14.33</c:v>
                </c:pt>
                <c:pt idx="2">
                  <c:v>20.05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2-4A00-9B0C-5CB937A890E1}"/>
            </c:ext>
          </c:extLst>
        </c:ser>
        <c:ser>
          <c:idx val="5"/>
          <c:order val="5"/>
          <c:tx>
            <c:strRef>
              <c:f>'h=2,s=1'!$D$29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'h=2,s=1'!$E$29:$U$29</c:f>
              <c:numCache>
                <c:formatCode>General</c:formatCode>
                <c:ptCount val="17"/>
                <c:pt idx="0">
                  <c:v>5.01</c:v>
                </c:pt>
                <c:pt idx="1">
                  <c:v>13.75</c:v>
                </c:pt>
                <c:pt idx="2">
                  <c:v>18.66</c:v>
                </c:pt>
                <c:pt idx="3">
                  <c:v>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B2-4A00-9B0C-5CB937A890E1}"/>
            </c:ext>
          </c:extLst>
        </c:ser>
        <c:ser>
          <c:idx val="6"/>
          <c:order val="6"/>
          <c:tx>
            <c:strRef>
              <c:f>'h=2,s=1'!$D$30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'h=2,s=1'!$E$30:$U$30</c:f>
              <c:numCache>
                <c:formatCode>General</c:formatCode>
                <c:ptCount val="17"/>
                <c:pt idx="0">
                  <c:v>5.45</c:v>
                </c:pt>
                <c:pt idx="1">
                  <c:v>12.58</c:v>
                </c:pt>
                <c:pt idx="2">
                  <c:v>17.02</c:v>
                </c:pt>
                <c:pt idx="3">
                  <c:v>22.4</c:v>
                </c:pt>
                <c:pt idx="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B2-4A00-9B0C-5CB937A890E1}"/>
            </c:ext>
          </c:extLst>
        </c:ser>
        <c:ser>
          <c:idx val="7"/>
          <c:order val="7"/>
          <c:tx>
            <c:strRef>
              <c:f>'h=2,s=1'!$C$51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0B2-4A00-9B0C-5CB937A890E1}"/>
              </c:ext>
            </c:extLst>
          </c:dPt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'h=2,s=1'!$E$51:$U$51</c:f>
              <c:numCache>
                <c:formatCode>General</c:formatCode>
                <c:ptCount val="17"/>
                <c:pt idx="0">
                  <c:v>1.2198849377420835</c:v>
                </c:pt>
                <c:pt idx="1">
                  <c:v>12.857139642417382</c:v>
                </c:pt>
                <c:pt idx="2">
                  <c:v>17.61825</c:v>
                </c:pt>
                <c:pt idx="3">
                  <c:v>22.361076342108195</c:v>
                </c:pt>
                <c:pt idx="4">
                  <c:v>25.108215154304435</c:v>
                </c:pt>
                <c:pt idx="5">
                  <c:v>27.079246018376697</c:v>
                </c:pt>
                <c:pt idx="6">
                  <c:v>28.632267234518622</c:v>
                </c:pt>
                <c:pt idx="7">
                  <c:v>29.920222757720317</c:v>
                </c:pt>
                <c:pt idx="8">
                  <c:v>31.023382812499996</c:v>
                </c:pt>
                <c:pt idx="9">
                  <c:v>31.989576609330779</c:v>
                </c:pt>
                <c:pt idx="10">
                  <c:v>32.849824481485093</c:v>
                </c:pt>
                <c:pt idx="11">
                  <c:v>34.331984006383962</c:v>
                </c:pt>
                <c:pt idx="12">
                  <c:v>35.580694013699841</c:v>
                </c:pt>
                <c:pt idx="13">
                  <c:v>36.660162973572014</c:v>
                </c:pt>
                <c:pt idx="14">
                  <c:v>38.461044642474</c:v>
                </c:pt>
                <c:pt idx="15">
                  <c:v>40.259579533553712</c:v>
                </c:pt>
                <c:pt idx="16">
                  <c:v>44.044093969446131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B2-4A00-9B0C-5CB937A890E1}"/>
            </c:ext>
          </c:extLst>
        </c:ser>
        <c:ser>
          <c:idx val="8"/>
          <c:order val="8"/>
          <c:tx>
            <c:strRef>
              <c:f>'h=2,s=1'!$C$50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'h=2,s=1'!$E$50:$U$50</c:f>
              <c:numCache>
                <c:formatCode>General</c:formatCode>
                <c:ptCount val="17"/>
                <c:pt idx="0">
                  <c:v>1.4161218624855016</c:v>
                </c:pt>
                <c:pt idx="1">
                  <c:v>14.005071889678232</c:v>
                </c:pt>
                <c:pt idx="2">
                  <c:v>19.0441875</c:v>
                </c:pt>
                <c:pt idx="3">
                  <c:v>23.955251396152093</c:v>
                </c:pt>
                <c:pt idx="4">
                  <c:v>26.75153505820267</c:v>
                </c:pt>
                <c:pt idx="5">
                  <c:v>28.742524772148272</c:v>
                </c:pt>
                <c:pt idx="6">
                  <c:v>30.305327617245524</c:v>
                </c:pt>
                <c:pt idx="7">
                  <c:v>31.598700525607253</c:v>
                </c:pt>
                <c:pt idx="8">
                  <c:v>32.705130859374997</c:v>
                </c:pt>
                <c:pt idx="9">
                  <c:v>33.673429436181571</c:v>
                </c:pt>
                <c:pt idx="10">
                  <c:v>34.535100787882634</c:v>
                </c:pt>
                <c:pt idx="11">
                  <c:v>36.018989476822831</c:v>
                </c:pt>
                <c:pt idx="12">
                  <c:v>37.268657151584449</c:v>
                </c:pt>
                <c:pt idx="13">
                  <c:v>38.348704220568834</c:v>
                </c:pt>
                <c:pt idx="14">
                  <c:v>40.150209603529362</c:v>
                </c:pt>
                <c:pt idx="15">
                  <c:v>41.949101529369628</c:v>
                </c:pt>
                <c:pt idx="16">
                  <c:v>45.733946354021057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B2-4A00-9B0C-5CB937A890E1}"/>
            </c:ext>
          </c:extLst>
        </c:ser>
        <c:ser>
          <c:idx val="9"/>
          <c:order val="9"/>
          <c:tx>
            <c:strRef>
              <c:f>'h=2,s=1'!$C$46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'h=2,s=1'!$E$46:$U$46</c:f>
              <c:numCache>
                <c:formatCode>General</c:formatCode>
                <c:ptCount val="17"/>
                <c:pt idx="0">
                  <c:v>2.2010695614591747</c:v>
                </c:pt>
                <c:pt idx="1">
                  <c:v>18.596800878721638</c:v>
                </c:pt>
                <c:pt idx="2">
                  <c:v>24.747937499999999</c:v>
                </c:pt>
                <c:pt idx="3">
                  <c:v>30.331951612327689</c:v>
                </c:pt>
                <c:pt idx="4">
                  <c:v>33.324814673795593</c:v>
                </c:pt>
                <c:pt idx="5">
                  <c:v>35.395639787234586</c:v>
                </c:pt>
                <c:pt idx="6">
                  <c:v>36.997569148153133</c:v>
                </c:pt>
                <c:pt idx="7">
                  <c:v>38.312611597155012</c:v>
                </c:pt>
                <c:pt idx="8">
                  <c:v>39.432123046874999</c:v>
                </c:pt>
                <c:pt idx="9">
                  <c:v>40.408840743584754</c:v>
                </c:pt>
                <c:pt idx="10">
                  <c:v>41.276206013472752</c:v>
                </c:pt>
                <c:pt idx="11">
                  <c:v>42.767011358578316</c:v>
                </c:pt>
                <c:pt idx="12">
                  <c:v>44.020509703122904</c:v>
                </c:pt>
                <c:pt idx="13">
                  <c:v>45.102869208556115</c:v>
                </c:pt>
                <c:pt idx="14">
                  <c:v>46.906869447750807</c:v>
                </c:pt>
                <c:pt idx="15">
                  <c:v>48.707189512633299</c:v>
                </c:pt>
                <c:pt idx="16">
                  <c:v>52.493355892320743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B2-4A00-9B0C-5CB937A890E1}"/>
            </c:ext>
          </c:extLst>
        </c:ser>
        <c:ser>
          <c:idx val="10"/>
          <c:order val="10"/>
          <c:tx>
            <c:strRef>
              <c:f>'h=2,s=1'!$C$48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'h=2,s=1'!$E$48:$U$48</c:f>
              <c:numCache>
                <c:formatCode>General</c:formatCode>
                <c:ptCount val="17"/>
                <c:pt idx="0">
                  <c:v>1.8085957119723384</c:v>
                </c:pt>
                <c:pt idx="1">
                  <c:v>16.300936384199936</c:v>
                </c:pt>
                <c:pt idx="2">
                  <c:v>21.896062499999999</c:v>
                </c:pt>
                <c:pt idx="3">
                  <c:v>27.143601504239893</c:v>
                </c:pt>
                <c:pt idx="4">
                  <c:v>30.038174865999128</c:v>
                </c:pt>
                <c:pt idx="5">
                  <c:v>32.069082279691429</c:v>
                </c:pt>
                <c:pt idx="6">
                  <c:v>33.651448382699328</c:v>
                </c:pt>
                <c:pt idx="7">
                  <c:v>34.955656061381134</c:v>
                </c:pt>
                <c:pt idx="8">
                  <c:v>36.068626953124998</c:v>
                </c:pt>
                <c:pt idx="9">
                  <c:v>37.04113508988317</c:v>
                </c:pt>
                <c:pt idx="10">
                  <c:v>37.905653400677693</c:v>
                </c:pt>
                <c:pt idx="11">
                  <c:v>39.39300041770057</c:v>
                </c:pt>
                <c:pt idx="12">
                  <c:v>40.644583427353673</c:v>
                </c:pt>
                <c:pt idx="13">
                  <c:v>41.725786714562474</c:v>
                </c:pt>
                <c:pt idx="14">
                  <c:v>43.528539525640085</c:v>
                </c:pt>
                <c:pt idx="15">
                  <c:v>45.32814552100146</c:v>
                </c:pt>
                <c:pt idx="16">
                  <c:v>49.113651123170897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B2-4A00-9B0C-5CB937A890E1}"/>
            </c:ext>
          </c:extLst>
        </c:ser>
        <c:ser>
          <c:idx val="11"/>
          <c:order val="11"/>
          <c:tx>
            <c:strRef>
              <c:f>'h=2,s=1'!$C$47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'h=2,s=1'!$E$47:$U$47</c:f>
              <c:numCache>
                <c:formatCode>General</c:formatCode>
                <c:ptCount val="17"/>
                <c:pt idx="0">
                  <c:v>2.0048326367157565</c:v>
                </c:pt>
                <c:pt idx="1">
                  <c:v>17.44886863146079</c:v>
                </c:pt>
                <c:pt idx="2">
                  <c:v>23.321999999999999</c:v>
                </c:pt>
                <c:pt idx="3">
                  <c:v>28.737776558283791</c:v>
                </c:pt>
                <c:pt idx="4">
                  <c:v>31.681494769897363</c:v>
                </c:pt>
                <c:pt idx="5">
                  <c:v>33.732361033463</c:v>
                </c:pt>
                <c:pt idx="6">
                  <c:v>35.324508765426224</c:v>
                </c:pt>
                <c:pt idx="7">
                  <c:v>36.634133829268066</c:v>
                </c:pt>
                <c:pt idx="8">
                  <c:v>37.750374999999998</c:v>
                </c:pt>
                <c:pt idx="9">
                  <c:v>38.724987916733959</c:v>
                </c:pt>
                <c:pt idx="10">
                  <c:v>39.590929707075226</c:v>
                </c:pt>
                <c:pt idx="11">
                  <c:v>41.080005888139446</c:v>
                </c:pt>
                <c:pt idx="12">
                  <c:v>42.332546565238289</c:v>
                </c:pt>
                <c:pt idx="13">
                  <c:v>43.414327961559295</c:v>
                </c:pt>
                <c:pt idx="14">
                  <c:v>45.217704486695446</c:v>
                </c:pt>
                <c:pt idx="15">
                  <c:v>47.017667516817383</c:v>
                </c:pt>
                <c:pt idx="16">
                  <c:v>50.803503507745823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B2-4A00-9B0C-5CB937A890E1}"/>
            </c:ext>
          </c:extLst>
        </c:ser>
        <c:ser>
          <c:idx val="12"/>
          <c:order val="12"/>
          <c:tx>
            <c:strRef>
              <c:f>'h=2,s=1'!$C$43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'h=2,s=1'!$E$43:$U$43</c:f>
              <c:numCache>
                <c:formatCode>General</c:formatCode>
                <c:ptCount val="17"/>
                <c:pt idx="0">
                  <c:v>5.5370972820972915</c:v>
                </c:pt>
                <c:pt idx="1">
                  <c:v>38.111649082156113</c:v>
                </c:pt>
                <c:pt idx="2">
                  <c:v>48.988875</c:v>
                </c:pt>
                <c:pt idx="3">
                  <c:v>57.432927531073965</c:v>
                </c:pt>
                <c:pt idx="4">
                  <c:v>61.26125304006554</c:v>
                </c:pt>
                <c:pt idx="5">
                  <c:v>63.6713786013514</c:v>
                </c:pt>
                <c:pt idx="6">
                  <c:v>65.439595654510455</c:v>
                </c:pt>
                <c:pt idx="7">
                  <c:v>66.846733651232967</c:v>
                </c:pt>
                <c:pt idx="8">
                  <c:v>68.021839843750001</c:v>
                </c:pt>
                <c:pt idx="9">
                  <c:v>69.034338800048289</c:v>
                </c:pt>
                <c:pt idx="10">
                  <c:v>69.925903222230787</c:v>
                </c:pt>
                <c:pt idx="11">
                  <c:v>71.446104356039129</c:v>
                </c:pt>
                <c:pt idx="12">
                  <c:v>72.715883047161313</c:v>
                </c:pt>
                <c:pt idx="13">
                  <c:v>73.808070407502044</c:v>
                </c:pt>
                <c:pt idx="14">
                  <c:v>75.622673785691958</c:v>
                </c:pt>
                <c:pt idx="15">
                  <c:v>77.429063441503899</c:v>
                </c:pt>
                <c:pt idx="16">
                  <c:v>81.220846430094426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B2-4A00-9B0C-5CB937A890E1}"/>
            </c:ext>
          </c:extLst>
        </c:ser>
        <c:ser>
          <c:idx val="13"/>
          <c:order val="13"/>
          <c:tx>
            <c:strRef>
              <c:f>'h=2,s=1'!$D$44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'h=2,s=1'!$E$44:$U$44</c:f>
              <c:numCache>
                <c:formatCode>General</c:formatCode>
                <c:ptCount val="17"/>
                <c:pt idx="0">
                  <c:v>4.7521495831236127</c:v>
                </c:pt>
                <c:pt idx="1">
                  <c:v>33.519920093112709</c:v>
                </c:pt>
                <c:pt idx="2">
                  <c:v>43.285125000000001</c:v>
                </c:pt>
                <c:pt idx="3">
                  <c:v>51.056227314898372</c:v>
                </c:pt>
                <c:pt idx="4">
                  <c:v>54.687973424472609</c:v>
                </c:pt>
                <c:pt idx="5">
                  <c:v>57.018263586265086</c:v>
                </c:pt>
                <c:pt idx="6">
                  <c:v>58.747354123602854</c:v>
                </c:pt>
                <c:pt idx="7">
                  <c:v>60.132822579685211</c:v>
                </c:pt>
                <c:pt idx="8">
                  <c:v>61.294847656249999</c:v>
                </c:pt>
                <c:pt idx="9">
                  <c:v>62.298927492645106</c:v>
                </c:pt>
                <c:pt idx="10">
                  <c:v>63.184797996640661</c:v>
                </c:pt>
                <c:pt idx="11">
                  <c:v>64.698082474283652</c:v>
                </c:pt>
                <c:pt idx="12">
                  <c:v>65.964030495622865</c:v>
                </c:pt>
                <c:pt idx="13">
                  <c:v>67.053905419514763</c:v>
                </c:pt>
                <c:pt idx="14">
                  <c:v>68.866013941470513</c:v>
                </c:pt>
                <c:pt idx="15">
                  <c:v>70.670975458240235</c:v>
                </c:pt>
                <c:pt idx="16">
                  <c:v>74.461436891794747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B2-4A00-9B0C-5CB937A890E1}"/>
            </c:ext>
          </c:extLst>
        </c:ser>
        <c:ser>
          <c:idx val="14"/>
          <c:order val="14"/>
          <c:tx>
            <c:strRef>
              <c:f>'h=2,s=1'!$D$23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'h=2,s=1'!$E$23:$U$23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B2-4A00-9B0C-5CB937A890E1}"/>
            </c:ext>
          </c:extLst>
        </c:ser>
        <c:ser>
          <c:idx val="15"/>
          <c:order val="15"/>
          <c:tx>
            <c:strRef>
              <c:f>'h=2,s=1'!$D$22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'h=2,s=1'!$E$22:$U$22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B2-4A00-9B0C-5CB937A890E1}"/>
            </c:ext>
          </c:extLst>
        </c:ser>
        <c:ser>
          <c:idx val="16"/>
          <c:order val="16"/>
          <c:tx>
            <c:strRef>
              <c:f>'h=2,s=1'!$D$21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B2-4A00-9B0C-5CB937A890E1}"/>
            </c:ext>
          </c:extLst>
        </c:ser>
        <c:ser>
          <c:idx val="17"/>
          <c:order val="17"/>
          <c:tx>
            <c:strRef>
              <c:f>'h=2,s=1'!$D$20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'h=2,s=1'!$E$19:$U$19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'h=2,s=1'!$E$20:$U$20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B2-4A00-9B0C-5CB937A8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&amp;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'h=2,s=2'!$D$24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'h=2,s=2'!$E$24:$U$24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D-4B35-9C15-08C62A96ECC7}"/>
            </c:ext>
          </c:extLst>
        </c:ser>
        <c:ser>
          <c:idx val="1"/>
          <c:order val="1"/>
          <c:tx>
            <c:strRef>
              <c:f>'h=2,s=2'!$D$25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'h=2,s=2'!$E$25:$U$25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D-4B35-9C15-08C62A96ECC7}"/>
            </c:ext>
          </c:extLst>
        </c:ser>
        <c:ser>
          <c:idx val="2"/>
          <c:order val="2"/>
          <c:tx>
            <c:strRef>
              <c:f>'h=2,s=2'!$D$26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'h=2,s=2'!$E$26:$U$26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D-4B35-9C15-08C62A96ECC7}"/>
            </c:ext>
          </c:extLst>
        </c:ser>
        <c:ser>
          <c:idx val="3"/>
          <c:order val="3"/>
          <c:tx>
            <c:strRef>
              <c:f>'h=2,s=2'!$D$27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'h=2,s=2'!$E$27:$U$27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D-4B35-9C15-08C62A96ECC7}"/>
            </c:ext>
          </c:extLst>
        </c:ser>
        <c:ser>
          <c:idx val="4"/>
          <c:order val="4"/>
          <c:tx>
            <c:strRef>
              <c:f>'h=2,s=2'!$D$28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'h=2,s=2'!$E$28:$U$28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D-4B35-9C15-08C62A96ECC7}"/>
            </c:ext>
          </c:extLst>
        </c:ser>
        <c:ser>
          <c:idx val="5"/>
          <c:order val="5"/>
          <c:tx>
            <c:strRef>
              <c:f>'h=2,s=2'!$D$29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'h=2,s=2'!$E$29:$U$29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D-4B35-9C15-08C62A96ECC7}"/>
            </c:ext>
          </c:extLst>
        </c:ser>
        <c:ser>
          <c:idx val="6"/>
          <c:order val="6"/>
          <c:tx>
            <c:strRef>
              <c:f>'h=2,s=2'!$D$30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'h=2,s=2'!$E$30:$U$30</c:f>
              <c:numCache>
                <c:formatCode>General</c:formatCode>
                <c:ptCount val="17"/>
                <c:pt idx="0">
                  <c:v>7.93</c:v>
                </c:pt>
                <c:pt idx="1">
                  <c:v>17.420000000000002</c:v>
                </c:pt>
                <c:pt idx="2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D-4B35-9C15-08C62A96ECC7}"/>
            </c:ext>
          </c:extLst>
        </c:ser>
        <c:ser>
          <c:idx val="7"/>
          <c:order val="7"/>
          <c:tx>
            <c:strRef>
              <c:f>'h=2,s=2'!$C$51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82D-4B35-9C15-08C62A96ECC7}"/>
              </c:ext>
            </c:extLst>
          </c:dPt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'h=2,s=2'!$E$51:$U$51</c:f>
              <c:numCache>
                <c:formatCode>General</c:formatCode>
                <c:ptCount val="17"/>
                <c:pt idx="0">
                  <c:v>1.6601984359803501</c:v>
                </c:pt>
                <c:pt idx="1">
                  <c:v>17.497882353585783</c:v>
                </c:pt>
                <c:pt idx="2">
                  <c:v>23.977499999999999</c:v>
                </c:pt>
                <c:pt idx="3">
                  <c:v>30.432234075058489</c:v>
                </c:pt>
                <c:pt idx="4">
                  <c:v>34.170943701124379</c:v>
                </c:pt>
                <c:pt idx="5">
                  <c:v>36.85341174098604</c:v>
                </c:pt>
                <c:pt idx="6">
                  <c:v>38.966990910883325</c:v>
                </c:pt>
                <c:pt idx="7">
                  <c:v>40.719829788613445</c:v>
                </c:pt>
                <c:pt idx="8">
                  <c:v>42.221171874999996</c:v>
                </c:pt>
                <c:pt idx="9">
                  <c:v>43.536110178379161</c:v>
                </c:pt>
                <c:pt idx="10">
                  <c:v>44.70686172036433</c:v>
                </c:pt>
                <c:pt idx="11">
                  <c:v>46.724001902179353</c:v>
                </c:pt>
                <c:pt idx="12">
                  <c:v>48.423429722786757</c:v>
                </c:pt>
                <c:pt idx="13">
                  <c:v>49.892529490660131</c:v>
                </c:pt>
                <c:pt idx="14">
                  <c:v>52.343433537094789</c:v>
                </c:pt>
                <c:pt idx="15">
                  <c:v>54.791143743889663</c:v>
                </c:pt>
                <c:pt idx="16">
                  <c:v>59.941666348950349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2D-4B35-9C15-08C62A96ECC7}"/>
            </c:ext>
          </c:extLst>
        </c:ser>
        <c:ser>
          <c:idx val="8"/>
          <c:order val="8"/>
          <c:tx>
            <c:strRef>
              <c:f>'h=2,s=2'!$C$50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'h=2,s=2'!$E$50:$U$50</c:f>
              <c:numCache>
                <c:formatCode>General</c:formatCode>
                <c:ptCount val="17"/>
                <c:pt idx="0">
                  <c:v>1.9272664400690258</c:v>
                </c:pt>
                <c:pt idx="1">
                  <c:v>19.06015700962126</c:v>
                </c:pt>
                <c:pt idx="2">
                  <c:v>25.918125</c:v>
                </c:pt>
                <c:pt idx="3">
                  <c:v>32.601821426715865</c:v>
                </c:pt>
                <c:pt idx="4">
                  <c:v>36.407414576252151</c:v>
                </c:pt>
                <c:pt idx="5">
                  <c:v>39.117045547894101</c:v>
                </c:pt>
                <c:pt idx="6">
                  <c:v>41.243936993884439</c:v>
                </c:pt>
                <c:pt idx="7">
                  <c:v>43.00414864431756</c:v>
                </c:pt>
                <c:pt idx="8">
                  <c:v>44.509941406249993</c:v>
                </c:pt>
                <c:pt idx="9">
                  <c:v>45.827744203087342</c:v>
                </c:pt>
                <c:pt idx="10">
                  <c:v>47.000433024929023</c:v>
                </c:pt>
                <c:pt idx="11">
                  <c:v>49.019926506918644</c:v>
                </c:pt>
                <c:pt idx="12">
                  <c:v>50.72065766191966</c:v>
                </c:pt>
                <c:pt idx="13">
                  <c:v>52.190544205507877</c:v>
                </c:pt>
                <c:pt idx="14">
                  <c:v>54.642297093560664</c:v>
                </c:pt>
                <c:pt idx="15">
                  <c:v>57.090493205650972</c:v>
                </c:pt>
                <c:pt idx="16">
                  <c:v>62.241465452218002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2D-4B35-9C15-08C62A96ECC7}"/>
            </c:ext>
          </c:extLst>
        </c:ser>
        <c:ser>
          <c:idx val="9"/>
          <c:order val="9"/>
          <c:tx>
            <c:strRef>
              <c:f>'h=2,s=2'!$C$46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'h=2,s=2'!$E$46:$U$46</c:f>
              <c:numCache>
                <c:formatCode>General</c:formatCode>
                <c:ptCount val="17"/>
                <c:pt idx="0">
                  <c:v>2.9955384564237288</c:v>
                </c:pt>
                <c:pt idx="1">
                  <c:v>25.309255633763176</c:v>
                </c:pt>
                <c:pt idx="2">
                  <c:v>33.680624999999999</c:v>
                </c:pt>
                <c:pt idx="3">
                  <c:v>41.280170833345373</c:v>
                </c:pt>
                <c:pt idx="4">
                  <c:v>45.353298076763231</c:v>
                </c:pt>
                <c:pt idx="5">
                  <c:v>48.171580775526358</c:v>
                </c:pt>
                <c:pt idx="6">
                  <c:v>50.351721325888875</c:v>
                </c:pt>
                <c:pt idx="7">
                  <c:v>52.141424067134032</c:v>
                </c:pt>
                <c:pt idx="8">
                  <c:v>53.665019531249996</c:v>
                </c:pt>
                <c:pt idx="9">
                  <c:v>54.994280301920085</c:v>
                </c:pt>
                <c:pt idx="10">
                  <c:v>56.174718243187762</c:v>
                </c:pt>
                <c:pt idx="11">
                  <c:v>58.203624925875815</c:v>
                </c:pt>
                <c:pt idx="12">
                  <c:v>59.909569418451284</c:v>
                </c:pt>
                <c:pt idx="13">
                  <c:v>61.382603064898852</c:v>
                </c:pt>
                <c:pt idx="14">
                  <c:v>63.837751319424171</c:v>
                </c:pt>
                <c:pt idx="15">
                  <c:v>66.287891052696196</c:v>
                </c:pt>
                <c:pt idx="16">
                  <c:v>71.44066186528859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2D-4B35-9C15-08C62A96ECC7}"/>
            </c:ext>
          </c:extLst>
        </c:ser>
        <c:ser>
          <c:idx val="10"/>
          <c:order val="10"/>
          <c:tx>
            <c:strRef>
              <c:f>'h=2,s=2'!$C$48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'h=2,s=2'!$E$48:$U$48</c:f>
              <c:numCache>
                <c:formatCode>General</c:formatCode>
                <c:ptCount val="17"/>
                <c:pt idx="0">
                  <c:v>2.4614024482463774</c:v>
                </c:pt>
                <c:pt idx="1">
                  <c:v>22.184706321692222</c:v>
                </c:pt>
                <c:pt idx="2">
                  <c:v>29.799374999999998</c:v>
                </c:pt>
                <c:pt idx="3">
                  <c:v>36.940996130030619</c:v>
                </c:pt>
                <c:pt idx="4">
                  <c:v>40.880356326507687</c:v>
                </c:pt>
                <c:pt idx="5">
                  <c:v>43.64431316171023</c:v>
                </c:pt>
                <c:pt idx="6">
                  <c:v>45.797829159886653</c:v>
                </c:pt>
                <c:pt idx="7">
                  <c:v>47.572786355725803</c:v>
                </c:pt>
                <c:pt idx="8">
                  <c:v>49.087480468749995</c:v>
                </c:pt>
                <c:pt idx="9">
                  <c:v>50.411012252503717</c:v>
                </c:pt>
                <c:pt idx="10">
                  <c:v>51.587575634058396</c:v>
                </c:pt>
                <c:pt idx="11">
                  <c:v>53.611775716397226</c:v>
                </c:pt>
                <c:pt idx="12">
                  <c:v>55.315113540185472</c:v>
                </c:pt>
                <c:pt idx="13">
                  <c:v>56.786573635203361</c:v>
                </c:pt>
                <c:pt idx="14">
                  <c:v>59.240024206492414</c:v>
                </c:pt>
                <c:pt idx="15">
                  <c:v>61.689192129173584</c:v>
                </c:pt>
                <c:pt idx="16">
                  <c:v>66.841063658753285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2D-4B35-9C15-08C62A96ECC7}"/>
            </c:ext>
          </c:extLst>
        </c:ser>
        <c:ser>
          <c:idx val="11"/>
          <c:order val="11"/>
          <c:tx>
            <c:strRef>
              <c:f>'h=2,s=2'!$C$47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'h=2,s=2'!$E$47:$U$47</c:f>
              <c:numCache>
                <c:formatCode>General</c:formatCode>
                <c:ptCount val="17"/>
                <c:pt idx="0">
                  <c:v>2.7284704523350531</c:v>
                </c:pt>
                <c:pt idx="1">
                  <c:v>23.746980977727699</c:v>
                </c:pt>
                <c:pt idx="2">
                  <c:v>31.74</c:v>
                </c:pt>
                <c:pt idx="3">
                  <c:v>39.110583481687996</c:v>
                </c:pt>
                <c:pt idx="4">
                  <c:v>43.116827201635466</c:v>
                </c:pt>
                <c:pt idx="5">
                  <c:v>45.90794696861829</c:v>
                </c:pt>
                <c:pt idx="6">
                  <c:v>48.07477524288776</c:v>
                </c:pt>
                <c:pt idx="7">
                  <c:v>49.857105211429911</c:v>
                </c:pt>
                <c:pt idx="8">
                  <c:v>51.376249999999992</c:v>
                </c:pt>
                <c:pt idx="9">
                  <c:v>52.70264627721189</c:v>
                </c:pt>
                <c:pt idx="10">
                  <c:v>53.88114693862309</c:v>
                </c:pt>
                <c:pt idx="11">
                  <c:v>55.907700321136524</c:v>
                </c:pt>
                <c:pt idx="12">
                  <c:v>57.612341479318381</c:v>
                </c:pt>
                <c:pt idx="13">
                  <c:v>59.084588350051106</c:v>
                </c:pt>
                <c:pt idx="14">
                  <c:v>61.538887762958296</c:v>
                </c:pt>
                <c:pt idx="15">
                  <c:v>63.988541590934894</c:v>
                </c:pt>
                <c:pt idx="16">
                  <c:v>69.140862762020944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82D-4B35-9C15-08C62A96ECC7}"/>
            </c:ext>
          </c:extLst>
        </c:ser>
        <c:ser>
          <c:idx val="12"/>
          <c:order val="12"/>
          <c:tx>
            <c:strRef>
              <c:f>'h=2,s=2'!$C$43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'h=2,s=2'!$E$43:$U$43</c:f>
              <c:numCache>
                <c:formatCode>General</c:formatCode>
                <c:ptCount val="17"/>
                <c:pt idx="0">
                  <c:v>7.5356945259312251</c:v>
                </c:pt>
                <c:pt idx="1">
                  <c:v>51.867924786366302</c:v>
                </c:pt>
                <c:pt idx="2">
                  <c:v>66.671250000000001</c:v>
                </c:pt>
                <c:pt idx="3">
                  <c:v>78.163155811520781</c:v>
                </c:pt>
                <c:pt idx="4">
                  <c:v>83.373302953935337</c:v>
                </c:pt>
                <c:pt idx="5">
                  <c:v>86.653355492963442</c:v>
                </c:pt>
                <c:pt idx="6">
                  <c:v>89.059804736907722</c:v>
                </c:pt>
                <c:pt idx="7">
                  <c:v>90.974844614104043</c:v>
                </c:pt>
                <c:pt idx="8">
                  <c:v>92.57410156249999</c:v>
                </c:pt>
                <c:pt idx="9">
                  <c:v>93.952058721959204</c:v>
                </c:pt>
                <c:pt idx="10">
                  <c:v>95.165430420787459</c:v>
                </c:pt>
                <c:pt idx="11">
                  <c:v>97.234343206443782</c:v>
                </c:pt>
                <c:pt idx="12">
                  <c:v>98.962444383710661</c:v>
                </c:pt>
                <c:pt idx="13">
                  <c:v>100.44885321731047</c:v>
                </c:pt>
                <c:pt idx="14">
                  <c:v>102.91843177934408</c:v>
                </c:pt>
                <c:pt idx="15">
                  <c:v>105.37683190263844</c:v>
                </c:pt>
                <c:pt idx="16">
                  <c:v>110.53724662083856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82D-4B35-9C15-08C62A96ECC7}"/>
            </c:ext>
          </c:extLst>
        </c:ser>
        <c:ser>
          <c:idx val="13"/>
          <c:order val="13"/>
          <c:tx>
            <c:strRef>
              <c:f>'h=2,s=2'!$D$44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'h=2,s=2'!$E$44:$U$44</c:f>
              <c:numCache>
                <c:formatCode>General</c:formatCode>
                <c:ptCount val="17"/>
                <c:pt idx="0">
                  <c:v>6.4674225095765143</c:v>
                </c:pt>
                <c:pt idx="1">
                  <c:v>45.618826162224394</c:v>
                </c:pt>
                <c:pt idx="2">
                  <c:v>58.908749999999998</c:v>
                </c:pt>
                <c:pt idx="3">
                  <c:v>69.484806404891273</c:v>
                </c:pt>
                <c:pt idx="4">
                  <c:v>74.42741945342425</c:v>
                </c:pt>
                <c:pt idx="5">
                  <c:v>77.598820265331184</c:v>
                </c:pt>
                <c:pt idx="6">
                  <c:v>79.952020404903294</c:v>
                </c:pt>
                <c:pt idx="7">
                  <c:v>81.837569191287557</c:v>
                </c:pt>
                <c:pt idx="8">
                  <c:v>83.419023437499987</c:v>
                </c:pt>
                <c:pt idx="9">
                  <c:v>84.785522623126468</c:v>
                </c:pt>
                <c:pt idx="10">
                  <c:v>85.991145202528699</c:v>
                </c:pt>
                <c:pt idx="11">
                  <c:v>88.050644787486632</c:v>
                </c:pt>
                <c:pt idx="12">
                  <c:v>89.773532627179037</c:v>
                </c:pt>
                <c:pt idx="13">
                  <c:v>91.256794357919503</c:v>
                </c:pt>
                <c:pt idx="14">
                  <c:v>93.722977553480575</c:v>
                </c:pt>
                <c:pt idx="15">
                  <c:v>96.179434055593219</c:v>
                </c:pt>
                <c:pt idx="16">
                  <c:v>101.33805020776799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2D-4B35-9C15-08C62A96ECC7}"/>
            </c:ext>
          </c:extLst>
        </c:ser>
        <c:ser>
          <c:idx val="14"/>
          <c:order val="14"/>
          <c:tx>
            <c:strRef>
              <c:f>'h=2,s=2'!$D$23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'h=2,s=2'!$E$23:$U$23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82D-4B35-9C15-08C62A96ECC7}"/>
            </c:ext>
          </c:extLst>
        </c:ser>
        <c:ser>
          <c:idx val="15"/>
          <c:order val="15"/>
          <c:tx>
            <c:strRef>
              <c:f>'h=2,s=2'!$D$22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'h=2,s=2'!$E$22:$U$22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82D-4B35-9C15-08C62A96ECC7}"/>
            </c:ext>
          </c:extLst>
        </c:ser>
        <c:ser>
          <c:idx val="16"/>
          <c:order val="16"/>
          <c:tx>
            <c:strRef>
              <c:f>'h=2,s=2'!$D$21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'h=2,s=2'!$E$21:$U$21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82D-4B35-9C15-08C62A96ECC7}"/>
            </c:ext>
          </c:extLst>
        </c:ser>
        <c:ser>
          <c:idx val="17"/>
          <c:order val="17"/>
          <c:tx>
            <c:strRef>
              <c:f>'h=2,s=2'!$D$20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'h=2,s=2'!$E$19:$U$19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'h=2,s=2'!$E$20:$U$20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82D-4B35-9C15-08C62A96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'h=2,s=0'!$D$24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'h=2,s=0'!$E$24:$U$24</c:f>
              <c:numCache>
                <c:formatCode>General</c:formatCode>
                <c:ptCount val="17"/>
                <c:pt idx="5">
                  <c:v>21.885999999999999</c:v>
                </c:pt>
                <c:pt idx="6">
                  <c:v>22.84</c:v>
                </c:pt>
                <c:pt idx="7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D-47DE-B114-32D101FF1831}"/>
            </c:ext>
          </c:extLst>
        </c:ser>
        <c:ser>
          <c:idx val="1"/>
          <c:order val="1"/>
          <c:tx>
            <c:strRef>
              <c:f>'h=2,s=0'!$D$25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'h=2,s=0'!$E$25:$U$25</c:f>
              <c:numCache>
                <c:formatCode>General</c:formatCode>
                <c:ptCount val="17"/>
                <c:pt idx="1">
                  <c:v>11.51</c:v>
                </c:pt>
                <c:pt idx="4">
                  <c:v>19.524000000000001</c:v>
                </c:pt>
                <c:pt idx="5">
                  <c:v>20.9</c:v>
                </c:pt>
                <c:pt idx="6">
                  <c:v>21.8</c:v>
                </c:pt>
                <c:pt idx="7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D-47DE-B114-32D101FF1831}"/>
            </c:ext>
          </c:extLst>
        </c:ser>
        <c:ser>
          <c:idx val="2"/>
          <c:order val="2"/>
          <c:tx>
            <c:strRef>
              <c:f>'h=2,s=0'!$D$26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'h=2,s=0'!$E$26:$U$26</c:f>
              <c:numCache>
                <c:formatCode>General</c:formatCode>
                <c:ptCount val="17"/>
                <c:pt idx="0">
                  <c:v>2.44</c:v>
                </c:pt>
                <c:pt idx="1">
                  <c:v>10.56</c:v>
                </c:pt>
                <c:pt idx="2">
                  <c:v>13.61</c:v>
                </c:pt>
                <c:pt idx="3">
                  <c:v>16.71</c:v>
                </c:pt>
                <c:pt idx="4">
                  <c:v>18.48</c:v>
                </c:pt>
                <c:pt idx="5">
                  <c:v>19.809999999999999</c:v>
                </c:pt>
                <c:pt idx="6">
                  <c:v>20.8</c:v>
                </c:pt>
                <c:pt idx="7">
                  <c:v>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D-47DE-B114-32D101FF1831}"/>
            </c:ext>
          </c:extLst>
        </c:ser>
        <c:ser>
          <c:idx val="3"/>
          <c:order val="3"/>
          <c:tx>
            <c:strRef>
              <c:f>'h=2,s=0'!$D$27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'h=2,s=0'!$E$27:$U$27</c:f>
              <c:numCache>
                <c:formatCode>General</c:formatCode>
                <c:ptCount val="17"/>
                <c:pt idx="0">
                  <c:v>2.5299999999999998</c:v>
                </c:pt>
                <c:pt idx="1">
                  <c:v>9.6</c:v>
                </c:pt>
                <c:pt idx="2">
                  <c:v>12.65</c:v>
                </c:pt>
                <c:pt idx="3">
                  <c:v>15.73</c:v>
                </c:pt>
                <c:pt idx="4">
                  <c:v>17.63</c:v>
                </c:pt>
                <c:pt idx="5">
                  <c:v>18.84</c:v>
                </c:pt>
                <c:pt idx="6">
                  <c:v>19.829999999999998</c:v>
                </c:pt>
                <c:pt idx="7">
                  <c:v>20.58</c:v>
                </c:pt>
                <c:pt idx="8">
                  <c:v>21.45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D-47DE-B114-32D101FF1831}"/>
            </c:ext>
          </c:extLst>
        </c:ser>
        <c:ser>
          <c:idx val="4"/>
          <c:order val="4"/>
          <c:tx>
            <c:strRef>
              <c:f>'h=2,s=0'!$D$28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'h=2,s=0'!$E$28:$U$28</c:f>
              <c:numCache>
                <c:formatCode>General</c:formatCode>
                <c:ptCount val="17"/>
                <c:pt idx="0">
                  <c:v>2.63</c:v>
                </c:pt>
                <c:pt idx="1">
                  <c:v>8.8000000000000007</c:v>
                </c:pt>
                <c:pt idx="2">
                  <c:v>11.67</c:v>
                </c:pt>
                <c:pt idx="3">
                  <c:v>14.74</c:v>
                </c:pt>
                <c:pt idx="4">
                  <c:v>16.561</c:v>
                </c:pt>
                <c:pt idx="5">
                  <c:v>17.844999999999999</c:v>
                </c:pt>
                <c:pt idx="6">
                  <c:v>18.8</c:v>
                </c:pt>
                <c:pt idx="7">
                  <c:v>19.664999999999999</c:v>
                </c:pt>
                <c:pt idx="8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D-47DE-B114-32D101FF1831}"/>
            </c:ext>
          </c:extLst>
        </c:ser>
        <c:ser>
          <c:idx val="5"/>
          <c:order val="5"/>
          <c:tx>
            <c:strRef>
              <c:f>'h=2,s=0'!$D$29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'h=2,s=0'!$E$29:$U$29</c:f>
              <c:numCache>
                <c:formatCode>General</c:formatCode>
                <c:ptCount val="17"/>
                <c:pt idx="0">
                  <c:v>2.77</c:v>
                </c:pt>
                <c:pt idx="1">
                  <c:v>8</c:v>
                </c:pt>
                <c:pt idx="2">
                  <c:v>10.77</c:v>
                </c:pt>
                <c:pt idx="3">
                  <c:v>13.8</c:v>
                </c:pt>
                <c:pt idx="4">
                  <c:v>15.545</c:v>
                </c:pt>
                <c:pt idx="5">
                  <c:v>16.863</c:v>
                </c:pt>
                <c:pt idx="6">
                  <c:v>17.844999999999999</c:v>
                </c:pt>
                <c:pt idx="7">
                  <c:v>18.690000000000001</c:v>
                </c:pt>
                <c:pt idx="8">
                  <c:v>19.399999999999999</c:v>
                </c:pt>
                <c:pt idx="11">
                  <c:v>21.36</c:v>
                </c:pt>
                <c:pt idx="1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D-47DE-B114-32D101FF1831}"/>
            </c:ext>
          </c:extLst>
        </c:ser>
        <c:ser>
          <c:idx val="6"/>
          <c:order val="6"/>
          <c:tx>
            <c:strRef>
              <c:f>'h=2,s=0'!$D$30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'h=2,s=0'!$E$30:$U$30</c:f>
              <c:numCache>
                <c:formatCode>General</c:formatCode>
                <c:ptCount val="17"/>
                <c:pt idx="0">
                  <c:v>2.95</c:v>
                </c:pt>
                <c:pt idx="1">
                  <c:v>7.4109999999999996</c:v>
                </c:pt>
                <c:pt idx="2">
                  <c:v>9.9499999999999993</c:v>
                </c:pt>
                <c:pt idx="3">
                  <c:v>12.866</c:v>
                </c:pt>
                <c:pt idx="4">
                  <c:v>14.662000000000001</c:v>
                </c:pt>
                <c:pt idx="5">
                  <c:v>15.935</c:v>
                </c:pt>
                <c:pt idx="6">
                  <c:v>16.855</c:v>
                </c:pt>
                <c:pt idx="7">
                  <c:v>17.68</c:v>
                </c:pt>
                <c:pt idx="8">
                  <c:v>18.350000000000001</c:v>
                </c:pt>
                <c:pt idx="9">
                  <c:v>18.943999999999999</c:v>
                </c:pt>
                <c:pt idx="10">
                  <c:v>19.448</c:v>
                </c:pt>
                <c:pt idx="11">
                  <c:v>20.38</c:v>
                </c:pt>
                <c:pt idx="12">
                  <c:v>21.13</c:v>
                </c:pt>
                <c:pt idx="13">
                  <c:v>21.72</c:v>
                </c:pt>
                <c:pt idx="14">
                  <c:v>22.77</c:v>
                </c:pt>
                <c:pt idx="15">
                  <c:v>23.76</c:v>
                </c:pt>
                <c:pt idx="16">
                  <c:v>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CD-47DE-B114-32D101FF1831}"/>
            </c:ext>
          </c:extLst>
        </c:ser>
        <c:ser>
          <c:idx val="7"/>
          <c:order val="7"/>
          <c:tx>
            <c:strRef>
              <c:f>'h=2,s=0'!$C$51</c:f>
              <c:strCache>
                <c:ptCount val="1"/>
                <c:pt idx="0">
                  <c:v>6p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CD-47DE-B114-32D101FF1831}"/>
              </c:ext>
            </c:extLst>
          </c:dPt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'h=2,s=0'!$E$51:$U$51</c:f>
              <c:numCache>
                <c:formatCode>General</c:formatCode>
                <c:ptCount val="17"/>
                <c:pt idx="0">
                  <c:v>0.72182540694797837</c:v>
                </c:pt>
                <c:pt idx="1">
                  <c:v>7.607774936341646</c:v>
                </c:pt>
                <c:pt idx="2">
                  <c:v>10.425000000000001</c:v>
                </c:pt>
                <c:pt idx="3">
                  <c:v>13.231406119590648</c:v>
                </c:pt>
                <c:pt idx="4">
                  <c:v>14.856932043967122</c:v>
                </c:pt>
                <c:pt idx="5">
                  <c:v>16.023222496080887</c:v>
                </c:pt>
                <c:pt idx="6">
                  <c:v>16.942169961253622</c:v>
                </c:pt>
                <c:pt idx="7">
                  <c:v>17.704273821136283</c:v>
                </c:pt>
                <c:pt idx="8">
                  <c:v>18.357031249999999</c:v>
                </c:pt>
                <c:pt idx="9">
                  <c:v>18.928743555817029</c:v>
                </c:pt>
                <c:pt idx="10">
                  <c:v>19.437765965375796</c:v>
                </c:pt>
                <c:pt idx="11">
                  <c:v>20.314783435730156</c:v>
                </c:pt>
                <c:pt idx="12">
                  <c:v>21.05366509686381</c:v>
                </c:pt>
                <c:pt idx="13">
                  <c:v>21.692404126373972</c:v>
                </c:pt>
                <c:pt idx="14">
                  <c:v>22.758014581345563</c:v>
                </c:pt>
                <c:pt idx="15">
                  <c:v>23.822236410386811</c:v>
                </c:pt>
                <c:pt idx="16">
                  <c:v>26.061594064761024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D-47DE-B114-32D101FF1831}"/>
            </c:ext>
          </c:extLst>
        </c:ser>
        <c:ser>
          <c:idx val="8"/>
          <c:order val="8"/>
          <c:tx>
            <c:strRef>
              <c:f>'h=2,s=0'!$C$50</c:f>
              <c:strCache>
                <c:ptCount val="1"/>
                <c:pt idx="0">
                  <c:v>7p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'h=2,s=0'!$E$50:$U$50</c:f>
              <c:numCache>
                <c:formatCode>General</c:formatCode>
                <c:ptCount val="17"/>
                <c:pt idx="0">
                  <c:v>0.83794193046479393</c:v>
                </c:pt>
                <c:pt idx="1">
                  <c:v>8.2870247867918536</c:v>
                </c:pt>
                <c:pt idx="2">
                  <c:v>11.268750000000001</c:v>
                </c:pt>
                <c:pt idx="3">
                  <c:v>14.174704968137334</c:v>
                </c:pt>
                <c:pt idx="4">
                  <c:v>15.829310685327023</c:v>
                </c:pt>
                <c:pt idx="5">
                  <c:v>17.007411107780044</c:v>
                </c:pt>
                <c:pt idx="6">
                  <c:v>17.932146519080192</c:v>
                </c:pt>
                <c:pt idx="7">
                  <c:v>18.697455932311986</c:v>
                </c:pt>
                <c:pt idx="8">
                  <c:v>19.352148437499999</c:v>
                </c:pt>
                <c:pt idx="9">
                  <c:v>19.925106175255369</c:v>
                </c:pt>
                <c:pt idx="10">
                  <c:v>20.434970880403924</c:v>
                </c:pt>
                <c:pt idx="11">
                  <c:v>21.313011524747239</c:v>
                </c:pt>
                <c:pt idx="12">
                  <c:v>22.05245985300855</c:v>
                </c:pt>
                <c:pt idx="13">
                  <c:v>22.69154095891647</c:v>
                </c:pt>
                <c:pt idx="14">
                  <c:v>23.75752047546116</c:v>
                </c:pt>
                <c:pt idx="15">
                  <c:v>24.821953567674338</c:v>
                </c:pt>
                <c:pt idx="16">
                  <c:v>27.061506718355655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D-47DE-B114-32D101FF1831}"/>
            </c:ext>
          </c:extLst>
        </c:ser>
        <c:ser>
          <c:idx val="9"/>
          <c:order val="9"/>
          <c:tx>
            <c:strRef>
              <c:f>'h=2,s=0'!$C$46</c:f>
              <c:strCache>
                <c:ptCount val="1"/>
                <c:pt idx="0">
                  <c:v>11p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'h=2,s=0'!$E$46:$U$46</c:f>
              <c:numCache>
                <c:formatCode>General</c:formatCode>
                <c:ptCount val="17"/>
                <c:pt idx="0">
                  <c:v>1.3024080245320562</c:v>
                </c:pt>
                <c:pt idx="1">
                  <c:v>11.004024188592686</c:v>
                </c:pt>
                <c:pt idx="2">
                  <c:v>14.643750000000001</c:v>
                </c:pt>
                <c:pt idx="3">
                  <c:v>17.947900362324077</c:v>
                </c:pt>
                <c:pt idx="4">
                  <c:v>19.718825250766624</c:v>
                </c:pt>
                <c:pt idx="5">
                  <c:v>20.944165554576678</c:v>
                </c:pt>
                <c:pt idx="6">
                  <c:v>21.892052750386469</c:v>
                </c:pt>
                <c:pt idx="7">
                  <c:v>22.670184377014799</c:v>
                </c:pt>
                <c:pt idx="8">
                  <c:v>23.332617187499999</c:v>
                </c:pt>
                <c:pt idx="9">
                  <c:v>23.910556653008733</c:v>
                </c:pt>
                <c:pt idx="10">
                  <c:v>24.423790540516421</c:v>
                </c:pt>
                <c:pt idx="11">
                  <c:v>25.305923880815573</c:v>
                </c:pt>
                <c:pt idx="12">
                  <c:v>26.047638877587517</c:v>
                </c:pt>
                <c:pt idx="13">
                  <c:v>26.688088289086458</c:v>
                </c:pt>
                <c:pt idx="14">
                  <c:v>27.755544051923554</c:v>
                </c:pt>
                <c:pt idx="15">
                  <c:v>28.820822196824437</c:v>
                </c:pt>
                <c:pt idx="16">
                  <c:v>31.061157332734169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D-47DE-B114-32D101FF1831}"/>
            </c:ext>
          </c:extLst>
        </c:ser>
        <c:ser>
          <c:idx val="10"/>
          <c:order val="10"/>
          <c:tx>
            <c:strRef>
              <c:f>'h=2,s=0'!$C$48</c:f>
              <c:strCache>
                <c:ptCount val="1"/>
                <c:pt idx="0">
                  <c:v>9p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'h=2,s=0'!$E$48:$U$48</c:f>
              <c:numCache>
                <c:formatCode>General</c:formatCode>
                <c:ptCount val="17"/>
                <c:pt idx="0">
                  <c:v>1.0701749774984251</c:v>
                </c:pt>
                <c:pt idx="1">
                  <c:v>9.6455244876922706</c:v>
                </c:pt>
                <c:pt idx="2">
                  <c:v>12.956250000000001</c:v>
                </c:pt>
                <c:pt idx="3">
                  <c:v>16.061302665230706</c:v>
                </c:pt>
                <c:pt idx="4">
                  <c:v>17.774067968046822</c:v>
                </c:pt>
                <c:pt idx="5">
                  <c:v>18.975788331178361</c:v>
                </c:pt>
                <c:pt idx="6">
                  <c:v>19.91209963473333</c:v>
                </c:pt>
                <c:pt idx="7">
                  <c:v>20.683820154663394</c:v>
                </c:pt>
                <c:pt idx="8">
                  <c:v>21.342382812499999</c:v>
                </c:pt>
                <c:pt idx="9">
                  <c:v>21.917831414132053</c:v>
                </c:pt>
                <c:pt idx="10">
                  <c:v>22.429380710460173</c:v>
                </c:pt>
                <c:pt idx="11">
                  <c:v>23.309467702781404</c:v>
                </c:pt>
                <c:pt idx="12">
                  <c:v>24.050049365298033</c:v>
                </c:pt>
                <c:pt idx="13">
                  <c:v>24.689814624001464</c:v>
                </c:pt>
                <c:pt idx="14">
                  <c:v>25.756532263692357</c:v>
                </c:pt>
                <c:pt idx="15">
                  <c:v>26.821387882249386</c:v>
                </c:pt>
                <c:pt idx="16">
                  <c:v>29.06133202554491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CD-47DE-B114-32D101FF1831}"/>
            </c:ext>
          </c:extLst>
        </c:ser>
        <c:ser>
          <c:idx val="11"/>
          <c:order val="11"/>
          <c:tx>
            <c:strRef>
              <c:f>'h=2,s=0'!$C$47</c:f>
              <c:strCache>
                <c:ptCount val="1"/>
                <c:pt idx="0">
                  <c:v>10p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'h=2,s=0'!$E$47:$U$47</c:f>
              <c:numCache>
                <c:formatCode>General</c:formatCode>
                <c:ptCount val="17"/>
                <c:pt idx="0">
                  <c:v>1.1862915010152406</c:v>
                </c:pt>
                <c:pt idx="1">
                  <c:v>10.324774338142479</c:v>
                </c:pt>
                <c:pt idx="2">
                  <c:v>13.8</c:v>
                </c:pt>
                <c:pt idx="3">
                  <c:v>17.004601513777391</c:v>
                </c:pt>
                <c:pt idx="4">
                  <c:v>18.746446609406725</c:v>
                </c:pt>
                <c:pt idx="5">
                  <c:v>19.959976942877518</c:v>
                </c:pt>
                <c:pt idx="6">
                  <c:v>20.902076192559896</c:v>
                </c:pt>
                <c:pt idx="7">
                  <c:v>21.677002265839093</c:v>
                </c:pt>
                <c:pt idx="8">
                  <c:v>22.337499999999999</c:v>
                </c:pt>
                <c:pt idx="9">
                  <c:v>22.914194033570389</c:v>
                </c:pt>
                <c:pt idx="10">
                  <c:v>23.4265856254883</c:v>
                </c:pt>
                <c:pt idx="11">
                  <c:v>24.307695791798491</c:v>
                </c:pt>
                <c:pt idx="12">
                  <c:v>25.048844121442777</c:v>
                </c:pt>
                <c:pt idx="13">
                  <c:v>25.688951456543961</c:v>
                </c:pt>
                <c:pt idx="14">
                  <c:v>26.756038157807957</c:v>
                </c:pt>
                <c:pt idx="15">
                  <c:v>27.821105039536913</c:v>
                </c:pt>
                <c:pt idx="16">
                  <c:v>30.061244679139541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CD-47DE-B114-32D101FF1831}"/>
            </c:ext>
          </c:extLst>
        </c:ser>
        <c:ser>
          <c:idx val="12"/>
          <c:order val="12"/>
          <c:tx>
            <c:strRef>
              <c:f>'h=2,s=0'!$C$43</c:f>
              <c:strCache>
                <c:ptCount val="1"/>
                <c:pt idx="0">
                  <c:v>28p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'h=2,s=0'!$E$43:$U$43</c:f>
              <c:numCache>
                <c:formatCode>General</c:formatCode>
                <c:ptCount val="17"/>
                <c:pt idx="0">
                  <c:v>3.2763889243179243</c:v>
                </c:pt>
                <c:pt idx="1">
                  <c:v>22.551271646246221</c:v>
                </c:pt>
                <c:pt idx="2">
                  <c:v>28.987500000000001</c:v>
                </c:pt>
                <c:pt idx="3">
                  <c:v>33.983980787617732</c:v>
                </c:pt>
                <c:pt idx="4">
                  <c:v>36.249262153884935</c:v>
                </c:pt>
                <c:pt idx="5">
                  <c:v>37.675371953462367</c:v>
                </c:pt>
                <c:pt idx="6">
                  <c:v>38.721654233438144</c:v>
                </c:pt>
                <c:pt idx="7">
                  <c:v>39.554280267001758</c:v>
                </c:pt>
                <c:pt idx="8">
                  <c:v>40.249609374999999</c:v>
                </c:pt>
                <c:pt idx="9">
                  <c:v>40.848721183460526</c:v>
                </c:pt>
                <c:pt idx="10">
                  <c:v>41.376274095994553</c:v>
                </c:pt>
                <c:pt idx="11">
                  <c:v>42.275801394105997</c:v>
                </c:pt>
                <c:pt idx="12">
                  <c:v>43.027149732048116</c:v>
                </c:pt>
                <c:pt idx="13">
                  <c:v>43.673414442308903</c:v>
                </c:pt>
                <c:pt idx="14">
                  <c:v>44.747144251888734</c:v>
                </c:pt>
                <c:pt idx="15">
                  <c:v>45.816013870712368</c:v>
                </c:pt>
                <c:pt idx="16">
                  <c:v>48.059672443842857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CD-47DE-B114-32D101FF1831}"/>
            </c:ext>
          </c:extLst>
        </c:ser>
        <c:ser>
          <c:idx val="13"/>
          <c:order val="13"/>
          <c:tx>
            <c:strRef>
              <c:f>'h=2,s=0'!$D$44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'h=2,s=0'!$E$19:$U$19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40</c:v>
                </c:pt>
                <c:pt idx="15">
                  <c:v>50</c:v>
                </c:pt>
                <c:pt idx="16">
                  <c:v>80</c:v>
                </c:pt>
              </c:numCache>
            </c:numRef>
          </c:xVal>
          <c:yVal>
            <c:numRef>
              <c:f>'h=2,s=0'!$E$44:$U$44</c:f>
              <c:numCache>
                <c:formatCode>General</c:formatCode>
                <c:ptCount val="17"/>
                <c:pt idx="0">
                  <c:v>2.8119228302506585</c:v>
                </c:pt>
                <c:pt idx="1">
                  <c:v>19.83427224444539</c:v>
                </c:pt>
                <c:pt idx="2">
                  <c:v>25.612500000000001</c:v>
                </c:pt>
                <c:pt idx="3">
                  <c:v>30.210785393430992</c:v>
                </c:pt>
                <c:pt idx="4">
                  <c:v>32.35974758844533</c:v>
                </c:pt>
                <c:pt idx="5">
                  <c:v>33.738617506665733</c:v>
                </c:pt>
                <c:pt idx="6">
                  <c:v>34.761748002131867</c:v>
                </c:pt>
                <c:pt idx="7">
                  <c:v>35.581551822298941</c:v>
                </c:pt>
                <c:pt idx="8">
                  <c:v>36.269140624999999</c:v>
                </c:pt>
                <c:pt idx="9">
                  <c:v>36.863270705707166</c:v>
                </c:pt>
                <c:pt idx="10">
                  <c:v>37.387454435882049</c:v>
                </c:pt>
                <c:pt idx="11">
                  <c:v>38.282889038037666</c:v>
                </c:pt>
                <c:pt idx="12">
                  <c:v>39.031970707469149</c:v>
                </c:pt>
                <c:pt idx="13">
                  <c:v>39.676867112138915</c:v>
                </c:pt>
                <c:pt idx="14">
                  <c:v>40.74912067542634</c:v>
                </c:pt>
                <c:pt idx="15">
                  <c:v>41.817145241562272</c:v>
                </c:pt>
                <c:pt idx="16">
                  <c:v>44.060021829464347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CD-47DE-B114-32D101FF1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43480"/>
        <c:axId val="351642824"/>
      </c:scatterChart>
      <c:valAx>
        <c:axId val="3516434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2824"/>
        <c:crosses val="autoZero"/>
        <c:crossBetween val="midCat"/>
      </c:valAx>
      <c:valAx>
        <c:axId val="35164282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no-stash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'h=3'!$F$5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B-40EF-8E94-FCEC81BA6055}"/>
            </c:ext>
          </c:extLst>
        </c:ser>
        <c:ser>
          <c:idx val="1"/>
          <c:order val="1"/>
          <c:tx>
            <c:strRef>
              <c:f>'h=3'!$F$6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B-40EF-8E94-FCEC81BA6055}"/>
            </c:ext>
          </c:extLst>
        </c:ser>
        <c:ser>
          <c:idx val="2"/>
          <c:order val="2"/>
          <c:tx>
            <c:strRef>
              <c:f>'h=3'!$F$7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B-40EF-8E94-FCEC81BA6055}"/>
            </c:ext>
          </c:extLst>
        </c:ser>
        <c:ser>
          <c:idx val="3"/>
          <c:order val="3"/>
          <c:tx>
            <c:strRef>
              <c:f>'h=3'!$F$8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'h=3'!$H$8:$AK$8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B-40EF-8E94-FCEC81BA6055}"/>
            </c:ext>
          </c:extLst>
        </c:ser>
        <c:ser>
          <c:idx val="4"/>
          <c:order val="4"/>
          <c:tx>
            <c:strRef>
              <c:f>'h=3'!$F$9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'h=3'!$H$9:$AK$9</c:f>
              <c:numCache>
                <c:formatCode>General</c:formatCode>
                <c:ptCount val="30"/>
                <c:pt idx="5">
                  <c:v>2.2999999999999998</c:v>
                </c:pt>
                <c:pt idx="6">
                  <c:v>4.7</c:v>
                </c:pt>
                <c:pt idx="7">
                  <c:v>7.1</c:v>
                </c:pt>
                <c:pt idx="21">
                  <c:v>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B-40EF-8E94-FCEC81BA6055}"/>
            </c:ext>
          </c:extLst>
        </c:ser>
        <c:ser>
          <c:idx val="5"/>
          <c:order val="5"/>
          <c:tx>
            <c:strRef>
              <c:f>'h=3'!$F$10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'h=3'!$H$10:$AK$10</c:f>
              <c:numCache>
                <c:formatCode>General</c:formatCode>
                <c:ptCount val="30"/>
                <c:pt idx="4">
                  <c:v>2.0499999999999998</c:v>
                </c:pt>
                <c:pt idx="5">
                  <c:v>4.5</c:v>
                </c:pt>
                <c:pt idx="6">
                  <c:v>6.8</c:v>
                </c:pt>
                <c:pt idx="7">
                  <c:v>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B-40EF-8E94-FCEC81BA6055}"/>
            </c:ext>
          </c:extLst>
        </c:ser>
        <c:ser>
          <c:idx val="6"/>
          <c:order val="6"/>
          <c:tx>
            <c:strRef>
              <c:f>'h=3'!$F$11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'h=3'!$H$11:$AK$11</c:f>
              <c:numCache>
                <c:formatCode>General</c:formatCode>
                <c:ptCount val="30"/>
                <c:pt idx="3">
                  <c:v>1.68</c:v>
                </c:pt>
                <c:pt idx="4">
                  <c:v>4.12</c:v>
                </c:pt>
                <c:pt idx="5">
                  <c:v>6.5</c:v>
                </c:pt>
                <c:pt idx="6">
                  <c:v>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B-40EF-8E94-FCEC81BA6055}"/>
            </c:ext>
          </c:extLst>
        </c:ser>
        <c:ser>
          <c:idx val="7"/>
          <c:order val="7"/>
          <c:tx>
            <c:strRef>
              <c:f>'h=3'!$F$12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'h=3'!$H$12:$AK$12</c:f>
              <c:numCache>
                <c:formatCode>General</c:formatCode>
                <c:ptCount val="30"/>
                <c:pt idx="2">
                  <c:v>1.26</c:v>
                </c:pt>
                <c:pt idx="3">
                  <c:v>3.63</c:v>
                </c:pt>
                <c:pt idx="4">
                  <c:v>5.97</c:v>
                </c:pt>
                <c:pt idx="5">
                  <c:v>8.4</c:v>
                </c:pt>
                <c:pt idx="6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DB-40EF-8E94-FCEC81BA6055}"/>
            </c:ext>
          </c:extLst>
        </c:ser>
        <c:ser>
          <c:idx val="8"/>
          <c:order val="8"/>
          <c:tx>
            <c:strRef>
              <c:f>'h=3'!$F$13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'h=3'!$H$13:$AK$13</c:f>
              <c:numCache>
                <c:formatCode>General</c:formatCode>
                <c:ptCount val="30"/>
                <c:pt idx="1">
                  <c:v>0.74</c:v>
                </c:pt>
                <c:pt idx="2">
                  <c:v>2.9</c:v>
                </c:pt>
                <c:pt idx="3">
                  <c:v>5.0999999999999996</c:v>
                </c:pt>
                <c:pt idx="4">
                  <c:v>7.36</c:v>
                </c:pt>
                <c:pt idx="5">
                  <c:v>9.6</c:v>
                </c:pt>
                <c:pt idx="6">
                  <c:v>12.1</c:v>
                </c:pt>
                <c:pt idx="7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FDB-40EF-8E94-FCEC81BA6055}"/>
            </c:ext>
          </c:extLst>
        </c:ser>
        <c:ser>
          <c:idx val="9"/>
          <c:order val="9"/>
          <c:tx>
            <c:strRef>
              <c:f>'h=3'!$F$14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'h=3'!$H$4:$AK$4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'h=3'!$H$14:$AK$14</c:f>
              <c:numCache>
                <c:formatCode>General</c:formatCode>
                <c:ptCount val="30"/>
                <c:pt idx="2">
                  <c:v>3.55</c:v>
                </c:pt>
                <c:pt idx="3">
                  <c:v>5.26</c:v>
                </c:pt>
                <c:pt idx="4">
                  <c:v>7.14</c:v>
                </c:pt>
                <c:pt idx="5">
                  <c:v>9.06</c:v>
                </c:pt>
                <c:pt idx="6">
                  <c:v>11.32</c:v>
                </c:pt>
                <c:pt idx="7">
                  <c:v>13.5</c:v>
                </c:pt>
                <c:pt idx="8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FDB-40EF-8E94-FCEC81BA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'h=3'!$F$15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'h=3'!$H$15:$AK$15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6FDB-40EF-8E94-FCEC81BA605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'h=3'!$F$16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1">
                        <c:v>1</c:v>
                      </c:pt>
                      <c:pt idx="2">
                        <c:v>1.25</c:v>
                      </c:pt>
                      <c:pt idx="3">
                        <c:v>1.5</c:v>
                      </c:pt>
                      <c:pt idx="4">
                        <c:v>1.75</c:v>
                      </c:pt>
                      <c:pt idx="5">
                        <c:v>1.75</c:v>
                      </c:pt>
                      <c:pt idx="6">
                        <c:v>2</c:v>
                      </c:pt>
                      <c:pt idx="7">
                        <c:v>2.25</c:v>
                      </c:pt>
                      <c:pt idx="8">
                        <c:v>3</c:v>
                      </c:pt>
                      <c:pt idx="9">
                        <c:v>3.25</c:v>
                      </c:pt>
                      <c:pt idx="10">
                        <c:v>3.5</c:v>
                      </c:pt>
                      <c:pt idx="11">
                        <c:v>3.5</c:v>
                      </c:pt>
                      <c:pt idx="12">
                        <c:v>3.5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7</c:v>
                      </c:pt>
                      <c:pt idx="19">
                        <c:v>5</c:v>
                      </c:pt>
                      <c:pt idx="20">
                        <c:v>5.25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DB-40EF-8E94-FCEC81BA605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-262</c:v>
                      </c:pt>
                      <c:pt idx="1">
                        <c:v>-262</c:v>
                      </c:pt>
                      <c:pt idx="2">
                        <c:v>-262</c:v>
                      </c:pt>
                      <c:pt idx="3">
                        <c:v>-262</c:v>
                      </c:pt>
                      <c:pt idx="4">
                        <c:v>-262</c:v>
                      </c:pt>
                      <c:pt idx="5">
                        <c:v>-262</c:v>
                      </c:pt>
                      <c:pt idx="6">
                        <c:v>-262</c:v>
                      </c:pt>
                      <c:pt idx="7">
                        <c:v>-262</c:v>
                      </c:pt>
                      <c:pt idx="8">
                        <c:v>-262</c:v>
                      </c:pt>
                      <c:pt idx="9">
                        <c:v>-262</c:v>
                      </c:pt>
                      <c:pt idx="10">
                        <c:v>-262</c:v>
                      </c:pt>
                      <c:pt idx="11">
                        <c:v>-262</c:v>
                      </c:pt>
                      <c:pt idx="12">
                        <c:v>-262</c:v>
                      </c:pt>
                      <c:pt idx="13">
                        <c:v>-262</c:v>
                      </c:pt>
                      <c:pt idx="14">
                        <c:v>-262</c:v>
                      </c:pt>
                      <c:pt idx="15">
                        <c:v>-262</c:v>
                      </c:pt>
                      <c:pt idx="16">
                        <c:v>-262</c:v>
                      </c:pt>
                      <c:pt idx="17">
                        <c:v>-262</c:v>
                      </c:pt>
                      <c:pt idx="18">
                        <c:v>-262</c:v>
                      </c:pt>
                      <c:pt idx="19">
                        <c:v>-262</c:v>
                      </c:pt>
                      <c:pt idx="20">
                        <c:v>-262</c:v>
                      </c:pt>
                      <c:pt idx="21">
                        <c:v>-262</c:v>
                      </c:pt>
                      <c:pt idx="22">
                        <c:v>-262</c:v>
                      </c:pt>
                      <c:pt idx="23">
                        <c:v>-262</c:v>
                      </c:pt>
                      <c:pt idx="24">
                        <c:v>-262</c:v>
                      </c:pt>
                      <c:pt idx="25">
                        <c:v>-262</c:v>
                      </c:pt>
                      <c:pt idx="26">
                        <c:v>-262</c:v>
                      </c:pt>
                      <c:pt idx="27">
                        <c:v>-262</c:v>
                      </c:pt>
                      <c:pt idx="28">
                        <c:v>-262</c:v>
                      </c:pt>
                      <c:pt idx="29">
                        <c:v>-262</c:v>
                      </c:pt>
                      <c:pt idx="30">
                        <c:v>-262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FDB-40EF-8E94-FCEC81BA605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-264</c:v>
                      </c:pt>
                      <c:pt idx="1">
                        <c:v>-264</c:v>
                      </c:pt>
                      <c:pt idx="2">
                        <c:v>-264</c:v>
                      </c:pt>
                      <c:pt idx="3">
                        <c:v>-264</c:v>
                      </c:pt>
                      <c:pt idx="4">
                        <c:v>-264</c:v>
                      </c:pt>
                      <c:pt idx="5">
                        <c:v>-264</c:v>
                      </c:pt>
                      <c:pt idx="6">
                        <c:v>-264</c:v>
                      </c:pt>
                      <c:pt idx="7">
                        <c:v>-264</c:v>
                      </c:pt>
                      <c:pt idx="8">
                        <c:v>-264</c:v>
                      </c:pt>
                      <c:pt idx="9">
                        <c:v>-264</c:v>
                      </c:pt>
                      <c:pt idx="10">
                        <c:v>-264</c:v>
                      </c:pt>
                      <c:pt idx="11">
                        <c:v>-264</c:v>
                      </c:pt>
                      <c:pt idx="12">
                        <c:v>-264</c:v>
                      </c:pt>
                      <c:pt idx="13">
                        <c:v>-264</c:v>
                      </c:pt>
                      <c:pt idx="14">
                        <c:v>-264</c:v>
                      </c:pt>
                      <c:pt idx="15">
                        <c:v>-264</c:v>
                      </c:pt>
                      <c:pt idx="16">
                        <c:v>-264</c:v>
                      </c:pt>
                      <c:pt idx="17">
                        <c:v>-264</c:v>
                      </c:pt>
                      <c:pt idx="18">
                        <c:v>-264</c:v>
                      </c:pt>
                      <c:pt idx="19">
                        <c:v>-264</c:v>
                      </c:pt>
                      <c:pt idx="20">
                        <c:v>-264</c:v>
                      </c:pt>
                      <c:pt idx="21">
                        <c:v>-264</c:v>
                      </c:pt>
                      <c:pt idx="22">
                        <c:v>-264</c:v>
                      </c:pt>
                      <c:pt idx="23">
                        <c:v>-264</c:v>
                      </c:pt>
                      <c:pt idx="24">
                        <c:v>-264</c:v>
                      </c:pt>
                      <c:pt idx="25">
                        <c:v>-264</c:v>
                      </c:pt>
                      <c:pt idx="26">
                        <c:v>-264</c:v>
                      </c:pt>
                      <c:pt idx="27">
                        <c:v>-264</c:v>
                      </c:pt>
                      <c:pt idx="28">
                        <c:v>-264</c:v>
                      </c:pt>
                      <c:pt idx="29">
                        <c:v>-264</c:v>
                      </c:pt>
                      <c:pt idx="30">
                        <c:v>-264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DB-40EF-8E94-FCEC81BA605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'h=3'!$U$58:$AY$58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-14.000000000000057</c:v>
                      </c:pt>
                      <c:pt idx="1">
                        <c:v>-11.600000000000023</c:v>
                      </c:pt>
                      <c:pt idx="2">
                        <c:v>-9.2000000000000455</c:v>
                      </c:pt>
                      <c:pt idx="3">
                        <c:v>-6.8000000000000114</c:v>
                      </c:pt>
                      <c:pt idx="4">
                        <c:v>-4.4000000000000341</c:v>
                      </c:pt>
                      <c:pt idx="5">
                        <c:v>-2</c:v>
                      </c:pt>
                      <c:pt idx="6">
                        <c:v>0.39999999999997726</c:v>
                      </c:pt>
                      <c:pt idx="7">
                        <c:v>2.7999999999999545</c:v>
                      </c:pt>
                      <c:pt idx="8">
                        <c:v>5.1999999999999886</c:v>
                      </c:pt>
                      <c:pt idx="9">
                        <c:v>7.5999999999999659</c:v>
                      </c:pt>
                      <c:pt idx="10">
                        <c:v>10</c:v>
                      </c:pt>
                      <c:pt idx="11">
                        <c:v>12.399999999999977</c:v>
                      </c:pt>
                      <c:pt idx="12">
                        <c:v>14.800000000000011</c:v>
                      </c:pt>
                      <c:pt idx="13">
                        <c:v>17.199999999999989</c:v>
                      </c:pt>
                      <c:pt idx="14">
                        <c:v>19.600000000000023</c:v>
                      </c:pt>
                      <c:pt idx="15">
                        <c:v>22</c:v>
                      </c:pt>
                      <c:pt idx="16">
                        <c:v>24.399999999999977</c:v>
                      </c:pt>
                      <c:pt idx="17">
                        <c:v>26.800000000000011</c:v>
                      </c:pt>
                      <c:pt idx="18">
                        <c:v>29.199999999999989</c:v>
                      </c:pt>
                      <c:pt idx="19">
                        <c:v>31.600000000000023</c:v>
                      </c:pt>
                      <c:pt idx="20">
                        <c:v>34</c:v>
                      </c:pt>
                      <c:pt idx="21">
                        <c:v>36.400000000000034</c:v>
                      </c:pt>
                      <c:pt idx="22">
                        <c:v>38.800000000000011</c:v>
                      </c:pt>
                      <c:pt idx="23">
                        <c:v>41.200000000000045</c:v>
                      </c:pt>
                      <c:pt idx="24">
                        <c:v>43.600000000000023</c:v>
                      </c:pt>
                      <c:pt idx="25">
                        <c:v>46</c:v>
                      </c:pt>
                      <c:pt idx="26">
                        <c:v>48.400000000000034</c:v>
                      </c:pt>
                      <c:pt idx="27">
                        <c:v>50.800000000000011</c:v>
                      </c:pt>
                      <c:pt idx="28">
                        <c:v>53.200000000000045</c:v>
                      </c:pt>
                      <c:pt idx="29">
                        <c:v>55.600000000000023</c:v>
                      </c:pt>
                      <c:pt idx="30">
                        <c:v>58.000000000000057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DB-40EF-8E94-FCEC81BA6055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18</xdr:row>
      <xdr:rowOff>171450</xdr:rowOff>
    </xdr:from>
    <xdr:to>
      <xdr:col>36</xdr:col>
      <xdr:colOff>50800</xdr:colOff>
      <xdr:row>65</xdr:row>
      <xdr:rowOff>31126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DC686-DB96-44F7-AB90-8161C796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199012</xdr:colOff>
      <xdr:row>22</xdr:row>
      <xdr:rowOff>124465</xdr:rowOff>
    </xdr:from>
    <xdr:to>
      <xdr:col>43</xdr:col>
      <xdr:colOff>372000</xdr:colOff>
      <xdr:row>42</xdr:row>
      <xdr:rowOff>176247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D277A-959C-4F51-9287-B243DC65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401413</xdr:colOff>
      <xdr:row>73</xdr:row>
      <xdr:rowOff>101485</xdr:rowOff>
    </xdr:from>
    <xdr:to>
      <xdr:col>35</xdr:col>
      <xdr:colOff>382672</xdr:colOff>
      <xdr:row>88</xdr:row>
      <xdr:rowOff>71864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324BF-7740-40B4-A368-1DB4E0AC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273079</xdr:colOff>
      <xdr:row>75</xdr:row>
      <xdr:rowOff>165135</xdr:rowOff>
    </xdr:from>
    <xdr:to>
      <xdr:col>28</xdr:col>
      <xdr:colOff>201489</xdr:colOff>
      <xdr:row>92</xdr:row>
      <xdr:rowOff>86262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3DC3F-BF76-4C83-8B7C-2FECDFF31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354874</xdr:colOff>
      <xdr:row>42</xdr:row>
      <xdr:rowOff>0</xdr:rowOff>
    </xdr:from>
    <xdr:to>
      <xdr:col>18</xdr:col>
      <xdr:colOff>273232</xdr:colOff>
      <xdr:row>72</xdr:row>
      <xdr:rowOff>161108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830AE-F55E-4271-840E-E1B014DC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53</xdr:row>
      <xdr:rowOff>68580</xdr:rowOff>
    </xdr:from>
    <xdr:to>
      <xdr:col>17</xdr:col>
      <xdr:colOff>212272</xdr:colOff>
      <xdr:row>84</xdr:row>
      <xdr:rowOff>46808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BBBEA-4851-45C2-BFC7-0F760F082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53</xdr:row>
      <xdr:rowOff>68580</xdr:rowOff>
    </xdr:from>
    <xdr:to>
      <xdr:col>17</xdr:col>
      <xdr:colOff>212272</xdr:colOff>
      <xdr:row>84</xdr:row>
      <xdr:rowOff>46808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0BA5C-AE4D-4083-9740-A24431081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21772</xdr:colOff>
      <xdr:row>6</xdr:row>
      <xdr:rowOff>65315</xdr:rowOff>
    </xdr:from>
    <xdr:to>
      <xdr:col>16</xdr:col>
      <xdr:colOff>261258</xdr:colOff>
      <xdr:row>33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2D1FA-989F-405F-89DA-9BD7B65BD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288472</xdr:colOff>
      <xdr:row>6</xdr:row>
      <xdr:rowOff>76200</xdr:rowOff>
    </xdr:from>
    <xdr:to>
      <xdr:col>25</xdr:col>
      <xdr:colOff>599768</xdr:colOff>
      <xdr:row>33</xdr:row>
      <xdr:rowOff>142838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0B647-D453-42AA-8715-62AF0D8E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473075</xdr:colOff>
      <xdr:row>32</xdr:row>
      <xdr:rowOff>139700</xdr:rowOff>
    </xdr:from>
    <xdr:to>
      <xdr:col>22</xdr:col>
      <xdr:colOff>168275</xdr:colOff>
      <xdr:row>47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7DDDC-0A1E-76EB-1F8C-8470BDD06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AY76"/>
  <sheetViews>
    <sheetView tabSelected="1" topLeftCell="F14" zoomScaleNormal="115" workbookViewId="0">
      <selection activeCell="P38" sqref="P38:V38"/>
    </sheetView>
  </sheetViews>
  <sheetFormatPr defaultRowHeight="14.5" x14ac:dyDescent="0.35"/>
  <cols>
    <col min="1" max="5" width="0" hidden="1" customWidth="1"/>
    <col min="7" max="7" width="5.36328125" bestFit="1" customWidth="1"/>
    <col min="8" max="8" width="5.36328125" customWidth="1"/>
    <col min="9" max="9" width="6.90625" bestFit="1" customWidth="1"/>
    <col min="10" max="10" width="5.90625" bestFit="1" customWidth="1"/>
    <col min="11" max="11" width="4.90625" bestFit="1" customWidth="1"/>
    <col min="12" max="12" width="7.08984375" bestFit="1" customWidth="1"/>
    <col min="13" max="13" width="7.6328125" customWidth="1"/>
    <col min="14" max="14" width="4.90625" bestFit="1" customWidth="1"/>
    <col min="15" max="15" width="6.54296875" bestFit="1" customWidth="1"/>
    <col min="16" max="16" width="6.36328125" customWidth="1"/>
    <col min="17" max="18" width="5.36328125" bestFit="1" customWidth="1"/>
    <col min="19" max="19" width="4.90625" bestFit="1" customWidth="1"/>
    <col min="20" max="20" width="5.90625" bestFit="1" customWidth="1"/>
    <col min="21" max="21" width="7.08984375" bestFit="1" customWidth="1"/>
    <col min="22" max="26" width="5.90625" bestFit="1" customWidth="1"/>
    <col min="27" max="28" width="4.90625" bestFit="1" customWidth="1"/>
  </cols>
  <sheetData>
    <row r="2" spans="5:38" x14ac:dyDescent="0.35">
      <c r="Q2" s="9" t="s">
        <v>0</v>
      </c>
      <c r="R2" s="9"/>
      <c r="S2" s="9"/>
      <c r="T2" s="9"/>
      <c r="U2" s="9"/>
      <c r="V2" s="9"/>
    </row>
    <row r="3" spans="5:38" x14ac:dyDescent="0.35">
      <c r="Q3" s="9" t="s">
        <v>1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5:38" x14ac:dyDescent="0.35">
      <c r="F4" t="s">
        <v>2</v>
      </c>
      <c r="G4">
        <f t="shared" ref="G4:P4" si="0">H4-0.01</f>
        <v>1.0999999999999999</v>
      </c>
      <c r="H4">
        <f t="shared" si="0"/>
        <v>1.1099999999999999</v>
      </c>
      <c r="I4">
        <f t="shared" si="0"/>
        <v>1.1199999999999999</v>
      </c>
      <c r="J4">
        <f t="shared" si="0"/>
        <v>1.1299999999999999</v>
      </c>
      <c r="K4">
        <f t="shared" si="0"/>
        <v>1.1399999999999999</v>
      </c>
      <c r="L4">
        <f t="shared" si="0"/>
        <v>1.1499999999999999</v>
      </c>
      <c r="M4">
        <f t="shared" si="0"/>
        <v>1.1599999999999999</v>
      </c>
      <c r="N4">
        <f t="shared" si="0"/>
        <v>1.17</v>
      </c>
      <c r="O4">
        <f t="shared" si="0"/>
        <v>1.18</v>
      </c>
      <c r="P4">
        <f t="shared" si="0"/>
        <v>1.19</v>
      </c>
      <c r="Q4">
        <v>1.2</v>
      </c>
      <c r="R4">
        <f>Q4+0.01</f>
        <v>1.21</v>
      </c>
      <c r="S4">
        <f t="shared" ref="S4:AK4" si="1">R4+0.01</f>
        <v>1.22</v>
      </c>
      <c r="T4">
        <f t="shared" si="1"/>
        <v>1.23</v>
      </c>
      <c r="U4">
        <f t="shared" si="1"/>
        <v>1.24</v>
      </c>
      <c r="V4">
        <f t="shared" si="1"/>
        <v>1.25</v>
      </c>
      <c r="W4">
        <f t="shared" si="1"/>
        <v>1.26</v>
      </c>
      <c r="X4">
        <f t="shared" si="1"/>
        <v>1.27</v>
      </c>
      <c r="Y4">
        <f t="shared" si="1"/>
        <v>1.28</v>
      </c>
      <c r="Z4">
        <f t="shared" si="1"/>
        <v>1.29</v>
      </c>
      <c r="AA4">
        <f t="shared" si="1"/>
        <v>1.3</v>
      </c>
      <c r="AB4">
        <f t="shared" si="1"/>
        <v>1.31</v>
      </c>
      <c r="AC4">
        <f>AB4+0.01</f>
        <v>1.32</v>
      </c>
      <c r="AD4">
        <f t="shared" si="1"/>
        <v>1.33</v>
      </c>
      <c r="AE4">
        <f t="shared" si="1"/>
        <v>1.34</v>
      </c>
      <c r="AF4">
        <f t="shared" si="1"/>
        <v>1.35</v>
      </c>
      <c r="AG4">
        <f t="shared" si="1"/>
        <v>1.36</v>
      </c>
      <c r="AH4">
        <f t="shared" si="1"/>
        <v>1.37</v>
      </c>
      <c r="AI4">
        <f t="shared" si="1"/>
        <v>1.3800000000000001</v>
      </c>
      <c r="AJ4">
        <f t="shared" si="1"/>
        <v>1.3900000000000001</v>
      </c>
      <c r="AK4">
        <f t="shared" si="1"/>
        <v>1.4000000000000001</v>
      </c>
      <c r="AL4">
        <v>1.5</v>
      </c>
    </row>
    <row r="5" spans="5:38" x14ac:dyDescent="0.35">
      <c r="E5" s="1"/>
      <c r="F5">
        <v>28</v>
      </c>
    </row>
    <row r="6" spans="5:38" x14ac:dyDescent="0.35">
      <c r="E6" s="1"/>
      <c r="F6">
        <v>26</v>
      </c>
    </row>
    <row r="7" spans="5:38" x14ac:dyDescent="0.35">
      <c r="E7" s="1"/>
      <c r="F7">
        <v>24</v>
      </c>
    </row>
    <row r="8" spans="5:38" x14ac:dyDescent="0.35">
      <c r="E8" s="1"/>
      <c r="F8">
        <v>22</v>
      </c>
    </row>
    <row r="9" spans="5:38" x14ac:dyDescent="0.35">
      <c r="E9" s="1"/>
      <c r="F9">
        <v>20</v>
      </c>
      <c r="M9">
        <v>2.2999999999999998</v>
      </c>
      <c r="N9">
        <v>4.7</v>
      </c>
      <c r="O9">
        <v>7.1</v>
      </c>
      <c r="AC9">
        <v>40.6</v>
      </c>
    </row>
    <row r="10" spans="5:38" x14ac:dyDescent="0.35">
      <c r="E10" s="1"/>
      <c r="F10">
        <v>18</v>
      </c>
      <c r="L10">
        <v>2.0499999999999998</v>
      </c>
      <c r="M10">
        <v>4.5</v>
      </c>
      <c r="N10">
        <v>6.8</v>
      </c>
      <c r="O10">
        <v>9.25</v>
      </c>
    </row>
    <row r="11" spans="5:38" x14ac:dyDescent="0.35">
      <c r="E11" s="1"/>
      <c r="F11">
        <v>16</v>
      </c>
      <c r="K11" s="8">
        <v>1.68</v>
      </c>
      <c r="L11" s="8">
        <v>4.12</v>
      </c>
      <c r="M11" s="8">
        <v>6.5</v>
      </c>
      <c r="N11" s="8">
        <v>8.85</v>
      </c>
    </row>
    <row r="12" spans="5:38" x14ac:dyDescent="0.35">
      <c r="E12" s="1"/>
      <c r="F12">
        <v>14</v>
      </c>
      <c r="J12" s="8">
        <v>1.26</v>
      </c>
      <c r="K12" s="8">
        <v>3.63</v>
      </c>
      <c r="L12" s="8">
        <v>5.97</v>
      </c>
      <c r="M12" s="8">
        <v>8.4</v>
      </c>
      <c r="N12" s="8">
        <v>10.8</v>
      </c>
    </row>
    <row r="13" spans="5:38" x14ac:dyDescent="0.35">
      <c r="E13" s="1"/>
      <c r="F13">
        <v>12</v>
      </c>
      <c r="I13">
        <v>0.74</v>
      </c>
      <c r="J13">
        <v>2.9</v>
      </c>
      <c r="K13">
        <v>5.0999999999999996</v>
      </c>
      <c r="L13" s="8">
        <v>7.36</v>
      </c>
      <c r="M13" s="8">
        <v>9.6</v>
      </c>
      <c r="N13" s="8">
        <v>12.1</v>
      </c>
      <c r="O13" s="8">
        <v>14.5</v>
      </c>
    </row>
    <row r="14" spans="5:38" x14ac:dyDescent="0.35">
      <c r="E14" s="1"/>
      <c r="F14">
        <v>10</v>
      </c>
      <c r="J14" s="8">
        <v>3.55</v>
      </c>
      <c r="K14" s="8">
        <v>5.26</v>
      </c>
      <c r="L14" s="8">
        <v>7.14</v>
      </c>
      <c r="M14" s="8">
        <v>9.06</v>
      </c>
      <c r="N14" s="8">
        <v>11.32</v>
      </c>
      <c r="O14" s="8">
        <v>13.5</v>
      </c>
      <c r="P14" s="8">
        <v>15.4</v>
      </c>
    </row>
    <row r="16" spans="5:38" x14ac:dyDescent="0.35">
      <c r="F16">
        <v>2</v>
      </c>
      <c r="I16">
        <v>1</v>
      </c>
      <c r="J16">
        <v>1.25</v>
      </c>
      <c r="K16">
        <v>1.5</v>
      </c>
      <c r="L16">
        <v>1.75</v>
      </c>
      <c r="M16">
        <v>1.75</v>
      </c>
      <c r="N16">
        <v>2</v>
      </c>
      <c r="O16">
        <v>2.25</v>
      </c>
      <c r="P16">
        <v>3</v>
      </c>
      <c r="Q16">
        <f>13/4</f>
        <v>3.25</v>
      </c>
      <c r="R16">
        <v>3.5</v>
      </c>
      <c r="S16">
        <v>3.5</v>
      </c>
      <c r="T16">
        <v>3.5</v>
      </c>
      <c r="U16">
        <v>3.5</v>
      </c>
      <c r="V16">
        <v>3.75</v>
      </c>
      <c r="W16">
        <v>4</v>
      </c>
      <c r="X16">
        <v>4.25</v>
      </c>
      <c r="Y16">
        <v>4.5</v>
      </c>
      <c r="Z16">
        <v>7</v>
      </c>
      <c r="AA16">
        <v>5</v>
      </c>
      <c r="AB16">
        <v>5.25</v>
      </c>
    </row>
    <row r="17" spans="6:38" x14ac:dyDescent="0.35">
      <c r="G17">
        <f>(N17-R17)/(N16-R16)</f>
        <v>5.5333333333333341</v>
      </c>
      <c r="I17">
        <v>5.9720000000000004</v>
      </c>
      <c r="J17">
        <v>9.9689999999999994</v>
      </c>
      <c r="K17">
        <v>12.946999999999999</v>
      </c>
      <c r="L17">
        <v>15.266</v>
      </c>
      <c r="M17">
        <v>15.266</v>
      </c>
      <c r="N17">
        <v>17.3</v>
      </c>
      <c r="O17">
        <v>18.8</v>
      </c>
      <c r="P17">
        <v>23.64</v>
      </c>
      <c r="Q17">
        <v>24.507999999999999</v>
      </c>
      <c r="R17">
        <v>25.6</v>
      </c>
      <c r="S17">
        <f t="shared" ref="S17:Z17" si="2">R17+($G17*(S16-R16))</f>
        <v>25.6</v>
      </c>
      <c r="T17">
        <f t="shared" si="2"/>
        <v>25.6</v>
      </c>
      <c r="U17">
        <f t="shared" si="2"/>
        <v>25.6</v>
      </c>
      <c r="V17">
        <f t="shared" si="2"/>
        <v>26.983333333333334</v>
      </c>
      <c r="W17">
        <f t="shared" si="2"/>
        <v>28.366666666666667</v>
      </c>
      <c r="X17">
        <f t="shared" si="2"/>
        <v>29.75</v>
      </c>
      <c r="Y17">
        <f t="shared" si="2"/>
        <v>31.133333333333333</v>
      </c>
      <c r="Z17">
        <f t="shared" si="2"/>
        <v>44.966666666666669</v>
      </c>
      <c r="AK17">
        <v>7.44</v>
      </c>
    </row>
    <row r="18" spans="6:38" x14ac:dyDescent="0.35">
      <c r="AL18">
        <v>7.1139999999999999</v>
      </c>
    </row>
    <row r="19" spans="6:38" x14ac:dyDescent="0.35">
      <c r="F19">
        <v>3</v>
      </c>
      <c r="I19">
        <v>1</v>
      </c>
      <c r="J19">
        <f>9/8</f>
        <v>1.125</v>
      </c>
      <c r="K19">
        <f>11/8</f>
        <v>1.375</v>
      </c>
      <c r="L19">
        <f>12/8</f>
        <v>1.5</v>
      </c>
      <c r="M19">
        <f>14/8</f>
        <v>1.75</v>
      </c>
      <c r="N19">
        <f>16/8</f>
        <v>2</v>
      </c>
      <c r="O19">
        <f>17/8</f>
        <v>2.125</v>
      </c>
      <c r="P19">
        <f>19/8</f>
        <v>2.375</v>
      </c>
      <c r="Q19">
        <f>20/8</f>
        <v>2.5</v>
      </c>
      <c r="R19">
        <f>22/8</f>
        <v>2.75</v>
      </c>
      <c r="S19">
        <f>24/8</f>
        <v>3</v>
      </c>
      <c r="T19">
        <f>25/8</f>
        <v>3.125</v>
      </c>
      <c r="U19">
        <f>27/8</f>
        <v>3.375</v>
      </c>
      <c r="V19">
        <f>28/8</f>
        <v>3.5</v>
      </c>
      <c r="W19">
        <f>30/8</f>
        <v>3.75</v>
      </c>
      <c r="X19">
        <f>32/8</f>
        <v>4</v>
      </c>
      <c r="Y19">
        <f>33/8</f>
        <v>4.125</v>
      </c>
    </row>
    <row r="20" spans="6:38" x14ac:dyDescent="0.35">
      <c r="G20">
        <f>(O20-Q20)/(O19-Q19)</f>
        <v>8.5013333333333403</v>
      </c>
      <c r="I20">
        <v>2.0059999999999998</v>
      </c>
      <c r="J20">
        <v>4.6280000000000001</v>
      </c>
      <c r="K20">
        <v>8.9</v>
      </c>
      <c r="L20">
        <v>10.75</v>
      </c>
      <c r="M20">
        <v>13.965</v>
      </c>
      <c r="N20">
        <v>16.675999999999998</v>
      </c>
      <c r="O20">
        <v>18.004999999999999</v>
      </c>
      <c r="P20">
        <v>20.27</v>
      </c>
      <c r="Q20">
        <v>21.193000000000001</v>
      </c>
    </row>
    <row r="22" spans="6:38" x14ac:dyDescent="0.35">
      <c r="F22">
        <v>4</v>
      </c>
      <c r="I22">
        <v>1</v>
      </c>
      <c r="J22">
        <f>19/16</f>
        <v>1.1875</v>
      </c>
      <c r="K22">
        <f>22/16</f>
        <v>1.375</v>
      </c>
      <c r="L22">
        <f>25/16</f>
        <v>1.5625</v>
      </c>
      <c r="M22">
        <f>28/16</f>
        <v>1.75</v>
      </c>
      <c r="N22">
        <f>32/16</f>
        <v>2</v>
      </c>
      <c r="O22">
        <f>35/16</f>
        <v>2.1875</v>
      </c>
      <c r="P22">
        <f>38/16</f>
        <v>2.375</v>
      </c>
      <c r="Q22">
        <f>41/16</f>
        <v>2.5625</v>
      </c>
      <c r="R22">
        <f>44/16</f>
        <v>2.75</v>
      </c>
    </row>
    <row r="23" spans="6:38" x14ac:dyDescent="0.35">
      <c r="G23">
        <f>(O23-M23)/(O22-M22)</f>
        <v>13.421714285714286</v>
      </c>
      <c r="I23">
        <v>-0.217</v>
      </c>
      <c r="J23">
        <v>4.9560000000000004</v>
      </c>
      <c r="K23">
        <v>9.2729999999999997</v>
      </c>
      <c r="L23">
        <v>13.234</v>
      </c>
      <c r="M23">
        <v>16.7</v>
      </c>
      <c r="N23">
        <v>20.3</v>
      </c>
      <c r="O23">
        <v>22.571999999999999</v>
      </c>
      <c r="AA23" t="s">
        <v>6</v>
      </c>
    </row>
    <row r="24" spans="6:38" x14ac:dyDescent="0.35">
      <c r="AA24" t="s">
        <v>7</v>
      </c>
    </row>
    <row r="25" spans="6:38" x14ac:dyDescent="0.35">
      <c r="F25">
        <v>5</v>
      </c>
      <c r="I25">
        <v>1</v>
      </c>
      <c r="J25">
        <f>38/32</f>
        <v>1.1875</v>
      </c>
      <c r="K25">
        <f>44/32</f>
        <v>1.375</v>
      </c>
      <c r="L25">
        <f>51/32</f>
        <v>1.59375</v>
      </c>
      <c r="M25">
        <f>57/32</f>
        <v>1.78125</v>
      </c>
    </row>
    <row r="26" spans="6:38" x14ac:dyDescent="0.35">
      <c r="G26">
        <f>(L26-M26)/(L25-M25)</f>
        <v>21.866666666666656</v>
      </c>
      <c r="I26">
        <v>-2.5649999999999999</v>
      </c>
      <c r="J26">
        <v>5.1289999999999996</v>
      </c>
      <c r="K26">
        <v>11.762</v>
      </c>
      <c r="L26">
        <v>18.8</v>
      </c>
      <c r="M26">
        <v>22.9</v>
      </c>
    </row>
    <row r="27" spans="6:38" x14ac:dyDescent="0.35">
      <c r="Y27">
        <v>10</v>
      </c>
      <c r="Z27">
        <v>61.35</v>
      </c>
      <c r="AB27">
        <v>10</v>
      </c>
      <c r="AC27">
        <v>84.942999999999998</v>
      </c>
      <c r="AE27">
        <v>10</v>
      </c>
      <c r="AF27">
        <v>127.2595</v>
      </c>
    </row>
    <row r="28" spans="6:38" x14ac:dyDescent="0.35">
      <c r="F28">
        <v>6</v>
      </c>
      <c r="I28">
        <v>1</v>
      </c>
      <c r="J28">
        <f>76/64</f>
        <v>1.1875</v>
      </c>
      <c r="K28">
        <f>83/64</f>
        <v>1.296875</v>
      </c>
      <c r="L28">
        <f>89/64</f>
        <v>1.390625</v>
      </c>
      <c r="M28">
        <f>76/64</f>
        <v>1.1875</v>
      </c>
      <c r="N28">
        <f>128/64</f>
        <v>2</v>
      </c>
      <c r="AE28">
        <v>10</v>
      </c>
      <c r="AF28">
        <v>202.890625</v>
      </c>
    </row>
    <row r="29" spans="6:38" x14ac:dyDescent="0.35">
      <c r="G29">
        <f>(K29-L29)/(K28-L28)</f>
        <v>57.802666666666653</v>
      </c>
      <c r="I29">
        <v>-6.2850000000000001</v>
      </c>
      <c r="J29">
        <v>6.0659999999999998</v>
      </c>
      <c r="K29">
        <v>12.336</v>
      </c>
      <c r="L29">
        <v>17.754999999999999</v>
      </c>
      <c r="AE29">
        <v>10</v>
      </c>
      <c r="AF29">
        <v>515.37687500000004</v>
      </c>
    </row>
    <row r="30" spans="6:38" x14ac:dyDescent="0.35">
      <c r="AE30">
        <v>10</v>
      </c>
      <c r="AF30">
        <v>885.62678125000002</v>
      </c>
    </row>
    <row r="31" spans="6:38" x14ac:dyDescent="0.35">
      <c r="F31">
        <v>8</v>
      </c>
      <c r="I31">
        <v>1.1000000000000001</v>
      </c>
      <c r="J31">
        <v>1.2</v>
      </c>
      <c r="K31">
        <v>1.25</v>
      </c>
      <c r="AE31">
        <v>10</v>
      </c>
      <c r="AF31">
        <v>1261.797</v>
      </c>
    </row>
    <row r="32" spans="6:38" x14ac:dyDescent="0.35">
      <c r="G32">
        <f>(J32-K32)/(J31-K31)</f>
        <v>142.23999999999987</v>
      </c>
      <c r="I32">
        <v>0.48099999999999998</v>
      </c>
      <c r="J32">
        <v>12.185</v>
      </c>
      <c r="K32">
        <v>19.297000000000001</v>
      </c>
    </row>
    <row r="33" spans="7:31" x14ac:dyDescent="0.35">
      <c r="P33">
        <v>2</v>
      </c>
      <c r="Q33">
        <v>3</v>
      </c>
      <c r="R33">
        <v>4</v>
      </c>
      <c r="S33">
        <v>5</v>
      </c>
      <c r="T33">
        <v>6</v>
      </c>
      <c r="U33">
        <v>7</v>
      </c>
      <c r="V33">
        <v>8</v>
      </c>
    </row>
    <row r="34" spans="7:31" x14ac:dyDescent="0.35">
      <c r="O34" t="s">
        <v>27</v>
      </c>
      <c r="P34">
        <v>5.5</v>
      </c>
      <c r="Q34">
        <v>8.5</v>
      </c>
      <c r="R34">
        <v>13.4</v>
      </c>
      <c r="S34">
        <v>21.9</v>
      </c>
      <c r="T34">
        <v>57.8</v>
      </c>
      <c r="U34">
        <f>(T34+V34)/2</f>
        <v>99.9</v>
      </c>
      <c r="V34">
        <v>142</v>
      </c>
    </row>
    <row r="35" spans="7:31" x14ac:dyDescent="0.35">
      <c r="G35">
        <v>64</v>
      </c>
      <c r="O35" t="s">
        <v>26</v>
      </c>
      <c r="P35">
        <v>3.5</v>
      </c>
      <c r="Q35">
        <f>20/8</f>
        <v>2.5</v>
      </c>
      <c r="R35">
        <f>35/16</f>
        <v>2.1875</v>
      </c>
      <c r="S35">
        <f>57/32</f>
        <v>1.78125</v>
      </c>
      <c r="T35">
        <f>89/64</f>
        <v>1.390625</v>
      </c>
      <c r="U35">
        <f>(T35+V35)/2</f>
        <v>1.3203125</v>
      </c>
      <c r="V35">
        <v>1.25</v>
      </c>
    </row>
    <row r="36" spans="7:31" x14ac:dyDescent="0.35">
      <c r="O36" t="s">
        <v>25</v>
      </c>
      <c r="P36">
        <v>25.6</v>
      </c>
      <c r="Q36">
        <v>21.193000000000001</v>
      </c>
      <c r="R36">
        <v>22.571999999999999</v>
      </c>
      <c r="S36">
        <v>22.9</v>
      </c>
      <c r="T36">
        <v>17.754999999999999</v>
      </c>
      <c r="U36">
        <f>(T36+V36)/2</f>
        <v>18.526</v>
      </c>
      <c r="V36">
        <v>19.297000000000001</v>
      </c>
    </row>
    <row r="37" spans="7:31" x14ac:dyDescent="0.35">
      <c r="H37">
        <v>76</v>
      </c>
      <c r="I37">
        <v>5.4740000000000002</v>
      </c>
      <c r="K37">
        <f>H37/G$35</f>
        <v>1.1875</v>
      </c>
      <c r="L37">
        <f>I37</f>
        <v>5.4740000000000002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7:31" x14ac:dyDescent="0.35">
      <c r="H38">
        <v>89</v>
      </c>
      <c r="I38">
        <v>16.332999999999998</v>
      </c>
      <c r="K38">
        <f t="shared" ref="K38:K53" si="3">H38/G$35</f>
        <v>1.390625</v>
      </c>
      <c r="L38">
        <f t="shared" ref="L38:L49" si="4">I38</f>
        <v>16.332999999999998</v>
      </c>
      <c r="O38" t="s">
        <v>28</v>
      </c>
      <c r="P38">
        <f>P36-P34*P35</f>
        <v>6.3500000000000014</v>
      </c>
      <c r="Q38">
        <f t="shared" ref="Q38:V38" si="5">Q36-Q34*Q35</f>
        <v>-5.6999999999998607E-2</v>
      </c>
      <c r="R38">
        <f t="shared" si="5"/>
        <v>-6.7405000000000008</v>
      </c>
      <c r="S38">
        <f t="shared" si="5"/>
        <v>-16.109375</v>
      </c>
      <c r="T38">
        <f t="shared" si="5"/>
        <v>-62.623125000000002</v>
      </c>
      <c r="U38">
        <f t="shared" si="5"/>
        <v>-113.37321875000002</v>
      </c>
      <c r="V38">
        <f t="shared" si="5"/>
        <v>-158.203</v>
      </c>
      <c r="Y38">
        <v>6.3500000000000014</v>
      </c>
      <c r="Z38">
        <v>-5.6999999999998607E-2</v>
      </c>
      <c r="AA38">
        <v>-6.7405000000000008</v>
      </c>
      <c r="AB38">
        <v>-16.109375</v>
      </c>
      <c r="AC38">
        <v>-62.623125000000002</v>
      </c>
      <c r="AD38">
        <v>-113.37321875000002</v>
      </c>
      <c r="AE38">
        <v>-158.203</v>
      </c>
    </row>
    <row r="39" spans="7:31" x14ac:dyDescent="0.35">
      <c r="H39">
        <v>102</v>
      </c>
      <c r="I39">
        <v>21.678000000000001</v>
      </c>
      <c r="K39">
        <f t="shared" si="3"/>
        <v>1.59375</v>
      </c>
      <c r="L39">
        <f t="shared" si="4"/>
        <v>21.678000000000001</v>
      </c>
      <c r="P39" t="str">
        <f>CONCATENATE(P33,"*")</f>
        <v>2*</v>
      </c>
      <c r="Q39" t="str">
        <f t="shared" ref="Q39:V39" si="6">CONCATENATE(Q33,"*")</f>
        <v>3*</v>
      </c>
      <c r="R39" t="str">
        <f t="shared" si="6"/>
        <v>4*</v>
      </c>
      <c r="S39" t="str">
        <f t="shared" si="6"/>
        <v>5*</v>
      </c>
      <c r="T39" t="str">
        <f t="shared" si="6"/>
        <v>6*</v>
      </c>
      <c r="U39" t="str">
        <f t="shared" si="6"/>
        <v>7*</v>
      </c>
      <c r="V39" t="str">
        <f t="shared" si="6"/>
        <v>8*</v>
      </c>
    </row>
    <row r="40" spans="7:31" x14ac:dyDescent="0.35">
      <c r="K40">
        <f t="shared" si="3"/>
        <v>0</v>
      </c>
      <c r="L40">
        <f t="shared" si="4"/>
        <v>0</v>
      </c>
      <c r="O40">
        <v>0</v>
      </c>
      <c r="P40">
        <f>P$34*$O40+P$38</f>
        <v>6.3500000000000014</v>
      </c>
      <c r="Q40">
        <f t="shared" ref="Q40:V41" si="7">Q$34*$O40+Q$38</f>
        <v>-5.6999999999998607E-2</v>
      </c>
      <c r="R40">
        <f t="shared" si="7"/>
        <v>-6.7405000000000008</v>
      </c>
      <c r="S40">
        <f t="shared" si="7"/>
        <v>-16.109375</v>
      </c>
      <c r="T40">
        <f t="shared" si="7"/>
        <v>-62.623125000000002</v>
      </c>
      <c r="U40">
        <f t="shared" si="7"/>
        <v>-113.37321875000002</v>
      </c>
      <c r="V40">
        <f t="shared" si="7"/>
        <v>-158.203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</row>
    <row r="41" spans="7:31" x14ac:dyDescent="0.35">
      <c r="K41">
        <f t="shared" si="3"/>
        <v>0</v>
      </c>
      <c r="L41">
        <f t="shared" si="4"/>
        <v>0</v>
      </c>
      <c r="O41">
        <v>10</v>
      </c>
      <c r="P41">
        <f>P$34*$O41+P$38</f>
        <v>61.35</v>
      </c>
      <c r="Q41">
        <f t="shared" si="7"/>
        <v>84.942999999999998</v>
      </c>
      <c r="R41">
        <f t="shared" si="7"/>
        <v>127.2595</v>
      </c>
      <c r="S41">
        <f t="shared" si="7"/>
        <v>202.890625</v>
      </c>
      <c r="T41">
        <f t="shared" si="7"/>
        <v>515.37687500000004</v>
      </c>
      <c r="U41">
        <f t="shared" si="7"/>
        <v>885.62678125000002</v>
      </c>
      <c r="V41">
        <f t="shared" si="7"/>
        <v>1261.797</v>
      </c>
      <c r="Y41">
        <v>61.35</v>
      </c>
      <c r="Z41">
        <v>84.942999999999998</v>
      </c>
      <c r="AA41">
        <v>127.2595</v>
      </c>
      <c r="AB41">
        <v>202.890625</v>
      </c>
      <c r="AC41">
        <v>515.37687500000004</v>
      </c>
      <c r="AD41">
        <v>885.62678125000002</v>
      </c>
      <c r="AE41">
        <v>1261.797</v>
      </c>
    </row>
    <row r="42" spans="7:31" x14ac:dyDescent="0.35">
      <c r="K42">
        <f t="shared" si="3"/>
        <v>0</v>
      </c>
      <c r="L42">
        <f t="shared" si="4"/>
        <v>0</v>
      </c>
    </row>
    <row r="43" spans="7:31" x14ac:dyDescent="0.35">
      <c r="K43">
        <f t="shared" si="3"/>
        <v>0</v>
      </c>
      <c r="L43">
        <f t="shared" si="4"/>
        <v>0</v>
      </c>
    </row>
    <row r="44" spans="7:31" x14ac:dyDescent="0.35">
      <c r="K44">
        <f t="shared" si="3"/>
        <v>0</v>
      </c>
      <c r="L44">
        <f t="shared" si="4"/>
        <v>0</v>
      </c>
    </row>
    <row r="45" spans="7:31" x14ac:dyDescent="0.35">
      <c r="K45">
        <f t="shared" si="3"/>
        <v>0</v>
      </c>
      <c r="L45">
        <f t="shared" si="4"/>
        <v>0</v>
      </c>
    </row>
    <row r="46" spans="7:31" x14ac:dyDescent="0.35">
      <c r="K46">
        <f t="shared" si="3"/>
        <v>0</v>
      </c>
      <c r="L46">
        <f t="shared" si="4"/>
        <v>0</v>
      </c>
    </row>
    <row r="47" spans="7:31" x14ac:dyDescent="0.35">
      <c r="K47">
        <f t="shared" si="3"/>
        <v>0</v>
      </c>
      <c r="L47">
        <f t="shared" si="4"/>
        <v>0</v>
      </c>
    </row>
    <row r="48" spans="7:31" x14ac:dyDescent="0.35">
      <c r="K48">
        <f t="shared" si="3"/>
        <v>0</v>
      </c>
      <c r="L48">
        <f t="shared" si="4"/>
        <v>0</v>
      </c>
    </row>
    <row r="49" spans="11:51" x14ac:dyDescent="0.35">
      <c r="K49">
        <f t="shared" si="3"/>
        <v>0</v>
      </c>
      <c r="L49">
        <f t="shared" si="4"/>
        <v>0</v>
      </c>
    </row>
    <row r="50" spans="11:51" x14ac:dyDescent="0.35">
      <c r="K50">
        <f t="shared" si="3"/>
        <v>0</v>
      </c>
    </row>
    <row r="51" spans="11:51" x14ac:dyDescent="0.35">
      <c r="K51">
        <f t="shared" si="3"/>
        <v>0</v>
      </c>
    </row>
    <row r="52" spans="11:51" x14ac:dyDescent="0.35">
      <c r="K52">
        <f t="shared" si="3"/>
        <v>0</v>
      </c>
    </row>
    <row r="53" spans="11:51" x14ac:dyDescent="0.35">
      <c r="K53">
        <f t="shared" si="3"/>
        <v>0</v>
      </c>
    </row>
    <row r="54" spans="11:51" x14ac:dyDescent="0.35">
      <c r="U54" t="s">
        <v>18</v>
      </c>
    </row>
    <row r="56" spans="11:51" x14ac:dyDescent="0.35">
      <c r="L56" t="s">
        <v>8</v>
      </c>
      <c r="M56" t="s">
        <v>9</v>
      </c>
      <c r="O56" t="s">
        <v>11</v>
      </c>
      <c r="P56" t="s">
        <v>10</v>
      </c>
      <c r="U56">
        <f t="shared" ref="U56:AD56" si="8">V56-0.01</f>
        <v>1.0999999999999999</v>
      </c>
      <c r="V56">
        <f t="shared" si="8"/>
        <v>1.1099999999999999</v>
      </c>
      <c r="W56">
        <f t="shared" si="8"/>
        <v>1.1199999999999999</v>
      </c>
      <c r="X56">
        <f t="shared" si="8"/>
        <v>1.1299999999999999</v>
      </c>
      <c r="Y56">
        <f t="shared" si="8"/>
        <v>1.1399999999999999</v>
      </c>
      <c r="Z56">
        <f t="shared" si="8"/>
        <v>1.1499999999999999</v>
      </c>
      <c r="AA56">
        <f t="shared" si="8"/>
        <v>1.1599999999999999</v>
      </c>
      <c r="AB56">
        <f t="shared" si="8"/>
        <v>1.17</v>
      </c>
      <c r="AC56">
        <f t="shared" si="8"/>
        <v>1.18</v>
      </c>
      <c r="AD56">
        <f t="shared" si="8"/>
        <v>1.19</v>
      </c>
      <c r="AE56">
        <v>1.2</v>
      </c>
      <c r="AF56">
        <f t="shared" ref="AF56:AY56" si="9">AE56+0.01</f>
        <v>1.21</v>
      </c>
      <c r="AG56">
        <f t="shared" si="9"/>
        <v>1.22</v>
      </c>
      <c r="AH56">
        <f t="shared" si="9"/>
        <v>1.23</v>
      </c>
      <c r="AI56">
        <f t="shared" si="9"/>
        <v>1.24</v>
      </c>
      <c r="AJ56">
        <f t="shared" si="9"/>
        <v>1.25</v>
      </c>
      <c r="AK56">
        <f t="shared" si="9"/>
        <v>1.26</v>
      </c>
      <c r="AL56">
        <f t="shared" si="9"/>
        <v>1.27</v>
      </c>
      <c r="AM56">
        <f t="shared" si="9"/>
        <v>1.28</v>
      </c>
      <c r="AN56">
        <f t="shared" si="9"/>
        <v>1.29</v>
      </c>
      <c r="AO56">
        <f t="shared" si="9"/>
        <v>1.3</v>
      </c>
      <c r="AP56">
        <f t="shared" si="9"/>
        <v>1.31</v>
      </c>
      <c r="AQ56">
        <f t="shared" si="9"/>
        <v>1.32</v>
      </c>
      <c r="AR56">
        <f t="shared" si="9"/>
        <v>1.33</v>
      </c>
      <c r="AS56">
        <f t="shared" si="9"/>
        <v>1.34</v>
      </c>
      <c r="AT56">
        <f t="shared" si="9"/>
        <v>1.35</v>
      </c>
      <c r="AU56">
        <f t="shared" si="9"/>
        <v>1.36</v>
      </c>
      <c r="AV56">
        <f t="shared" si="9"/>
        <v>1.37</v>
      </c>
      <c r="AW56">
        <f t="shared" si="9"/>
        <v>1.3800000000000001</v>
      </c>
      <c r="AX56">
        <f t="shared" si="9"/>
        <v>1.3900000000000001</v>
      </c>
      <c r="AY56">
        <f t="shared" si="9"/>
        <v>1.4000000000000001</v>
      </c>
    </row>
    <row r="57" spans="11:51" x14ac:dyDescent="0.35">
      <c r="K57">
        <f t="shared" ref="K57:K65" si="10">K58+2</f>
        <v>24</v>
      </c>
      <c r="T57">
        <f t="shared" ref="T57:T65" si="11">T58+2</f>
        <v>24</v>
      </c>
    </row>
    <row r="58" spans="11:51" x14ac:dyDescent="0.35">
      <c r="K58">
        <f t="shared" si="10"/>
        <v>22</v>
      </c>
      <c r="L58">
        <f>(AA8-U8)/(AA$4-U$4)</f>
        <v>0</v>
      </c>
      <c r="M58">
        <v>240</v>
      </c>
      <c r="P58">
        <f>-K58-256</f>
        <v>-278</v>
      </c>
      <c r="T58">
        <f t="shared" si="11"/>
        <v>22</v>
      </c>
      <c r="U58">
        <f t="shared" ref="U58:U68" si="12">$M58*U$56+$P58</f>
        <v>-14.000000000000057</v>
      </c>
      <c r="V58">
        <f t="shared" ref="V58:AY66" si="13">$M58*V$56+$P58</f>
        <v>-11.600000000000023</v>
      </c>
      <c r="W58">
        <f t="shared" si="13"/>
        <v>-9.2000000000000455</v>
      </c>
      <c r="X58">
        <f t="shared" si="13"/>
        <v>-6.8000000000000114</v>
      </c>
      <c r="Y58">
        <f t="shared" si="13"/>
        <v>-4.4000000000000341</v>
      </c>
      <c r="Z58">
        <f t="shared" si="13"/>
        <v>-2</v>
      </c>
      <c r="AA58">
        <f t="shared" si="13"/>
        <v>0.39999999999997726</v>
      </c>
      <c r="AB58">
        <f t="shared" si="13"/>
        <v>2.7999999999999545</v>
      </c>
      <c r="AC58">
        <f t="shared" si="13"/>
        <v>5.1999999999999886</v>
      </c>
      <c r="AD58">
        <f t="shared" si="13"/>
        <v>7.5999999999999659</v>
      </c>
      <c r="AE58">
        <f t="shared" si="13"/>
        <v>10</v>
      </c>
      <c r="AF58">
        <f t="shared" si="13"/>
        <v>12.399999999999977</v>
      </c>
      <c r="AG58">
        <f t="shared" si="13"/>
        <v>14.800000000000011</v>
      </c>
      <c r="AH58">
        <f t="shared" si="13"/>
        <v>17.199999999999989</v>
      </c>
      <c r="AI58">
        <f t="shared" si="13"/>
        <v>19.600000000000023</v>
      </c>
      <c r="AJ58">
        <f t="shared" si="13"/>
        <v>22</v>
      </c>
      <c r="AK58">
        <f t="shared" si="13"/>
        <v>24.399999999999977</v>
      </c>
      <c r="AL58">
        <f t="shared" si="13"/>
        <v>26.800000000000011</v>
      </c>
      <c r="AM58">
        <f t="shared" si="13"/>
        <v>29.199999999999989</v>
      </c>
      <c r="AN58">
        <f t="shared" si="13"/>
        <v>31.600000000000023</v>
      </c>
      <c r="AO58">
        <f t="shared" si="13"/>
        <v>34</v>
      </c>
      <c r="AP58">
        <f t="shared" si="13"/>
        <v>36.400000000000034</v>
      </c>
      <c r="AQ58">
        <f t="shared" si="13"/>
        <v>38.800000000000011</v>
      </c>
      <c r="AR58">
        <f t="shared" si="13"/>
        <v>41.200000000000045</v>
      </c>
      <c r="AS58">
        <f t="shared" si="13"/>
        <v>43.600000000000023</v>
      </c>
      <c r="AT58">
        <f t="shared" si="13"/>
        <v>46</v>
      </c>
      <c r="AU58">
        <f t="shared" si="13"/>
        <v>48.400000000000034</v>
      </c>
      <c r="AV58">
        <f t="shared" si="13"/>
        <v>50.800000000000011</v>
      </c>
      <c r="AW58">
        <f t="shared" si="13"/>
        <v>53.200000000000045</v>
      </c>
      <c r="AX58">
        <f t="shared" si="13"/>
        <v>55.600000000000023</v>
      </c>
      <c r="AY58">
        <f t="shared" si="13"/>
        <v>58.000000000000057</v>
      </c>
    </row>
    <row r="59" spans="11:51" x14ac:dyDescent="0.35">
      <c r="K59">
        <f t="shared" si="10"/>
        <v>20</v>
      </c>
      <c r="L59">
        <f>(O9-M9)/(O$4-M$4)</f>
        <v>239.99999999999977</v>
      </c>
      <c r="M59">
        <v>240</v>
      </c>
      <c r="O59">
        <f>O9-M59*O$4</f>
        <v>-276.09999999999997</v>
      </c>
      <c r="P59">
        <f t="shared" ref="P59:P69" si="14">-K59-256</f>
        <v>-276</v>
      </c>
      <c r="T59">
        <f t="shared" si="11"/>
        <v>20</v>
      </c>
      <c r="U59">
        <f t="shared" si="12"/>
        <v>-12.000000000000057</v>
      </c>
      <c r="V59">
        <f t="shared" si="13"/>
        <v>-9.6000000000000227</v>
      </c>
      <c r="W59">
        <f t="shared" si="13"/>
        <v>-7.2000000000000455</v>
      </c>
      <c r="X59">
        <f t="shared" si="13"/>
        <v>-4.8000000000000114</v>
      </c>
      <c r="Y59">
        <f t="shared" si="13"/>
        <v>-2.4000000000000341</v>
      </c>
      <c r="Z59">
        <f t="shared" si="13"/>
        <v>0</v>
      </c>
      <c r="AA59">
        <f t="shared" si="13"/>
        <v>2.3999999999999773</v>
      </c>
      <c r="AB59">
        <f t="shared" si="13"/>
        <v>4.7999999999999545</v>
      </c>
      <c r="AC59">
        <f t="shared" si="13"/>
        <v>7.1999999999999886</v>
      </c>
      <c r="AD59">
        <f t="shared" si="13"/>
        <v>9.5999999999999659</v>
      </c>
      <c r="AE59">
        <f t="shared" si="13"/>
        <v>12</v>
      </c>
      <c r="AF59">
        <f t="shared" si="13"/>
        <v>14.399999999999977</v>
      </c>
      <c r="AG59">
        <f t="shared" si="13"/>
        <v>16.800000000000011</v>
      </c>
      <c r="AH59">
        <f t="shared" si="13"/>
        <v>19.199999999999989</v>
      </c>
      <c r="AI59">
        <f t="shared" si="13"/>
        <v>21.600000000000023</v>
      </c>
      <c r="AJ59">
        <f t="shared" si="13"/>
        <v>24</v>
      </c>
      <c r="AK59">
        <f t="shared" si="13"/>
        <v>26.399999999999977</v>
      </c>
      <c r="AL59">
        <f t="shared" si="13"/>
        <v>28.800000000000011</v>
      </c>
      <c r="AM59">
        <f t="shared" si="13"/>
        <v>31.199999999999989</v>
      </c>
      <c r="AN59">
        <f t="shared" si="13"/>
        <v>33.600000000000023</v>
      </c>
      <c r="AO59">
        <f t="shared" si="13"/>
        <v>36</v>
      </c>
      <c r="AP59">
        <f t="shared" si="13"/>
        <v>38.400000000000034</v>
      </c>
      <c r="AQ59">
        <f t="shared" si="13"/>
        <v>40.800000000000011</v>
      </c>
      <c r="AR59">
        <f t="shared" si="13"/>
        <v>43.200000000000045</v>
      </c>
      <c r="AS59">
        <f t="shared" si="13"/>
        <v>45.600000000000023</v>
      </c>
      <c r="AT59">
        <f t="shared" si="13"/>
        <v>48</v>
      </c>
      <c r="AU59">
        <f t="shared" si="13"/>
        <v>50.400000000000034</v>
      </c>
      <c r="AV59">
        <f t="shared" si="13"/>
        <v>52.800000000000011</v>
      </c>
      <c r="AW59">
        <f t="shared" si="13"/>
        <v>55.200000000000045</v>
      </c>
      <c r="AX59">
        <f t="shared" si="13"/>
        <v>57.600000000000023</v>
      </c>
      <c r="AY59">
        <f t="shared" si="13"/>
        <v>60.000000000000057</v>
      </c>
    </row>
    <row r="60" spans="11:51" x14ac:dyDescent="0.35">
      <c r="K60">
        <f t="shared" si="10"/>
        <v>18</v>
      </c>
      <c r="L60">
        <f>(O10-L10)/(O$4-L$4)</f>
        <v>239.9999999999998</v>
      </c>
      <c r="M60">
        <v>240</v>
      </c>
      <c r="O60">
        <f>O10-M60*O$4</f>
        <v>-273.95</v>
      </c>
      <c r="P60">
        <f t="shared" si="14"/>
        <v>-274</v>
      </c>
      <c r="T60">
        <f t="shared" si="11"/>
        <v>18</v>
      </c>
      <c r="U60">
        <f t="shared" si="12"/>
        <v>-10.000000000000057</v>
      </c>
      <c r="V60">
        <f t="shared" si="13"/>
        <v>-7.6000000000000227</v>
      </c>
      <c r="W60">
        <f t="shared" si="13"/>
        <v>-5.2000000000000455</v>
      </c>
      <c r="X60">
        <f t="shared" si="13"/>
        <v>-2.8000000000000114</v>
      </c>
      <c r="Y60">
        <f t="shared" si="13"/>
        <v>-0.40000000000003411</v>
      </c>
      <c r="Z60">
        <f t="shared" si="13"/>
        <v>2</v>
      </c>
      <c r="AA60">
        <f t="shared" si="13"/>
        <v>4.3999999999999773</v>
      </c>
      <c r="AB60">
        <f t="shared" si="13"/>
        <v>6.7999999999999545</v>
      </c>
      <c r="AC60">
        <f t="shared" si="13"/>
        <v>9.1999999999999886</v>
      </c>
      <c r="AD60">
        <f t="shared" si="13"/>
        <v>11.599999999999966</v>
      </c>
      <c r="AE60">
        <f t="shared" si="13"/>
        <v>14</v>
      </c>
      <c r="AF60">
        <f t="shared" si="13"/>
        <v>16.399999999999977</v>
      </c>
      <c r="AG60">
        <f t="shared" si="13"/>
        <v>18.800000000000011</v>
      </c>
      <c r="AH60">
        <f t="shared" si="13"/>
        <v>21.199999999999989</v>
      </c>
      <c r="AI60">
        <f t="shared" si="13"/>
        <v>23.600000000000023</v>
      </c>
      <c r="AJ60">
        <f t="shared" si="13"/>
        <v>26</v>
      </c>
      <c r="AK60">
        <f t="shared" si="13"/>
        <v>28.399999999999977</v>
      </c>
      <c r="AL60">
        <f t="shared" si="13"/>
        <v>30.800000000000011</v>
      </c>
      <c r="AM60">
        <f t="shared" si="13"/>
        <v>33.199999999999989</v>
      </c>
      <c r="AN60">
        <f t="shared" si="13"/>
        <v>35.600000000000023</v>
      </c>
      <c r="AO60">
        <f t="shared" si="13"/>
        <v>38</v>
      </c>
      <c r="AP60">
        <f t="shared" si="13"/>
        <v>40.400000000000034</v>
      </c>
      <c r="AQ60">
        <f t="shared" si="13"/>
        <v>42.800000000000011</v>
      </c>
      <c r="AR60">
        <f t="shared" si="13"/>
        <v>45.200000000000045</v>
      </c>
      <c r="AS60">
        <f t="shared" si="13"/>
        <v>47.600000000000023</v>
      </c>
      <c r="AT60">
        <f t="shared" si="13"/>
        <v>50</v>
      </c>
      <c r="AU60">
        <f t="shared" si="13"/>
        <v>52.400000000000034</v>
      </c>
      <c r="AV60">
        <f t="shared" si="13"/>
        <v>54.800000000000011</v>
      </c>
      <c r="AW60">
        <f t="shared" si="13"/>
        <v>57.200000000000045</v>
      </c>
      <c r="AX60">
        <f t="shared" si="13"/>
        <v>59.600000000000023</v>
      </c>
      <c r="AY60">
        <f t="shared" si="13"/>
        <v>62.000000000000057</v>
      </c>
    </row>
    <row r="61" spans="11:51" x14ac:dyDescent="0.35">
      <c r="K61">
        <f t="shared" si="10"/>
        <v>16</v>
      </c>
      <c r="L61">
        <f>(N11-K11)/(N$4-K$4)</f>
        <v>238.99999999999977</v>
      </c>
      <c r="M61">
        <v>240</v>
      </c>
      <c r="O61">
        <f>N11-M61*N$4</f>
        <v>-271.94999999999993</v>
      </c>
      <c r="P61">
        <f t="shared" si="14"/>
        <v>-272</v>
      </c>
      <c r="T61">
        <f t="shared" si="11"/>
        <v>16</v>
      </c>
      <c r="U61">
        <f t="shared" si="12"/>
        <v>-8.0000000000000568</v>
      </c>
      <c r="V61">
        <f t="shared" si="13"/>
        <v>-5.6000000000000227</v>
      </c>
      <c r="W61">
        <f t="shared" si="13"/>
        <v>-3.2000000000000455</v>
      </c>
      <c r="X61">
        <f t="shared" si="13"/>
        <v>-0.80000000000001137</v>
      </c>
      <c r="Y61">
        <f t="shared" si="13"/>
        <v>1.5999999999999659</v>
      </c>
      <c r="Z61">
        <f t="shared" si="13"/>
        <v>4</v>
      </c>
      <c r="AA61">
        <f t="shared" si="13"/>
        <v>6.3999999999999773</v>
      </c>
      <c r="AB61">
        <f t="shared" si="13"/>
        <v>8.7999999999999545</v>
      </c>
      <c r="AC61">
        <f t="shared" si="13"/>
        <v>11.199999999999989</v>
      </c>
      <c r="AD61">
        <f t="shared" si="13"/>
        <v>13.599999999999966</v>
      </c>
      <c r="AE61">
        <f t="shared" si="13"/>
        <v>16</v>
      </c>
      <c r="AF61">
        <f t="shared" si="13"/>
        <v>18.399999999999977</v>
      </c>
      <c r="AG61">
        <f t="shared" si="13"/>
        <v>20.800000000000011</v>
      </c>
      <c r="AH61">
        <f t="shared" si="13"/>
        <v>23.199999999999989</v>
      </c>
      <c r="AI61">
        <f t="shared" si="13"/>
        <v>25.600000000000023</v>
      </c>
      <c r="AJ61">
        <f t="shared" si="13"/>
        <v>28</v>
      </c>
      <c r="AK61">
        <f t="shared" si="13"/>
        <v>30.399999999999977</v>
      </c>
      <c r="AL61">
        <f t="shared" si="13"/>
        <v>32.800000000000011</v>
      </c>
      <c r="AM61">
        <f t="shared" si="13"/>
        <v>35.199999999999989</v>
      </c>
      <c r="AN61">
        <f t="shared" si="13"/>
        <v>37.600000000000023</v>
      </c>
      <c r="AO61">
        <f t="shared" si="13"/>
        <v>40</v>
      </c>
      <c r="AP61">
        <f t="shared" si="13"/>
        <v>42.400000000000034</v>
      </c>
      <c r="AQ61">
        <f t="shared" si="13"/>
        <v>44.800000000000011</v>
      </c>
      <c r="AR61">
        <f t="shared" si="13"/>
        <v>47.200000000000045</v>
      </c>
      <c r="AS61">
        <f t="shared" si="13"/>
        <v>49.600000000000023</v>
      </c>
      <c r="AT61">
        <f t="shared" si="13"/>
        <v>52</v>
      </c>
      <c r="AU61">
        <f t="shared" si="13"/>
        <v>54.400000000000034</v>
      </c>
      <c r="AV61">
        <f t="shared" si="13"/>
        <v>56.800000000000011</v>
      </c>
      <c r="AW61">
        <f t="shared" si="13"/>
        <v>59.200000000000045</v>
      </c>
      <c r="AX61">
        <f t="shared" si="13"/>
        <v>61.600000000000023</v>
      </c>
      <c r="AY61">
        <f t="shared" si="13"/>
        <v>64.000000000000057</v>
      </c>
    </row>
    <row r="62" spans="11:51" x14ac:dyDescent="0.35">
      <c r="K62">
        <f t="shared" si="10"/>
        <v>14</v>
      </c>
      <c r="L62">
        <f>(N12-J12)/(N$4-J$4)</f>
        <v>238.4999999999998</v>
      </c>
      <c r="M62">
        <v>240</v>
      </c>
      <c r="O62">
        <f>N12-M62*N$4</f>
        <v>-269.99999999999994</v>
      </c>
      <c r="P62">
        <f t="shared" si="14"/>
        <v>-270</v>
      </c>
      <c r="T62">
        <f t="shared" si="11"/>
        <v>14</v>
      </c>
      <c r="U62">
        <f t="shared" si="12"/>
        <v>-6.0000000000000568</v>
      </c>
      <c r="V62">
        <f t="shared" si="13"/>
        <v>-3.6000000000000227</v>
      </c>
      <c r="W62">
        <f t="shared" si="13"/>
        <v>-1.2000000000000455</v>
      </c>
      <c r="X62">
        <f t="shared" si="13"/>
        <v>1.1999999999999886</v>
      </c>
      <c r="Y62">
        <f t="shared" si="13"/>
        <v>3.5999999999999659</v>
      </c>
      <c r="Z62">
        <f t="shared" si="13"/>
        <v>6</v>
      </c>
      <c r="AA62">
        <f t="shared" si="13"/>
        <v>8.3999999999999773</v>
      </c>
      <c r="AB62">
        <f t="shared" si="13"/>
        <v>10.799999999999955</v>
      </c>
      <c r="AC62">
        <f t="shared" si="13"/>
        <v>13.199999999999989</v>
      </c>
      <c r="AD62">
        <f t="shared" si="13"/>
        <v>15.599999999999966</v>
      </c>
      <c r="AE62">
        <f t="shared" si="13"/>
        <v>18</v>
      </c>
      <c r="AF62">
        <f t="shared" si="13"/>
        <v>20.399999999999977</v>
      </c>
      <c r="AG62">
        <f t="shared" si="13"/>
        <v>22.800000000000011</v>
      </c>
      <c r="AH62">
        <f t="shared" si="13"/>
        <v>25.199999999999989</v>
      </c>
      <c r="AI62">
        <f t="shared" si="13"/>
        <v>27.600000000000023</v>
      </c>
      <c r="AJ62">
        <f t="shared" si="13"/>
        <v>30</v>
      </c>
      <c r="AK62">
        <f t="shared" si="13"/>
        <v>32.399999999999977</v>
      </c>
      <c r="AL62">
        <f t="shared" si="13"/>
        <v>34.800000000000011</v>
      </c>
      <c r="AM62">
        <f t="shared" si="13"/>
        <v>37.199999999999989</v>
      </c>
      <c r="AN62">
        <f t="shared" si="13"/>
        <v>39.600000000000023</v>
      </c>
      <c r="AO62">
        <f t="shared" si="13"/>
        <v>42</v>
      </c>
      <c r="AP62">
        <f t="shared" si="13"/>
        <v>44.400000000000034</v>
      </c>
      <c r="AQ62">
        <f t="shared" si="13"/>
        <v>46.800000000000011</v>
      </c>
      <c r="AR62">
        <f t="shared" si="13"/>
        <v>49.200000000000045</v>
      </c>
      <c r="AS62">
        <f t="shared" si="13"/>
        <v>51.600000000000023</v>
      </c>
      <c r="AT62">
        <f t="shared" si="13"/>
        <v>54</v>
      </c>
      <c r="AU62">
        <f t="shared" si="13"/>
        <v>56.400000000000034</v>
      </c>
      <c r="AV62">
        <f t="shared" si="13"/>
        <v>58.800000000000011</v>
      </c>
      <c r="AW62">
        <f t="shared" si="13"/>
        <v>61.200000000000045</v>
      </c>
      <c r="AX62">
        <f t="shared" si="13"/>
        <v>63.600000000000023</v>
      </c>
      <c r="AY62">
        <f t="shared" si="13"/>
        <v>66.000000000000057</v>
      </c>
    </row>
    <row r="63" spans="11:51" x14ac:dyDescent="0.35">
      <c r="K63">
        <f t="shared" si="10"/>
        <v>12</v>
      </c>
      <c r="L63">
        <f>(O13-L13)/(O$4-L$4)</f>
        <v>237.99999999999977</v>
      </c>
      <c r="M63">
        <v>240</v>
      </c>
      <c r="O63">
        <f>O13-M63*O$4</f>
        <v>-268.7</v>
      </c>
      <c r="P63">
        <f t="shared" si="14"/>
        <v>-268</v>
      </c>
      <c r="T63">
        <f t="shared" si="11"/>
        <v>12</v>
      </c>
      <c r="U63">
        <f t="shared" si="12"/>
        <v>-4.0000000000000568</v>
      </c>
      <c r="V63">
        <f t="shared" si="13"/>
        <v>-1.6000000000000227</v>
      </c>
      <c r="W63">
        <f t="shared" si="13"/>
        <v>0.79999999999995453</v>
      </c>
      <c r="X63">
        <f t="shared" si="13"/>
        <v>3.1999999999999886</v>
      </c>
      <c r="Y63">
        <f t="shared" si="13"/>
        <v>5.5999999999999659</v>
      </c>
      <c r="Z63">
        <f t="shared" si="13"/>
        <v>8</v>
      </c>
      <c r="AA63">
        <f t="shared" si="13"/>
        <v>10.399999999999977</v>
      </c>
      <c r="AB63">
        <f t="shared" si="13"/>
        <v>12.799999999999955</v>
      </c>
      <c r="AC63">
        <f t="shared" si="13"/>
        <v>15.199999999999989</v>
      </c>
      <c r="AD63">
        <f t="shared" si="13"/>
        <v>17.599999999999966</v>
      </c>
      <c r="AE63">
        <f t="shared" si="13"/>
        <v>20</v>
      </c>
      <c r="AF63">
        <f t="shared" si="13"/>
        <v>22.399999999999977</v>
      </c>
      <c r="AG63">
        <f t="shared" si="13"/>
        <v>24.800000000000011</v>
      </c>
      <c r="AH63">
        <f t="shared" si="13"/>
        <v>27.199999999999989</v>
      </c>
      <c r="AI63">
        <f t="shared" si="13"/>
        <v>29.600000000000023</v>
      </c>
      <c r="AJ63">
        <f t="shared" si="13"/>
        <v>32</v>
      </c>
      <c r="AK63">
        <f t="shared" si="13"/>
        <v>34.399999999999977</v>
      </c>
      <c r="AL63">
        <f t="shared" si="13"/>
        <v>36.800000000000011</v>
      </c>
      <c r="AM63">
        <f t="shared" si="13"/>
        <v>39.199999999999989</v>
      </c>
      <c r="AN63">
        <f t="shared" si="13"/>
        <v>41.600000000000023</v>
      </c>
      <c r="AO63">
        <f t="shared" si="13"/>
        <v>44</v>
      </c>
      <c r="AP63">
        <f t="shared" si="13"/>
        <v>46.400000000000034</v>
      </c>
      <c r="AQ63">
        <f t="shared" si="13"/>
        <v>48.800000000000011</v>
      </c>
      <c r="AR63">
        <f t="shared" si="13"/>
        <v>51.200000000000045</v>
      </c>
      <c r="AS63">
        <f t="shared" si="13"/>
        <v>53.600000000000023</v>
      </c>
      <c r="AT63">
        <f t="shared" si="13"/>
        <v>56</v>
      </c>
      <c r="AU63">
        <f t="shared" si="13"/>
        <v>58.400000000000034</v>
      </c>
      <c r="AV63">
        <f t="shared" si="13"/>
        <v>60.800000000000011</v>
      </c>
      <c r="AW63">
        <f t="shared" si="13"/>
        <v>63.200000000000045</v>
      </c>
      <c r="AX63">
        <f t="shared" si="13"/>
        <v>65.600000000000023</v>
      </c>
      <c r="AY63">
        <f t="shared" si="13"/>
        <v>68.000000000000057</v>
      </c>
    </row>
    <row r="64" spans="11:51" x14ac:dyDescent="0.35">
      <c r="K64">
        <f t="shared" si="10"/>
        <v>10</v>
      </c>
      <c r="M64">
        <v>240</v>
      </c>
      <c r="O64">
        <f>P14-M64*P$4</f>
        <v>-270.2</v>
      </c>
      <c r="P64">
        <f t="shared" si="14"/>
        <v>-266</v>
      </c>
      <c r="T64">
        <f t="shared" si="11"/>
        <v>10</v>
      </c>
      <c r="U64">
        <f t="shared" si="12"/>
        <v>-2.0000000000000568</v>
      </c>
      <c r="V64">
        <f t="shared" si="13"/>
        <v>0.39999999999997726</v>
      </c>
      <c r="W64">
        <f t="shared" si="13"/>
        <v>2.7999999999999545</v>
      </c>
      <c r="X64">
        <f t="shared" si="13"/>
        <v>5.1999999999999886</v>
      </c>
      <c r="Y64">
        <f t="shared" si="13"/>
        <v>7.5999999999999659</v>
      </c>
      <c r="Z64">
        <f t="shared" si="13"/>
        <v>10</v>
      </c>
      <c r="AA64">
        <f t="shared" si="13"/>
        <v>12.399999999999977</v>
      </c>
      <c r="AB64">
        <f t="shared" si="13"/>
        <v>14.799999999999955</v>
      </c>
      <c r="AC64">
        <f t="shared" si="13"/>
        <v>17.199999999999989</v>
      </c>
      <c r="AD64">
        <f t="shared" si="13"/>
        <v>19.599999999999966</v>
      </c>
      <c r="AE64">
        <f t="shared" si="13"/>
        <v>22</v>
      </c>
      <c r="AF64">
        <f t="shared" si="13"/>
        <v>24.399999999999977</v>
      </c>
      <c r="AG64">
        <f t="shared" si="13"/>
        <v>26.800000000000011</v>
      </c>
      <c r="AH64">
        <f t="shared" si="13"/>
        <v>29.199999999999989</v>
      </c>
      <c r="AI64">
        <f t="shared" si="13"/>
        <v>31.600000000000023</v>
      </c>
      <c r="AJ64">
        <f t="shared" si="13"/>
        <v>34</v>
      </c>
      <c r="AK64">
        <f t="shared" si="13"/>
        <v>36.399999999999977</v>
      </c>
      <c r="AL64">
        <f t="shared" si="13"/>
        <v>38.800000000000011</v>
      </c>
      <c r="AM64">
        <f t="shared" si="13"/>
        <v>41.199999999999989</v>
      </c>
      <c r="AN64">
        <f t="shared" si="13"/>
        <v>43.600000000000023</v>
      </c>
      <c r="AO64">
        <f t="shared" si="13"/>
        <v>46</v>
      </c>
      <c r="AP64">
        <f t="shared" si="13"/>
        <v>48.400000000000034</v>
      </c>
      <c r="AQ64">
        <f t="shared" si="13"/>
        <v>50.800000000000011</v>
      </c>
      <c r="AR64">
        <f t="shared" si="13"/>
        <v>53.200000000000045</v>
      </c>
      <c r="AS64">
        <f t="shared" si="13"/>
        <v>55.600000000000023</v>
      </c>
      <c r="AT64">
        <f t="shared" si="13"/>
        <v>58</v>
      </c>
      <c r="AU64">
        <f t="shared" si="13"/>
        <v>60.400000000000034</v>
      </c>
      <c r="AV64">
        <f t="shared" si="13"/>
        <v>62.800000000000011</v>
      </c>
      <c r="AW64">
        <f t="shared" si="13"/>
        <v>65.200000000000045</v>
      </c>
      <c r="AX64">
        <f t="shared" si="13"/>
        <v>67.600000000000023</v>
      </c>
      <c r="AY64">
        <f t="shared" si="13"/>
        <v>70.000000000000057</v>
      </c>
    </row>
    <row r="65" spans="11:51" x14ac:dyDescent="0.35">
      <c r="K65">
        <f t="shared" si="10"/>
        <v>8</v>
      </c>
      <c r="L65">
        <f>(AA15-O15)/(AA$4-O$4)</f>
        <v>0</v>
      </c>
      <c r="O65">
        <f>V15-M65*V$4</f>
        <v>0</v>
      </c>
      <c r="P65">
        <f t="shared" si="14"/>
        <v>-264</v>
      </c>
      <c r="T65">
        <f t="shared" si="11"/>
        <v>8</v>
      </c>
      <c r="U65">
        <f t="shared" si="12"/>
        <v>-264</v>
      </c>
      <c r="V65">
        <f t="shared" si="13"/>
        <v>-264</v>
      </c>
      <c r="W65">
        <f t="shared" si="13"/>
        <v>-264</v>
      </c>
      <c r="X65">
        <f t="shared" si="13"/>
        <v>-264</v>
      </c>
      <c r="Y65">
        <f t="shared" si="13"/>
        <v>-264</v>
      </c>
      <c r="Z65">
        <f t="shared" si="13"/>
        <v>-264</v>
      </c>
      <c r="AA65">
        <f t="shared" si="13"/>
        <v>-264</v>
      </c>
      <c r="AB65">
        <f t="shared" si="13"/>
        <v>-264</v>
      </c>
      <c r="AC65">
        <f t="shared" si="13"/>
        <v>-264</v>
      </c>
      <c r="AD65">
        <f t="shared" si="13"/>
        <v>-264</v>
      </c>
      <c r="AE65">
        <f t="shared" si="13"/>
        <v>-264</v>
      </c>
      <c r="AF65">
        <f t="shared" si="13"/>
        <v>-264</v>
      </c>
      <c r="AG65">
        <f t="shared" si="13"/>
        <v>-264</v>
      </c>
      <c r="AH65">
        <f t="shared" si="13"/>
        <v>-264</v>
      </c>
      <c r="AI65">
        <f t="shared" si="13"/>
        <v>-264</v>
      </c>
      <c r="AJ65">
        <f t="shared" si="13"/>
        <v>-264</v>
      </c>
      <c r="AK65">
        <f t="shared" si="13"/>
        <v>-264</v>
      </c>
      <c r="AL65">
        <f t="shared" si="13"/>
        <v>-264</v>
      </c>
      <c r="AM65">
        <f t="shared" si="13"/>
        <v>-264</v>
      </c>
      <c r="AN65">
        <f t="shared" si="13"/>
        <v>-264</v>
      </c>
      <c r="AO65">
        <f t="shared" si="13"/>
        <v>-264</v>
      </c>
      <c r="AP65">
        <f t="shared" si="13"/>
        <v>-264</v>
      </c>
      <c r="AQ65">
        <f t="shared" si="13"/>
        <v>-264</v>
      </c>
      <c r="AR65">
        <f t="shared" si="13"/>
        <v>-264</v>
      </c>
      <c r="AS65">
        <f t="shared" si="13"/>
        <v>-264</v>
      </c>
      <c r="AT65">
        <f t="shared" si="13"/>
        <v>-264</v>
      </c>
      <c r="AU65">
        <f t="shared" si="13"/>
        <v>-264</v>
      </c>
      <c r="AV65">
        <f t="shared" si="13"/>
        <v>-264</v>
      </c>
      <c r="AW65">
        <f t="shared" si="13"/>
        <v>-264</v>
      </c>
      <c r="AX65">
        <f t="shared" si="13"/>
        <v>-264</v>
      </c>
      <c r="AY65">
        <f t="shared" si="13"/>
        <v>-264</v>
      </c>
    </row>
    <row r="66" spans="11:51" x14ac:dyDescent="0.35">
      <c r="K66">
        <f>K67+2</f>
        <v>6</v>
      </c>
      <c r="L66">
        <f>(AA16-Q16)/(AA$4-Q$4)</f>
        <v>17.499999999999986</v>
      </c>
      <c r="O66">
        <f>V16-M66*V$4</f>
        <v>3.75</v>
      </c>
      <c r="P66">
        <f t="shared" si="14"/>
        <v>-262</v>
      </c>
      <c r="T66">
        <f>T67+2</f>
        <v>6</v>
      </c>
      <c r="U66">
        <f t="shared" si="12"/>
        <v>-262</v>
      </c>
      <c r="V66">
        <f t="shared" si="13"/>
        <v>-262</v>
      </c>
      <c r="W66">
        <f t="shared" si="13"/>
        <v>-262</v>
      </c>
      <c r="X66">
        <f t="shared" si="13"/>
        <v>-262</v>
      </c>
      <c r="Y66">
        <f t="shared" si="13"/>
        <v>-262</v>
      </c>
      <c r="Z66">
        <f t="shared" si="13"/>
        <v>-262</v>
      </c>
      <c r="AA66">
        <f t="shared" si="13"/>
        <v>-262</v>
      </c>
      <c r="AB66">
        <f t="shared" si="13"/>
        <v>-262</v>
      </c>
      <c r="AC66">
        <f t="shared" si="13"/>
        <v>-262</v>
      </c>
      <c r="AD66">
        <f t="shared" si="13"/>
        <v>-262</v>
      </c>
      <c r="AE66">
        <f t="shared" si="13"/>
        <v>-262</v>
      </c>
      <c r="AF66">
        <f t="shared" si="13"/>
        <v>-262</v>
      </c>
      <c r="AG66">
        <f t="shared" si="13"/>
        <v>-262</v>
      </c>
      <c r="AH66">
        <f t="shared" si="13"/>
        <v>-262</v>
      </c>
      <c r="AI66">
        <f t="shared" si="13"/>
        <v>-262</v>
      </c>
      <c r="AJ66">
        <f t="shared" si="13"/>
        <v>-262</v>
      </c>
      <c r="AK66">
        <f t="shared" ref="AK66:AY68" si="15">$M66*AK$56+$P66</f>
        <v>-262</v>
      </c>
      <c r="AL66">
        <f t="shared" si="15"/>
        <v>-262</v>
      </c>
      <c r="AM66">
        <f t="shared" si="15"/>
        <v>-262</v>
      </c>
      <c r="AN66">
        <f t="shared" si="15"/>
        <v>-262</v>
      </c>
      <c r="AO66">
        <f t="shared" si="15"/>
        <v>-262</v>
      </c>
      <c r="AP66">
        <f t="shared" si="15"/>
        <v>-262</v>
      </c>
      <c r="AQ66">
        <f t="shared" si="15"/>
        <v>-262</v>
      </c>
      <c r="AR66">
        <f t="shared" si="15"/>
        <v>-262</v>
      </c>
      <c r="AS66">
        <f t="shared" si="15"/>
        <v>-262</v>
      </c>
      <c r="AT66">
        <f t="shared" si="15"/>
        <v>-262</v>
      </c>
      <c r="AU66">
        <f t="shared" si="15"/>
        <v>-262</v>
      </c>
      <c r="AV66">
        <f t="shared" si="15"/>
        <v>-262</v>
      </c>
      <c r="AW66">
        <f t="shared" si="15"/>
        <v>-262</v>
      </c>
      <c r="AX66">
        <f t="shared" si="15"/>
        <v>-262</v>
      </c>
      <c r="AY66">
        <f t="shared" si="15"/>
        <v>-262</v>
      </c>
    </row>
    <row r="67" spans="11:51" x14ac:dyDescent="0.35">
      <c r="K67">
        <v>4</v>
      </c>
      <c r="L67">
        <f>(AK17-Q17)/(AK$4-Q$4)</f>
        <v>-85.339999999999918</v>
      </c>
      <c r="O67">
        <f>AA17-M67*AA$4</f>
        <v>0</v>
      </c>
      <c r="P67">
        <f t="shared" si="14"/>
        <v>-260</v>
      </c>
      <c r="T67">
        <v>4</v>
      </c>
      <c r="U67">
        <f t="shared" si="12"/>
        <v>-260</v>
      </c>
      <c r="V67">
        <f t="shared" ref="V67:AJ68" si="16">$M67*V$56+$P67</f>
        <v>-260</v>
      </c>
      <c r="W67">
        <f t="shared" si="16"/>
        <v>-260</v>
      </c>
      <c r="X67">
        <f t="shared" si="16"/>
        <v>-260</v>
      </c>
      <c r="Y67">
        <f t="shared" si="16"/>
        <v>-260</v>
      </c>
      <c r="Z67">
        <f t="shared" si="16"/>
        <v>-260</v>
      </c>
      <c r="AA67">
        <f t="shared" si="16"/>
        <v>-260</v>
      </c>
      <c r="AB67">
        <f t="shared" si="16"/>
        <v>-260</v>
      </c>
      <c r="AC67">
        <f t="shared" si="16"/>
        <v>-260</v>
      </c>
      <c r="AD67">
        <f t="shared" si="16"/>
        <v>-260</v>
      </c>
      <c r="AE67">
        <f t="shared" si="16"/>
        <v>-260</v>
      </c>
      <c r="AF67">
        <f t="shared" si="16"/>
        <v>-260</v>
      </c>
      <c r="AG67">
        <f t="shared" si="16"/>
        <v>-260</v>
      </c>
      <c r="AH67">
        <f t="shared" si="16"/>
        <v>-260</v>
      </c>
      <c r="AI67">
        <f t="shared" si="16"/>
        <v>-260</v>
      </c>
      <c r="AJ67">
        <f t="shared" si="16"/>
        <v>-260</v>
      </c>
      <c r="AK67">
        <f t="shared" si="15"/>
        <v>-260</v>
      </c>
      <c r="AL67">
        <f t="shared" si="15"/>
        <v>-260</v>
      </c>
      <c r="AM67">
        <f t="shared" si="15"/>
        <v>-260</v>
      </c>
      <c r="AN67">
        <f t="shared" si="15"/>
        <v>-260</v>
      </c>
      <c r="AO67">
        <f t="shared" si="15"/>
        <v>-260</v>
      </c>
      <c r="AP67">
        <f t="shared" si="15"/>
        <v>-260</v>
      </c>
      <c r="AQ67">
        <f t="shared" si="15"/>
        <v>-260</v>
      </c>
      <c r="AR67">
        <f t="shared" si="15"/>
        <v>-260</v>
      </c>
      <c r="AS67">
        <f t="shared" si="15"/>
        <v>-260</v>
      </c>
      <c r="AT67">
        <f t="shared" si="15"/>
        <v>-260</v>
      </c>
      <c r="AU67">
        <f t="shared" si="15"/>
        <v>-260</v>
      </c>
      <c r="AV67">
        <f t="shared" si="15"/>
        <v>-260</v>
      </c>
      <c r="AW67">
        <f t="shared" si="15"/>
        <v>-260</v>
      </c>
      <c r="AX67">
        <f t="shared" si="15"/>
        <v>-260</v>
      </c>
      <c r="AY67">
        <f t="shared" si="15"/>
        <v>-260</v>
      </c>
    </row>
    <row r="68" spans="11:51" x14ac:dyDescent="0.35">
      <c r="K68">
        <v>2</v>
      </c>
      <c r="L68">
        <f>(AL18-V18)/(AL$4-V$4)</f>
        <v>28.456</v>
      </c>
      <c r="O68">
        <f>V18-M68*V$4</f>
        <v>0</v>
      </c>
      <c r="P68">
        <f t="shared" si="14"/>
        <v>-258</v>
      </c>
      <c r="T68">
        <v>2</v>
      </c>
      <c r="U68">
        <f t="shared" si="12"/>
        <v>-258</v>
      </c>
      <c r="V68">
        <f t="shared" si="16"/>
        <v>-258</v>
      </c>
      <c r="W68">
        <f t="shared" si="16"/>
        <v>-258</v>
      </c>
      <c r="X68">
        <f t="shared" si="16"/>
        <v>-258</v>
      </c>
      <c r="Y68">
        <f t="shared" si="16"/>
        <v>-258</v>
      </c>
      <c r="Z68">
        <f t="shared" si="16"/>
        <v>-258</v>
      </c>
      <c r="AA68">
        <f t="shared" si="16"/>
        <v>-258</v>
      </c>
      <c r="AB68">
        <f t="shared" si="16"/>
        <v>-258</v>
      </c>
      <c r="AC68">
        <f t="shared" si="16"/>
        <v>-258</v>
      </c>
      <c r="AD68">
        <f t="shared" si="16"/>
        <v>-258</v>
      </c>
      <c r="AE68">
        <f t="shared" si="16"/>
        <v>-258</v>
      </c>
      <c r="AF68">
        <f t="shared" si="16"/>
        <v>-258</v>
      </c>
      <c r="AG68">
        <f t="shared" si="16"/>
        <v>-258</v>
      </c>
      <c r="AH68">
        <f t="shared" si="16"/>
        <v>-258</v>
      </c>
      <c r="AI68">
        <f t="shared" si="16"/>
        <v>-258</v>
      </c>
      <c r="AJ68">
        <f t="shared" si="16"/>
        <v>-258</v>
      </c>
      <c r="AK68">
        <f t="shared" si="15"/>
        <v>-258</v>
      </c>
      <c r="AL68">
        <f t="shared" si="15"/>
        <v>-258</v>
      </c>
      <c r="AM68">
        <f t="shared" si="15"/>
        <v>-258</v>
      </c>
      <c r="AN68">
        <f t="shared" si="15"/>
        <v>-258</v>
      </c>
      <c r="AO68">
        <f t="shared" si="15"/>
        <v>-258</v>
      </c>
      <c r="AP68">
        <f t="shared" si="15"/>
        <v>-258</v>
      </c>
      <c r="AQ68">
        <f t="shared" si="15"/>
        <v>-258</v>
      </c>
      <c r="AR68">
        <f t="shared" si="15"/>
        <v>-258</v>
      </c>
      <c r="AS68">
        <f t="shared" si="15"/>
        <v>-258</v>
      </c>
      <c r="AT68">
        <f t="shared" si="15"/>
        <v>-258</v>
      </c>
      <c r="AU68">
        <f t="shared" si="15"/>
        <v>-258</v>
      </c>
      <c r="AV68">
        <f t="shared" si="15"/>
        <v>-258</v>
      </c>
      <c r="AW68">
        <f t="shared" si="15"/>
        <v>-258</v>
      </c>
      <c r="AX68">
        <f t="shared" si="15"/>
        <v>-258</v>
      </c>
      <c r="AY68">
        <f t="shared" si="15"/>
        <v>-258</v>
      </c>
    </row>
    <row r="69" spans="11:51" x14ac:dyDescent="0.35">
      <c r="K69">
        <v>0</v>
      </c>
      <c r="L69">
        <v>0</v>
      </c>
      <c r="O69">
        <v>0</v>
      </c>
      <c r="P69">
        <f t="shared" si="14"/>
        <v>-256</v>
      </c>
    </row>
    <row r="74" spans="11:51" x14ac:dyDescent="0.35">
      <c r="K74" t="s">
        <v>5</v>
      </c>
      <c r="L74">
        <f>123.5</f>
        <v>123.5</v>
      </c>
      <c r="P74">
        <v>-130</v>
      </c>
      <c r="R74">
        <v>126</v>
      </c>
    </row>
    <row r="75" spans="11:51" x14ac:dyDescent="0.35">
      <c r="K75" t="s">
        <v>3</v>
      </c>
      <c r="L75">
        <v>2.2999999999999998</v>
      </c>
      <c r="P75">
        <v>2.1800000000000002</v>
      </c>
      <c r="R75">
        <v>2.2599999999999998</v>
      </c>
    </row>
    <row r="76" spans="11:51" x14ac:dyDescent="0.35">
      <c r="K76" t="s">
        <v>4</v>
      </c>
      <c r="L76">
        <v>6.3</v>
      </c>
      <c r="P76">
        <v>6.45</v>
      </c>
      <c r="R76">
        <v>6.375</v>
      </c>
    </row>
  </sheetData>
  <mergeCells count="2">
    <mergeCell ref="Q2:V2"/>
    <mergeCell ref="Q3:A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A53"/>
  <sheetViews>
    <sheetView topLeftCell="D44" workbookViewId="0">
      <selection activeCell="G23" sqref="G23"/>
    </sheetView>
  </sheetViews>
  <sheetFormatPr defaultColWidth="9.1796875" defaultRowHeight="14.5" x14ac:dyDescent="0.35"/>
  <cols>
    <col min="1" max="16384" width="9.1796875" style="5"/>
  </cols>
  <sheetData>
    <row r="6" spans="9:11" x14ac:dyDescent="0.35">
      <c r="I6" s="5">
        <v>8</v>
      </c>
      <c r="J6" s="5">
        <v>10</v>
      </c>
      <c r="K6" s="5">
        <v>12</v>
      </c>
    </row>
    <row r="17" spans="3:27" x14ac:dyDescent="0.35">
      <c r="E17" s="10" t="s">
        <v>13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6"/>
    </row>
    <row r="18" spans="3:27" x14ac:dyDescent="0.35">
      <c r="E18" s="11" t="s">
        <v>15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7"/>
    </row>
    <row r="19" spans="3:27" x14ac:dyDescent="0.35">
      <c r="C19" s="5" t="s">
        <v>2</v>
      </c>
      <c r="D19" s="5" t="s">
        <v>14</v>
      </c>
      <c r="E19" s="5">
        <v>2</v>
      </c>
      <c r="F19" s="5">
        <v>3</v>
      </c>
      <c r="G19" s="5">
        <v>4</v>
      </c>
      <c r="H19" s="5">
        <v>6</v>
      </c>
      <c r="I19" s="5">
        <v>8</v>
      </c>
      <c r="J19" s="5">
        <v>10</v>
      </c>
      <c r="K19" s="5">
        <v>12</v>
      </c>
      <c r="L19" s="5">
        <v>14</v>
      </c>
      <c r="M19" s="5">
        <v>16</v>
      </c>
      <c r="N19" s="5">
        <v>18</v>
      </c>
      <c r="O19" s="5">
        <v>20</v>
      </c>
      <c r="P19" s="5">
        <v>24</v>
      </c>
      <c r="Q19" s="5">
        <v>28</v>
      </c>
      <c r="R19" s="5">
        <v>32</v>
      </c>
      <c r="S19" s="5">
        <v>40</v>
      </c>
      <c r="T19" s="5">
        <v>50</v>
      </c>
      <c r="U19" s="5">
        <v>80</v>
      </c>
      <c r="W19" s="10" t="s">
        <v>17</v>
      </c>
      <c r="X19" s="10"/>
      <c r="Y19" s="10"/>
      <c r="Z19" s="10"/>
      <c r="AA19" s="10"/>
    </row>
    <row r="20" spans="3:27" x14ac:dyDescent="0.35">
      <c r="C20" s="5">
        <f>POWER(2,D20)</f>
        <v>1048576</v>
      </c>
      <c r="D20" s="5">
        <v>20</v>
      </c>
      <c r="W20" s="6"/>
      <c r="X20" s="6"/>
      <c r="Y20" s="6"/>
      <c r="Z20" s="6"/>
      <c r="AA20" s="6"/>
    </row>
    <row r="21" spans="3:27" x14ac:dyDescent="0.35">
      <c r="C21" s="5">
        <f>POWER(2,D21)</f>
        <v>262144</v>
      </c>
      <c r="D21" s="5">
        <v>18</v>
      </c>
      <c r="W21" s="6"/>
      <c r="X21" s="6"/>
      <c r="Y21" s="6"/>
      <c r="Z21" s="6"/>
      <c r="AA21" s="6"/>
    </row>
    <row r="22" spans="3:27" x14ac:dyDescent="0.35">
      <c r="C22" s="5">
        <f>POWER(2,D22)</f>
        <v>65536</v>
      </c>
      <c r="D22" s="5">
        <v>16</v>
      </c>
      <c r="G22" s="5">
        <v>4.9800000000000004</v>
      </c>
      <c r="W22" s="6"/>
      <c r="X22" s="6"/>
      <c r="Y22" s="6"/>
      <c r="Z22" s="6"/>
      <c r="AA22" s="6"/>
    </row>
    <row r="23" spans="3:27" x14ac:dyDescent="0.35">
      <c r="C23" s="5">
        <f>POWER(2,D23)</f>
        <v>16384</v>
      </c>
      <c r="D23" s="5">
        <v>14</v>
      </c>
      <c r="G23" s="5">
        <v>6.93</v>
      </c>
      <c r="W23" s="6"/>
      <c r="X23" s="6"/>
      <c r="Y23" s="6"/>
      <c r="Z23" s="6"/>
      <c r="AA23" s="6"/>
    </row>
    <row r="24" spans="3:27" x14ac:dyDescent="0.35">
      <c r="C24" s="5">
        <f t="shared" ref="C24:C29" si="0">POWER(2,D24)</f>
        <v>4096</v>
      </c>
      <c r="D24" s="5">
        <f t="shared" ref="D24:D29" si="1">D25+1</f>
        <v>12</v>
      </c>
      <c r="J24" s="5">
        <v>21.885999999999999</v>
      </c>
      <c r="K24" s="5">
        <v>22.84</v>
      </c>
      <c r="L24" s="5">
        <v>23.81</v>
      </c>
      <c r="W24" s="5">
        <f t="shared" ref="W24:AA29" si="2">I24-I25</f>
        <v>-19.524000000000001</v>
      </c>
      <c r="X24" s="5">
        <f t="shared" si="2"/>
        <v>0.98600000000000065</v>
      </c>
      <c r="Y24" s="5">
        <f t="shared" si="2"/>
        <v>1.0399999999999991</v>
      </c>
      <c r="Z24" s="5">
        <f t="shared" si="2"/>
        <v>1.2099999999999973</v>
      </c>
      <c r="AA24" s="5">
        <f t="shared" si="2"/>
        <v>0</v>
      </c>
    </row>
    <row r="25" spans="3:27" x14ac:dyDescent="0.35">
      <c r="C25" s="5">
        <f t="shared" si="0"/>
        <v>2048</v>
      </c>
      <c r="D25" s="5">
        <f t="shared" si="1"/>
        <v>11</v>
      </c>
      <c r="F25" s="5">
        <v>11.51</v>
      </c>
      <c r="I25" s="5">
        <v>19.524000000000001</v>
      </c>
      <c r="J25" s="5">
        <v>20.9</v>
      </c>
      <c r="K25" s="5">
        <v>21.8</v>
      </c>
      <c r="L25" s="5">
        <v>22.6</v>
      </c>
      <c r="W25" s="5">
        <f t="shared" si="2"/>
        <v>1.0440000000000005</v>
      </c>
      <c r="X25" s="5">
        <f t="shared" si="2"/>
        <v>1.0899999999999999</v>
      </c>
      <c r="Y25" s="5">
        <f t="shared" si="2"/>
        <v>1</v>
      </c>
      <c r="Z25" s="5">
        <f t="shared" si="2"/>
        <v>1.0300000000000011</v>
      </c>
      <c r="AA25" s="5">
        <f t="shared" si="2"/>
        <v>0</v>
      </c>
    </row>
    <row r="26" spans="3:27" x14ac:dyDescent="0.35">
      <c r="C26" s="5">
        <f t="shared" si="0"/>
        <v>1024</v>
      </c>
      <c r="D26" s="5">
        <f t="shared" si="1"/>
        <v>10</v>
      </c>
      <c r="E26" s="5">
        <v>2.44</v>
      </c>
      <c r="F26" s="5">
        <v>10.56</v>
      </c>
      <c r="G26" s="5">
        <v>13.61</v>
      </c>
      <c r="H26" s="5">
        <v>16.71</v>
      </c>
      <c r="I26" s="5">
        <v>18.48</v>
      </c>
      <c r="J26" s="5">
        <v>19.809999999999999</v>
      </c>
      <c r="K26" s="5">
        <v>20.8</v>
      </c>
      <c r="L26" s="5">
        <v>21.57</v>
      </c>
      <c r="W26" s="5">
        <f t="shared" si="2"/>
        <v>0.85000000000000142</v>
      </c>
      <c r="X26" s="5">
        <f t="shared" si="2"/>
        <v>0.96999999999999886</v>
      </c>
      <c r="Y26" s="5">
        <f t="shared" si="2"/>
        <v>0.97000000000000242</v>
      </c>
      <c r="Z26" s="5">
        <f t="shared" si="2"/>
        <v>0.99000000000000199</v>
      </c>
      <c r="AA26" s="5">
        <f t="shared" si="2"/>
        <v>-21.45</v>
      </c>
    </row>
    <row r="27" spans="3:27" x14ac:dyDescent="0.35">
      <c r="C27" s="5">
        <f t="shared" si="0"/>
        <v>512</v>
      </c>
      <c r="D27" s="5">
        <f t="shared" si="1"/>
        <v>9</v>
      </c>
      <c r="E27" s="5">
        <v>2.5299999999999998</v>
      </c>
      <c r="F27" s="5">
        <v>9.6</v>
      </c>
      <c r="G27" s="5">
        <v>12.65</v>
      </c>
      <c r="H27" s="5">
        <v>15.73</v>
      </c>
      <c r="I27" s="5">
        <v>17.63</v>
      </c>
      <c r="J27" s="5">
        <v>18.84</v>
      </c>
      <c r="K27" s="5">
        <v>19.829999999999998</v>
      </c>
      <c r="L27" s="5">
        <v>20.58</v>
      </c>
      <c r="M27" s="5">
        <v>21.45</v>
      </c>
      <c r="W27" s="5">
        <f t="shared" si="2"/>
        <v>1.0689999999999991</v>
      </c>
      <c r="X27" s="5">
        <f t="shared" si="2"/>
        <v>0.99500000000000099</v>
      </c>
      <c r="Y27" s="5">
        <f t="shared" si="2"/>
        <v>1.0299999999999976</v>
      </c>
      <c r="Z27" s="5">
        <f t="shared" si="2"/>
        <v>0.91499999999999915</v>
      </c>
      <c r="AA27" s="5">
        <f t="shared" si="2"/>
        <v>1.0500000000000007</v>
      </c>
    </row>
    <row r="28" spans="3:27" x14ac:dyDescent="0.35">
      <c r="C28" s="5">
        <f t="shared" si="0"/>
        <v>256</v>
      </c>
      <c r="D28" s="5">
        <f t="shared" si="1"/>
        <v>8</v>
      </c>
      <c r="E28" s="5">
        <v>2.63</v>
      </c>
      <c r="F28" s="5">
        <v>8.8000000000000007</v>
      </c>
      <c r="G28" s="5">
        <v>11.67</v>
      </c>
      <c r="H28" s="5">
        <v>14.74</v>
      </c>
      <c r="I28" s="5">
        <v>16.561</v>
      </c>
      <c r="J28" s="5">
        <v>17.844999999999999</v>
      </c>
      <c r="K28" s="5">
        <v>18.8</v>
      </c>
      <c r="L28" s="5">
        <v>19.664999999999999</v>
      </c>
      <c r="M28" s="5">
        <v>20.399999999999999</v>
      </c>
      <c r="W28" s="5">
        <f t="shared" si="2"/>
        <v>1.016</v>
      </c>
      <c r="X28" s="5">
        <f t="shared" si="2"/>
        <v>0.98199999999999932</v>
      </c>
      <c r="Y28" s="5">
        <f t="shared" si="2"/>
        <v>0.95500000000000185</v>
      </c>
      <c r="Z28" s="5">
        <f t="shared" si="2"/>
        <v>0.97499999999999787</v>
      </c>
      <c r="AA28" s="5">
        <f t="shared" si="2"/>
        <v>1</v>
      </c>
    </row>
    <row r="29" spans="3:27" x14ac:dyDescent="0.35">
      <c r="C29" s="5">
        <f t="shared" si="0"/>
        <v>128</v>
      </c>
      <c r="D29" s="5">
        <f t="shared" si="1"/>
        <v>7</v>
      </c>
      <c r="E29" s="5">
        <v>2.77</v>
      </c>
      <c r="F29" s="5">
        <v>8</v>
      </c>
      <c r="G29" s="5">
        <v>10.77</v>
      </c>
      <c r="H29" s="5">
        <v>13.8</v>
      </c>
      <c r="I29" s="5">
        <v>15.545</v>
      </c>
      <c r="J29" s="5">
        <v>16.863</v>
      </c>
      <c r="K29" s="5">
        <v>17.844999999999999</v>
      </c>
      <c r="L29" s="5">
        <v>18.690000000000001</v>
      </c>
      <c r="M29" s="5">
        <v>19.399999999999999</v>
      </c>
      <c r="P29" s="5">
        <v>21.36</v>
      </c>
      <c r="Q29" s="5">
        <v>22.1</v>
      </c>
      <c r="W29" s="5">
        <f t="shared" si="2"/>
        <v>0.88299999999999912</v>
      </c>
      <c r="X29" s="5">
        <f t="shared" si="2"/>
        <v>0.92799999999999905</v>
      </c>
      <c r="Y29" s="5">
        <f t="shared" si="2"/>
        <v>0.98999999999999844</v>
      </c>
      <c r="Z29" s="5">
        <f t="shared" si="2"/>
        <v>1.0100000000000016</v>
      </c>
      <c r="AA29" s="5">
        <f t="shared" si="2"/>
        <v>1.0499999999999972</v>
      </c>
    </row>
    <row r="30" spans="3:27" x14ac:dyDescent="0.35">
      <c r="C30" s="5">
        <f>POWER(2,D30)</f>
        <v>64</v>
      </c>
      <c r="D30" s="5">
        <v>6</v>
      </c>
      <c r="E30" s="5">
        <v>2.95</v>
      </c>
      <c r="F30" s="5">
        <v>7.4109999999999996</v>
      </c>
      <c r="G30" s="5">
        <v>9.9499999999999993</v>
      </c>
      <c r="H30" s="5">
        <v>12.866</v>
      </c>
      <c r="I30" s="5">
        <v>14.662000000000001</v>
      </c>
      <c r="J30" s="5">
        <v>15.935</v>
      </c>
      <c r="K30" s="5">
        <v>16.855</v>
      </c>
      <c r="L30" s="5">
        <v>17.68</v>
      </c>
      <c r="M30" s="5">
        <v>18.350000000000001</v>
      </c>
      <c r="N30" s="5">
        <v>18.943999999999999</v>
      </c>
      <c r="O30" s="5">
        <v>19.448</v>
      </c>
      <c r="P30" s="5">
        <v>20.38</v>
      </c>
      <c r="Q30" s="5">
        <v>21.13</v>
      </c>
      <c r="R30" s="5">
        <v>21.72</v>
      </c>
      <c r="S30" s="5">
        <v>22.77</v>
      </c>
      <c r="T30" s="5">
        <v>23.76</v>
      </c>
      <c r="U30" s="5">
        <v>25.88</v>
      </c>
    </row>
    <row r="32" spans="3:27" x14ac:dyDescent="0.35">
      <c r="E32" s="10" t="s">
        <v>16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6"/>
    </row>
    <row r="33" spans="1:21" x14ac:dyDescent="0.35">
      <c r="E33" s="5">
        <v>2</v>
      </c>
      <c r="F33" s="5">
        <v>3</v>
      </c>
      <c r="G33" s="5">
        <v>4</v>
      </c>
      <c r="H33" s="5">
        <v>6</v>
      </c>
      <c r="I33" s="5">
        <v>8</v>
      </c>
      <c r="J33" s="5">
        <v>10</v>
      </c>
      <c r="K33" s="5">
        <v>12</v>
      </c>
      <c r="L33" s="5">
        <v>14</v>
      </c>
      <c r="M33" s="5">
        <v>16</v>
      </c>
      <c r="N33" s="5">
        <v>18</v>
      </c>
      <c r="O33" s="5">
        <v>20</v>
      </c>
      <c r="P33" s="5">
        <v>24</v>
      </c>
      <c r="Q33" s="5">
        <v>28</v>
      </c>
      <c r="R33" s="5">
        <v>32</v>
      </c>
      <c r="S33" s="5">
        <v>40</v>
      </c>
      <c r="T33" s="5">
        <v>50</v>
      </c>
    </row>
    <row r="34" spans="1:21" x14ac:dyDescent="0.35">
      <c r="D34" s="5">
        <f t="shared" ref="D34:D39" si="3">D35+1</f>
        <v>12</v>
      </c>
      <c r="E34" s="5">
        <f t="shared" ref="E34:S34" si="4">(E24-F24)/(E$19-F$19)</f>
        <v>0</v>
      </c>
      <c r="F34" s="5">
        <f t="shared" si="4"/>
        <v>0</v>
      </c>
      <c r="G34" s="5">
        <f t="shared" si="4"/>
        <v>0</v>
      </c>
      <c r="H34" s="5">
        <f t="shared" si="4"/>
        <v>0</v>
      </c>
      <c r="I34" s="5">
        <f t="shared" si="4"/>
        <v>10.943</v>
      </c>
      <c r="J34" s="5">
        <f t="shared" si="4"/>
        <v>0.47700000000000031</v>
      </c>
      <c r="K34" s="5">
        <f t="shared" si="4"/>
        <v>0.48499999999999943</v>
      </c>
      <c r="L34" s="5">
        <f t="shared" si="4"/>
        <v>-11.904999999999999</v>
      </c>
      <c r="M34" s="5">
        <f t="shared" si="4"/>
        <v>0</v>
      </c>
      <c r="N34" s="5">
        <f t="shared" si="4"/>
        <v>0</v>
      </c>
      <c r="O34" s="5">
        <f t="shared" si="4"/>
        <v>0</v>
      </c>
      <c r="P34" s="5">
        <f t="shared" si="4"/>
        <v>0</v>
      </c>
      <c r="Q34" s="5">
        <f t="shared" si="4"/>
        <v>0</v>
      </c>
      <c r="R34" s="5">
        <f t="shared" si="4"/>
        <v>0</v>
      </c>
      <c r="S34" s="5">
        <f t="shared" si="4"/>
        <v>0</v>
      </c>
    </row>
    <row r="35" spans="1:21" x14ac:dyDescent="0.35">
      <c r="D35" s="5">
        <f t="shared" si="3"/>
        <v>11</v>
      </c>
      <c r="E35" s="5">
        <f t="shared" ref="E35:S35" si="5">(E25-F25)/(E$19-F$19)</f>
        <v>11.51</v>
      </c>
      <c r="F35" s="5">
        <f t="shared" si="5"/>
        <v>-11.51</v>
      </c>
      <c r="G35" s="5">
        <f t="shared" si="5"/>
        <v>0</v>
      </c>
      <c r="H35" s="5">
        <f t="shared" si="5"/>
        <v>9.7620000000000005</v>
      </c>
      <c r="I35" s="5">
        <f t="shared" si="5"/>
        <v>0.68799999999999883</v>
      </c>
      <c r="J35" s="5">
        <f t="shared" si="5"/>
        <v>0.45000000000000107</v>
      </c>
      <c r="K35" s="5">
        <f t="shared" si="5"/>
        <v>0.40000000000000036</v>
      </c>
      <c r="L35" s="5">
        <f t="shared" si="5"/>
        <v>-11.3</v>
      </c>
      <c r="M35" s="5">
        <f t="shared" si="5"/>
        <v>0</v>
      </c>
      <c r="N35" s="5">
        <f t="shared" si="5"/>
        <v>0</v>
      </c>
      <c r="O35" s="5">
        <f t="shared" si="5"/>
        <v>0</v>
      </c>
      <c r="P35" s="5">
        <f t="shared" si="5"/>
        <v>0</v>
      </c>
      <c r="Q35" s="5">
        <f t="shared" si="5"/>
        <v>0</v>
      </c>
      <c r="R35" s="5">
        <f t="shared" si="5"/>
        <v>0</v>
      </c>
      <c r="S35" s="5">
        <f t="shared" si="5"/>
        <v>0</v>
      </c>
    </row>
    <row r="36" spans="1:21" x14ac:dyDescent="0.35">
      <c r="D36" s="5">
        <f t="shared" si="3"/>
        <v>10</v>
      </c>
      <c r="E36" s="5">
        <f t="shared" ref="E36:S36" si="6">(E26-F26)/(E$19-F$19)</f>
        <v>8.120000000000001</v>
      </c>
      <c r="F36" s="5">
        <f t="shared" si="6"/>
        <v>3.0499999999999989</v>
      </c>
      <c r="G36" s="5">
        <f t="shared" si="6"/>
        <v>1.5500000000000007</v>
      </c>
      <c r="H36" s="5">
        <f t="shared" si="6"/>
        <v>0.88499999999999979</v>
      </c>
      <c r="I36" s="5">
        <f t="shared" si="6"/>
        <v>0.66499999999999915</v>
      </c>
      <c r="J36" s="5">
        <f t="shared" si="6"/>
        <v>0.49500000000000099</v>
      </c>
      <c r="K36" s="5">
        <f t="shared" si="6"/>
        <v>0.38499999999999979</v>
      </c>
      <c r="L36" s="5">
        <f t="shared" si="6"/>
        <v>-10.785</v>
      </c>
      <c r="M36" s="5">
        <f t="shared" si="6"/>
        <v>0</v>
      </c>
      <c r="N36" s="5">
        <f t="shared" si="6"/>
        <v>0</v>
      </c>
      <c r="O36" s="5">
        <f t="shared" si="6"/>
        <v>0</v>
      </c>
      <c r="P36" s="5">
        <f t="shared" si="6"/>
        <v>0</v>
      </c>
      <c r="Q36" s="5">
        <f t="shared" si="6"/>
        <v>0</v>
      </c>
      <c r="R36" s="5">
        <f t="shared" si="6"/>
        <v>0</v>
      </c>
      <c r="S36" s="5">
        <f t="shared" si="6"/>
        <v>0</v>
      </c>
    </row>
    <row r="37" spans="1:21" x14ac:dyDescent="0.35">
      <c r="D37" s="5">
        <f t="shared" si="3"/>
        <v>9</v>
      </c>
      <c r="E37" s="5">
        <f t="shared" ref="E37:S37" si="7">(E27-F27)/(E$19-F$19)</f>
        <v>7.07</v>
      </c>
      <c r="F37" s="5">
        <f t="shared" si="7"/>
        <v>3.0500000000000007</v>
      </c>
      <c r="G37" s="5">
        <f t="shared" si="7"/>
        <v>1.54</v>
      </c>
      <c r="H37" s="5">
        <f t="shared" si="7"/>
        <v>0.94999999999999929</v>
      </c>
      <c r="I37" s="5">
        <f t="shared" si="7"/>
        <v>0.60500000000000043</v>
      </c>
      <c r="J37" s="5">
        <f t="shared" si="7"/>
        <v>0.49499999999999922</v>
      </c>
      <c r="K37" s="5">
        <f t="shared" si="7"/>
        <v>0.375</v>
      </c>
      <c r="L37" s="5">
        <f t="shared" si="7"/>
        <v>0.4350000000000005</v>
      </c>
      <c r="M37" s="5">
        <f t="shared" si="7"/>
        <v>-10.725</v>
      </c>
      <c r="N37" s="5">
        <f t="shared" si="7"/>
        <v>0</v>
      </c>
      <c r="O37" s="5">
        <f t="shared" si="7"/>
        <v>0</v>
      </c>
      <c r="P37" s="5">
        <f t="shared" si="7"/>
        <v>0</v>
      </c>
      <c r="Q37" s="5">
        <f t="shared" si="7"/>
        <v>0</v>
      </c>
      <c r="R37" s="5">
        <f t="shared" si="7"/>
        <v>0</v>
      </c>
      <c r="S37" s="5">
        <f t="shared" si="7"/>
        <v>0</v>
      </c>
    </row>
    <row r="38" spans="1:21" x14ac:dyDescent="0.35">
      <c r="D38" s="5">
        <f t="shared" si="3"/>
        <v>8</v>
      </c>
      <c r="E38" s="5">
        <f t="shared" ref="E38:S38" si="8">(E28-F28)/(E$19-F$19)</f>
        <v>6.1700000000000008</v>
      </c>
      <c r="F38" s="5">
        <f t="shared" si="8"/>
        <v>2.8699999999999992</v>
      </c>
      <c r="G38" s="5">
        <f t="shared" si="8"/>
        <v>1.5350000000000001</v>
      </c>
      <c r="H38" s="5">
        <f t="shared" si="8"/>
        <v>0.91049999999999986</v>
      </c>
      <c r="I38" s="5">
        <f t="shared" si="8"/>
        <v>0.64199999999999946</v>
      </c>
      <c r="J38" s="5">
        <f t="shared" si="8"/>
        <v>0.47750000000000092</v>
      </c>
      <c r="K38" s="5">
        <f t="shared" si="8"/>
        <v>0.43249999999999922</v>
      </c>
      <c r="L38" s="5">
        <f t="shared" si="8"/>
        <v>0.36749999999999972</v>
      </c>
      <c r="M38" s="5">
        <f t="shared" si="8"/>
        <v>-10.199999999999999</v>
      </c>
      <c r="N38" s="5">
        <f t="shared" si="8"/>
        <v>0</v>
      </c>
      <c r="O38" s="5">
        <f t="shared" si="8"/>
        <v>0</v>
      </c>
      <c r="P38" s="5">
        <f t="shared" si="8"/>
        <v>0</v>
      </c>
      <c r="Q38" s="5">
        <f t="shared" si="8"/>
        <v>0</v>
      </c>
      <c r="R38" s="5">
        <f t="shared" si="8"/>
        <v>0</v>
      </c>
      <c r="S38" s="5">
        <f t="shared" si="8"/>
        <v>0</v>
      </c>
    </row>
    <row r="39" spans="1:21" x14ac:dyDescent="0.35">
      <c r="D39" s="5">
        <f t="shared" si="3"/>
        <v>7</v>
      </c>
      <c r="E39" s="5">
        <f t="shared" ref="E39:S39" si="9">(E29-F29)/(E$19-F$19)</f>
        <v>5.23</v>
      </c>
      <c r="F39" s="5">
        <f t="shared" si="9"/>
        <v>2.7699999999999996</v>
      </c>
      <c r="G39" s="5">
        <f t="shared" si="9"/>
        <v>1.5150000000000006</v>
      </c>
      <c r="H39" s="5">
        <f t="shared" si="9"/>
        <v>0.87249999999999961</v>
      </c>
      <c r="I39" s="5">
        <f t="shared" si="9"/>
        <v>0.65899999999999981</v>
      </c>
      <c r="J39" s="5">
        <f t="shared" si="9"/>
        <v>0.49099999999999966</v>
      </c>
      <c r="K39" s="5">
        <f t="shared" si="9"/>
        <v>0.42250000000000121</v>
      </c>
      <c r="L39" s="5">
        <f t="shared" si="9"/>
        <v>0.35499999999999865</v>
      </c>
      <c r="M39" s="5">
        <f t="shared" si="9"/>
        <v>-9.6999999999999993</v>
      </c>
      <c r="N39" s="5">
        <f t="shared" si="9"/>
        <v>0</v>
      </c>
      <c r="O39" s="5">
        <f t="shared" si="9"/>
        <v>5.34</v>
      </c>
      <c r="P39" s="5">
        <f t="shared" si="9"/>
        <v>0.1850000000000005</v>
      </c>
      <c r="Q39" s="5">
        <f t="shared" si="9"/>
        <v>-5.5250000000000004</v>
      </c>
      <c r="R39" s="5">
        <f t="shared" si="9"/>
        <v>0</v>
      </c>
      <c r="S39" s="5">
        <f t="shared" si="9"/>
        <v>0</v>
      </c>
    </row>
    <row r="40" spans="1:21" x14ac:dyDescent="0.35">
      <c r="D40" s="5">
        <v>6</v>
      </c>
      <c r="E40" s="5">
        <f t="shared" ref="E40:S40" si="10">(E30-F30)/(E$19-F$19)</f>
        <v>4.4609999999999994</v>
      </c>
      <c r="F40" s="5">
        <f t="shared" si="10"/>
        <v>2.5389999999999997</v>
      </c>
      <c r="G40" s="5">
        <f t="shared" si="10"/>
        <v>1.4580000000000002</v>
      </c>
      <c r="H40" s="5">
        <f t="shared" si="10"/>
        <v>0.89800000000000058</v>
      </c>
      <c r="I40" s="5">
        <f t="shared" si="10"/>
        <v>0.63649999999999984</v>
      </c>
      <c r="J40" s="5">
        <f t="shared" si="10"/>
        <v>0.45999999999999996</v>
      </c>
      <c r="K40" s="5">
        <f t="shared" si="10"/>
        <v>0.41249999999999964</v>
      </c>
      <c r="L40" s="5">
        <f t="shared" si="10"/>
        <v>0.33500000000000085</v>
      </c>
      <c r="M40" s="5">
        <f t="shared" si="10"/>
        <v>0.29699999999999882</v>
      </c>
      <c r="N40" s="5">
        <f t="shared" si="10"/>
        <v>0.25200000000000067</v>
      </c>
      <c r="O40" s="5">
        <f t="shared" si="10"/>
        <v>0.23299999999999965</v>
      </c>
      <c r="P40" s="5">
        <f t="shared" si="10"/>
        <v>0.1875</v>
      </c>
      <c r="Q40" s="5">
        <f t="shared" si="10"/>
        <v>0.14749999999999996</v>
      </c>
      <c r="R40" s="5">
        <f t="shared" si="10"/>
        <v>0.13125000000000009</v>
      </c>
      <c r="S40" s="5">
        <f t="shared" si="10"/>
        <v>9.9000000000000199E-2</v>
      </c>
    </row>
    <row r="42" spans="1:21" x14ac:dyDescent="0.35">
      <c r="E42" s="10" t="s">
        <v>12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1" x14ac:dyDescent="0.35">
      <c r="C43" s="5" t="str">
        <f t="shared" ref="C43:C49" si="11">CONCATENATE(D43,"p")</f>
        <v>28p</v>
      </c>
      <c r="D43" s="5">
        <v>28</v>
      </c>
      <c r="E43" s="5">
        <f t="shared" ref="E43:N51" si="12">$B$48*LOG(E$19,2)+$A$48-($B$50*$D43+$B$49)*POWER(E$19,-$A$49)+$D43</f>
        <v>3.2763889243179243</v>
      </c>
      <c r="F43" s="5">
        <f t="shared" si="12"/>
        <v>22.551271646246221</v>
      </c>
      <c r="G43" s="5">
        <f t="shared" si="12"/>
        <v>28.987500000000001</v>
      </c>
      <c r="H43" s="5">
        <f t="shared" si="12"/>
        <v>33.983980787617732</v>
      </c>
      <c r="I43" s="5">
        <f t="shared" si="12"/>
        <v>36.249262153884935</v>
      </c>
      <c r="J43" s="5">
        <f t="shared" si="12"/>
        <v>37.675371953462367</v>
      </c>
      <c r="K43" s="5">
        <f t="shared" si="12"/>
        <v>38.721654233438144</v>
      </c>
      <c r="L43" s="5">
        <f t="shared" si="12"/>
        <v>39.554280267001758</v>
      </c>
      <c r="M43" s="5">
        <f t="shared" si="12"/>
        <v>40.249609374999999</v>
      </c>
      <c r="N43" s="5">
        <f t="shared" si="12"/>
        <v>40.848721183460526</v>
      </c>
      <c r="O43" s="5">
        <f t="shared" ref="O43:U51" si="13">$B$48*LOG(O$19,2)+$A$48-($B$50*$D43+$B$49)*POWER(O$19,-$A$49)+$D43</f>
        <v>41.376274095994553</v>
      </c>
      <c r="P43" s="5">
        <f t="shared" si="13"/>
        <v>42.275801394105997</v>
      </c>
      <c r="Q43" s="5">
        <f t="shared" si="13"/>
        <v>43.027149732048116</v>
      </c>
      <c r="R43" s="5">
        <f t="shared" si="13"/>
        <v>43.673414442308903</v>
      </c>
      <c r="S43" s="5">
        <f t="shared" si="13"/>
        <v>44.747144251888734</v>
      </c>
      <c r="T43" s="5">
        <f t="shared" si="13"/>
        <v>45.816013870712368</v>
      </c>
      <c r="U43" s="5">
        <f t="shared" si="13"/>
        <v>48.059672443842857</v>
      </c>
    </row>
    <row r="44" spans="1:21" x14ac:dyDescent="0.35">
      <c r="C44" s="5" t="str">
        <f t="shared" si="11"/>
        <v>24p</v>
      </c>
      <c r="D44" s="5">
        <v>24</v>
      </c>
      <c r="E44" s="5">
        <f t="shared" si="12"/>
        <v>2.8119228302506585</v>
      </c>
      <c r="F44" s="5">
        <f t="shared" si="12"/>
        <v>19.83427224444539</v>
      </c>
      <c r="G44" s="5">
        <f t="shared" si="12"/>
        <v>25.612500000000001</v>
      </c>
      <c r="H44" s="5">
        <f t="shared" si="12"/>
        <v>30.210785393430992</v>
      </c>
      <c r="I44" s="5">
        <f t="shared" si="12"/>
        <v>32.35974758844533</v>
      </c>
      <c r="J44" s="5">
        <f t="shared" si="12"/>
        <v>33.738617506665733</v>
      </c>
      <c r="K44" s="5">
        <f t="shared" si="12"/>
        <v>34.761748002131867</v>
      </c>
      <c r="L44" s="5">
        <f t="shared" si="12"/>
        <v>35.581551822298941</v>
      </c>
      <c r="M44" s="5">
        <f t="shared" si="12"/>
        <v>36.269140624999999</v>
      </c>
      <c r="N44" s="5">
        <f t="shared" si="12"/>
        <v>36.863270705707166</v>
      </c>
      <c r="O44" s="5">
        <f t="shared" si="13"/>
        <v>37.387454435882049</v>
      </c>
      <c r="P44" s="5">
        <f t="shared" si="13"/>
        <v>38.282889038037666</v>
      </c>
      <c r="Q44" s="5">
        <f t="shared" si="13"/>
        <v>39.031970707469149</v>
      </c>
      <c r="R44" s="5">
        <f t="shared" si="13"/>
        <v>39.676867112138915</v>
      </c>
      <c r="S44" s="5">
        <f t="shared" si="13"/>
        <v>40.74912067542634</v>
      </c>
      <c r="T44" s="5">
        <f t="shared" si="13"/>
        <v>41.817145241562272</v>
      </c>
      <c r="U44" s="5">
        <f t="shared" si="13"/>
        <v>44.060021829464347</v>
      </c>
    </row>
    <row r="45" spans="1:21" x14ac:dyDescent="0.35">
      <c r="C45" s="5" t="str">
        <f t="shared" si="11"/>
        <v>12p</v>
      </c>
      <c r="D45" s="5">
        <f t="shared" ref="D45:D50" si="14">D46+1</f>
        <v>12</v>
      </c>
      <c r="E45" s="5">
        <f t="shared" si="12"/>
        <v>1.4185245480488717</v>
      </c>
      <c r="F45" s="5">
        <f t="shared" si="12"/>
        <v>11.683274039042894</v>
      </c>
      <c r="G45" s="5">
        <f t="shared" si="12"/>
        <v>15.487500000000001</v>
      </c>
      <c r="H45" s="5">
        <f t="shared" si="12"/>
        <v>18.891199210870763</v>
      </c>
      <c r="I45" s="5">
        <f t="shared" si="12"/>
        <v>20.691203892126524</v>
      </c>
      <c r="J45" s="5">
        <f t="shared" si="12"/>
        <v>21.928354166275838</v>
      </c>
      <c r="K45" s="5">
        <f t="shared" si="12"/>
        <v>22.882029308213035</v>
      </c>
      <c r="L45" s="5">
        <f t="shared" si="12"/>
        <v>23.663366488190505</v>
      </c>
      <c r="M45" s="5">
        <f t="shared" si="12"/>
        <v>24.327734374999999</v>
      </c>
      <c r="N45" s="5">
        <f t="shared" si="12"/>
        <v>24.906919272447073</v>
      </c>
      <c r="O45" s="5">
        <f t="shared" si="13"/>
        <v>25.420995455544549</v>
      </c>
      <c r="P45" s="5">
        <f t="shared" si="13"/>
        <v>26.30415196983266</v>
      </c>
      <c r="Q45" s="5">
        <f t="shared" si="13"/>
        <v>27.046433633732256</v>
      </c>
      <c r="R45" s="5">
        <f t="shared" si="13"/>
        <v>27.687225121628956</v>
      </c>
      <c r="S45" s="5">
        <f t="shared" si="13"/>
        <v>28.755049946039154</v>
      </c>
      <c r="T45" s="5">
        <f t="shared" si="13"/>
        <v>29.820539354111965</v>
      </c>
      <c r="U45" s="5">
        <f t="shared" si="13"/>
        <v>32.061069986328803</v>
      </c>
    </row>
    <row r="46" spans="1:21" x14ac:dyDescent="0.35">
      <c r="C46" s="5" t="str">
        <f t="shared" si="11"/>
        <v>11p</v>
      </c>
      <c r="D46" s="5">
        <f t="shared" si="14"/>
        <v>11</v>
      </c>
      <c r="E46" s="5">
        <f t="shared" si="12"/>
        <v>1.3024080245320562</v>
      </c>
      <c r="F46" s="5">
        <f t="shared" si="12"/>
        <v>11.004024188592686</v>
      </c>
      <c r="G46" s="5">
        <f t="shared" si="12"/>
        <v>14.643750000000001</v>
      </c>
      <c r="H46" s="5">
        <f t="shared" si="12"/>
        <v>17.947900362324077</v>
      </c>
      <c r="I46" s="5">
        <f t="shared" si="12"/>
        <v>19.718825250766624</v>
      </c>
      <c r="J46" s="5">
        <f t="shared" si="12"/>
        <v>20.944165554576678</v>
      </c>
      <c r="K46" s="5">
        <f t="shared" si="12"/>
        <v>21.892052750386469</v>
      </c>
      <c r="L46" s="5">
        <f t="shared" si="12"/>
        <v>22.670184377014799</v>
      </c>
      <c r="M46" s="5">
        <f t="shared" si="12"/>
        <v>23.332617187499999</v>
      </c>
      <c r="N46" s="5">
        <f t="shared" si="12"/>
        <v>23.910556653008733</v>
      </c>
      <c r="O46" s="5">
        <f t="shared" si="13"/>
        <v>24.423790540516421</v>
      </c>
      <c r="P46" s="5">
        <f t="shared" si="13"/>
        <v>25.305923880815573</v>
      </c>
      <c r="Q46" s="5">
        <f t="shared" si="13"/>
        <v>26.047638877587517</v>
      </c>
      <c r="R46" s="5">
        <f t="shared" si="13"/>
        <v>26.688088289086458</v>
      </c>
      <c r="S46" s="5">
        <f t="shared" si="13"/>
        <v>27.755544051923554</v>
      </c>
      <c r="T46" s="5">
        <f t="shared" si="13"/>
        <v>28.820822196824437</v>
      </c>
      <c r="U46" s="5">
        <f t="shared" si="13"/>
        <v>31.061157332734169</v>
      </c>
    </row>
    <row r="47" spans="1:21" x14ac:dyDescent="0.35">
      <c r="C47" s="5" t="str">
        <f t="shared" si="11"/>
        <v>10p</v>
      </c>
      <c r="D47" s="5">
        <f t="shared" si="14"/>
        <v>10</v>
      </c>
      <c r="E47" s="5">
        <f t="shared" si="12"/>
        <v>1.1862915010152406</v>
      </c>
      <c r="F47" s="5">
        <f t="shared" si="12"/>
        <v>10.324774338142479</v>
      </c>
      <c r="G47" s="5">
        <f t="shared" si="12"/>
        <v>13.8</v>
      </c>
      <c r="H47" s="5">
        <f t="shared" si="12"/>
        <v>17.004601513777391</v>
      </c>
      <c r="I47" s="5">
        <f t="shared" si="12"/>
        <v>18.746446609406725</v>
      </c>
      <c r="J47" s="5">
        <f t="shared" si="12"/>
        <v>19.959976942877518</v>
      </c>
      <c r="K47" s="5">
        <f t="shared" si="12"/>
        <v>20.902076192559896</v>
      </c>
      <c r="L47" s="5">
        <f t="shared" si="12"/>
        <v>21.677002265839093</v>
      </c>
      <c r="M47" s="5">
        <f t="shared" si="12"/>
        <v>22.337499999999999</v>
      </c>
      <c r="N47" s="5">
        <f t="shared" si="12"/>
        <v>22.914194033570389</v>
      </c>
      <c r="O47" s="5">
        <f t="shared" si="13"/>
        <v>23.4265856254883</v>
      </c>
      <c r="P47" s="5">
        <f t="shared" si="13"/>
        <v>24.307695791798491</v>
      </c>
      <c r="Q47" s="5">
        <f t="shared" si="13"/>
        <v>25.048844121442777</v>
      </c>
      <c r="R47" s="5">
        <f t="shared" si="13"/>
        <v>25.688951456543961</v>
      </c>
      <c r="S47" s="5">
        <f t="shared" si="13"/>
        <v>26.756038157807957</v>
      </c>
      <c r="T47" s="5">
        <f t="shared" si="13"/>
        <v>27.821105039536913</v>
      </c>
      <c r="U47" s="5">
        <f t="shared" si="13"/>
        <v>30.061244679139541</v>
      </c>
    </row>
    <row r="48" spans="1:21" x14ac:dyDescent="0.35">
      <c r="A48" s="5">
        <v>-0.8</v>
      </c>
      <c r="B48" s="5">
        <v>3.3</v>
      </c>
      <c r="C48" s="5" t="str">
        <f t="shared" si="11"/>
        <v>9p</v>
      </c>
      <c r="D48" s="5">
        <f t="shared" si="14"/>
        <v>9</v>
      </c>
      <c r="E48" s="5">
        <f t="shared" si="12"/>
        <v>1.0701749774984251</v>
      </c>
      <c r="F48" s="5">
        <f t="shared" si="12"/>
        <v>9.6455244876922706</v>
      </c>
      <c r="G48" s="5">
        <f t="shared" si="12"/>
        <v>12.956250000000001</v>
      </c>
      <c r="H48" s="5">
        <f t="shared" si="12"/>
        <v>16.061302665230706</v>
      </c>
      <c r="I48" s="5">
        <f t="shared" si="12"/>
        <v>17.774067968046822</v>
      </c>
      <c r="J48" s="5">
        <f t="shared" si="12"/>
        <v>18.975788331178361</v>
      </c>
      <c r="K48" s="5">
        <f t="shared" si="12"/>
        <v>19.91209963473333</v>
      </c>
      <c r="L48" s="5">
        <f t="shared" si="12"/>
        <v>20.683820154663394</v>
      </c>
      <c r="M48" s="5">
        <f t="shared" si="12"/>
        <v>21.342382812499999</v>
      </c>
      <c r="N48" s="5">
        <f t="shared" si="12"/>
        <v>21.917831414132053</v>
      </c>
      <c r="O48" s="5">
        <f t="shared" si="13"/>
        <v>22.429380710460173</v>
      </c>
      <c r="P48" s="5">
        <f t="shared" si="13"/>
        <v>23.309467702781404</v>
      </c>
      <c r="Q48" s="5">
        <f t="shared" si="13"/>
        <v>24.050049365298033</v>
      </c>
      <c r="R48" s="5">
        <f t="shared" si="13"/>
        <v>24.689814624001464</v>
      </c>
      <c r="S48" s="5">
        <f t="shared" si="13"/>
        <v>25.756532263692357</v>
      </c>
      <c r="T48" s="5">
        <f t="shared" si="13"/>
        <v>26.821387882249386</v>
      </c>
      <c r="U48" s="5">
        <f t="shared" si="13"/>
        <v>29.06133202554491</v>
      </c>
    </row>
    <row r="49" spans="1:21" x14ac:dyDescent="0.35">
      <c r="A49" s="5">
        <v>2.5</v>
      </c>
      <c r="B49" s="5">
        <v>14</v>
      </c>
      <c r="C49" s="5" t="str">
        <f t="shared" si="11"/>
        <v>8p</v>
      </c>
      <c r="D49" s="5">
        <f t="shared" si="14"/>
        <v>8</v>
      </c>
      <c r="E49" s="5">
        <f t="shared" si="12"/>
        <v>0.95405845398160949</v>
      </c>
      <c r="F49" s="5">
        <f t="shared" si="12"/>
        <v>8.9662746372420621</v>
      </c>
      <c r="G49" s="5">
        <f t="shared" si="12"/>
        <v>12.112500000000001</v>
      </c>
      <c r="H49" s="5">
        <f t="shared" si="12"/>
        <v>15.11800381668402</v>
      </c>
      <c r="I49" s="5">
        <f t="shared" si="12"/>
        <v>16.801689326686922</v>
      </c>
      <c r="J49" s="5">
        <f t="shared" si="12"/>
        <v>17.991599719479204</v>
      </c>
      <c r="K49" s="5">
        <f t="shared" si="12"/>
        <v>18.922123076906761</v>
      </c>
      <c r="L49" s="5">
        <f t="shared" si="12"/>
        <v>19.690638043487688</v>
      </c>
      <c r="M49" s="5">
        <f t="shared" si="12"/>
        <v>20.347265624999999</v>
      </c>
      <c r="N49" s="5">
        <f t="shared" si="12"/>
        <v>20.921468794693709</v>
      </c>
      <c r="O49" s="5">
        <f t="shared" si="13"/>
        <v>21.432175795432048</v>
      </c>
      <c r="P49" s="5">
        <f t="shared" si="13"/>
        <v>22.311239613764322</v>
      </c>
      <c r="Q49" s="5">
        <f t="shared" si="13"/>
        <v>23.051254609153293</v>
      </c>
      <c r="R49" s="5">
        <f t="shared" si="13"/>
        <v>23.690677791458967</v>
      </c>
      <c r="S49" s="5">
        <f t="shared" si="13"/>
        <v>24.75702636957676</v>
      </c>
      <c r="T49" s="5">
        <f t="shared" si="13"/>
        <v>25.821670724961862</v>
      </c>
      <c r="U49" s="5">
        <f t="shared" si="13"/>
        <v>28.061419371950283</v>
      </c>
    </row>
    <row r="50" spans="1:21" x14ac:dyDescent="0.35">
      <c r="B50" s="5">
        <v>5</v>
      </c>
      <c r="C50" s="5" t="str">
        <f>CONCATENATE(D50,"p")</f>
        <v>7p</v>
      </c>
      <c r="D50" s="5">
        <f t="shared" si="14"/>
        <v>7</v>
      </c>
      <c r="E50" s="5">
        <f t="shared" si="12"/>
        <v>0.83794193046479393</v>
      </c>
      <c r="F50" s="5">
        <f t="shared" si="12"/>
        <v>8.2870247867918536</v>
      </c>
      <c r="G50" s="5">
        <f t="shared" si="12"/>
        <v>11.268750000000001</v>
      </c>
      <c r="H50" s="5">
        <f t="shared" si="12"/>
        <v>14.174704968137334</v>
      </c>
      <c r="I50" s="5">
        <f t="shared" si="12"/>
        <v>15.829310685327023</v>
      </c>
      <c r="J50" s="5">
        <f t="shared" si="12"/>
        <v>17.007411107780044</v>
      </c>
      <c r="K50" s="5">
        <f t="shared" si="12"/>
        <v>17.932146519080192</v>
      </c>
      <c r="L50" s="5">
        <f t="shared" si="12"/>
        <v>18.697455932311986</v>
      </c>
      <c r="M50" s="5">
        <f t="shared" si="12"/>
        <v>19.352148437499999</v>
      </c>
      <c r="N50" s="5">
        <f t="shared" si="12"/>
        <v>19.925106175255369</v>
      </c>
      <c r="O50" s="5">
        <f t="shared" si="13"/>
        <v>20.434970880403924</v>
      </c>
      <c r="P50" s="5">
        <f t="shared" si="13"/>
        <v>21.313011524747239</v>
      </c>
      <c r="Q50" s="5">
        <f t="shared" si="13"/>
        <v>22.05245985300855</v>
      </c>
      <c r="R50" s="5">
        <f t="shared" si="13"/>
        <v>22.69154095891647</v>
      </c>
      <c r="S50" s="5">
        <f t="shared" si="13"/>
        <v>23.75752047546116</v>
      </c>
      <c r="T50" s="5">
        <f t="shared" si="13"/>
        <v>24.821953567674338</v>
      </c>
      <c r="U50" s="5">
        <f t="shared" si="13"/>
        <v>27.061506718355655</v>
      </c>
    </row>
    <row r="51" spans="1:21" x14ac:dyDescent="0.35">
      <c r="C51" s="5" t="str">
        <f>CONCATENATE(D51,"p")</f>
        <v>6p</v>
      </c>
      <c r="D51" s="5">
        <v>6</v>
      </c>
      <c r="E51" s="5">
        <f t="shared" si="12"/>
        <v>0.72182540694797837</v>
      </c>
      <c r="F51" s="5">
        <f t="shared" si="12"/>
        <v>7.607774936341646</v>
      </c>
      <c r="G51" s="5">
        <f t="shared" si="12"/>
        <v>10.425000000000001</v>
      </c>
      <c r="H51" s="5">
        <f t="shared" si="12"/>
        <v>13.231406119590648</v>
      </c>
      <c r="I51" s="5">
        <f t="shared" si="12"/>
        <v>14.856932043967122</v>
      </c>
      <c r="J51" s="5">
        <f t="shared" si="12"/>
        <v>16.023222496080887</v>
      </c>
      <c r="K51" s="5">
        <f t="shared" si="12"/>
        <v>16.942169961253622</v>
      </c>
      <c r="L51" s="5">
        <f t="shared" si="12"/>
        <v>17.704273821136283</v>
      </c>
      <c r="M51" s="5">
        <f t="shared" si="12"/>
        <v>18.357031249999999</v>
      </c>
      <c r="N51" s="5">
        <f t="shared" si="12"/>
        <v>18.928743555817029</v>
      </c>
      <c r="O51" s="5">
        <f t="shared" si="13"/>
        <v>19.437765965375796</v>
      </c>
      <c r="P51" s="5">
        <f t="shared" si="13"/>
        <v>20.314783435730156</v>
      </c>
      <c r="Q51" s="5">
        <f t="shared" si="13"/>
        <v>21.05366509686381</v>
      </c>
      <c r="R51" s="5">
        <f t="shared" si="13"/>
        <v>21.692404126373972</v>
      </c>
      <c r="S51" s="5">
        <f t="shared" si="13"/>
        <v>22.758014581345563</v>
      </c>
      <c r="T51" s="5">
        <f t="shared" si="13"/>
        <v>23.822236410386811</v>
      </c>
      <c r="U51" s="5">
        <f t="shared" si="13"/>
        <v>26.061594064761024</v>
      </c>
    </row>
    <row r="53" spans="1:21" x14ac:dyDescent="0.35">
      <c r="U53" s="6"/>
    </row>
  </sheetData>
  <mergeCells count="5">
    <mergeCell ref="E17:T17"/>
    <mergeCell ref="E18:T18"/>
    <mergeCell ref="E32:T32"/>
    <mergeCell ref="W19:AA19"/>
    <mergeCell ref="E42:T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AA54"/>
  <sheetViews>
    <sheetView topLeftCell="A45" workbookViewId="0">
      <selection activeCell="H30" sqref="H30"/>
    </sheetView>
  </sheetViews>
  <sheetFormatPr defaultColWidth="9.1796875" defaultRowHeight="14.5" x14ac:dyDescent="0.35"/>
  <cols>
    <col min="1" max="16384" width="9.1796875" style="2"/>
  </cols>
  <sheetData>
    <row r="6" spans="9:11" x14ac:dyDescent="0.35">
      <c r="I6" s="2">
        <v>8</v>
      </c>
      <c r="J6" s="2">
        <v>10</v>
      </c>
      <c r="K6" s="2">
        <v>12</v>
      </c>
    </row>
    <row r="17" spans="3:27" x14ac:dyDescent="0.35">
      <c r="E17" s="12" t="s">
        <v>13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3"/>
    </row>
    <row r="18" spans="3:27" x14ac:dyDescent="0.35">
      <c r="E18" s="13" t="s">
        <v>15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4"/>
    </row>
    <row r="19" spans="3:27" x14ac:dyDescent="0.35">
      <c r="C19" s="2" t="s">
        <v>2</v>
      </c>
      <c r="D19" s="2" t="s">
        <v>14</v>
      </c>
      <c r="E19" s="2">
        <v>2</v>
      </c>
      <c r="F19" s="2">
        <v>3</v>
      </c>
      <c r="G19" s="2">
        <v>4</v>
      </c>
      <c r="H19" s="2">
        <v>6</v>
      </c>
      <c r="I19" s="2">
        <v>8</v>
      </c>
      <c r="J19" s="2">
        <v>10</v>
      </c>
      <c r="K19" s="2">
        <v>12</v>
      </c>
      <c r="L19" s="2">
        <v>14</v>
      </c>
      <c r="M19" s="2">
        <v>16</v>
      </c>
      <c r="N19" s="2">
        <v>18</v>
      </c>
      <c r="O19" s="2">
        <v>20</v>
      </c>
      <c r="P19" s="2">
        <v>24</v>
      </c>
      <c r="Q19" s="2">
        <v>28</v>
      </c>
      <c r="R19" s="2">
        <v>32</v>
      </c>
      <c r="S19" s="2">
        <v>40</v>
      </c>
      <c r="T19" s="2">
        <v>50</v>
      </c>
      <c r="U19" s="2">
        <v>80</v>
      </c>
      <c r="W19" s="12" t="s">
        <v>17</v>
      </c>
      <c r="X19" s="12"/>
      <c r="Y19" s="12"/>
      <c r="Z19" s="12"/>
      <c r="AA19" s="12"/>
    </row>
    <row r="20" spans="3:27" x14ac:dyDescent="0.35">
      <c r="C20" s="2">
        <f t="shared" ref="C20:C29" si="0">POWER(2,D20)</f>
        <v>1048576</v>
      </c>
      <c r="D20" s="2">
        <v>20</v>
      </c>
      <c r="W20" s="3"/>
      <c r="X20" s="3"/>
      <c r="Y20" s="3"/>
      <c r="Z20" s="3"/>
      <c r="AA20" s="3"/>
    </row>
    <row r="21" spans="3:27" x14ac:dyDescent="0.35">
      <c r="C21" s="2">
        <f t="shared" si="0"/>
        <v>262144</v>
      </c>
      <c r="D21" s="2">
        <v>18</v>
      </c>
      <c r="W21" s="3"/>
      <c r="X21" s="3"/>
      <c r="Y21" s="3"/>
      <c r="Z21" s="3"/>
      <c r="AA21" s="3"/>
    </row>
    <row r="22" spans="3:27" x14ac:dyDescent="0.35">
      <c r="C22" s="2">
        <f t="shared" si="0"/>
        <v>65536</v>
      </c>
      <c r="D22" s="2">
        <v>16</v>
      </c>
      <c r="W22" s="3"/>
      <c r="X22" s="3"/>
      <c r="Y22" s="3"/>
      <c r="Z22" s="3"/>
      <c r="AA22" s="3"/>
    </row>
    <row r="23" spans="3:27" x14ac:dyDescent="0.35">
      <c r="C23" s="2">
        <f t="shared" si="0"/>
        <v>16384</v>
      </c>
      <c r="D23" s="2">
        <v>14</v>
      </c>
      <c r="W23" s="3"/>
      <c r="X23" s="3"/>
      <c r="Y23" s="3"/>
      <c r="Z23" s="3"/>
      <c r="AA23" s="3"/>
    </row>
    <row r="24" spans="3:27" x14ac:dyDescent="0.35">
      <c r="C24" s="2">
        <f t="shared" si="0"/>
        <v>4096</v>
      </c>
      <c r="D24" s="2">
        <f t="shared" ref="D24:D29" si="1">D25+1</f>
        <v>12</v>
      </c>
      <c r="E24" s="2">
        <v>3.68</v>
      </c>
      <c r="W24" s="2">
        <f t="shared" ref="W24:AA29" si="2">I24-I25</f>
        <v>0</v>
      </c>
      <c r="X24" s="2">
        <f t="shared" si="2"/>
        <v>0</v>
      </c>
      <c r="Y24" s="2">
        <f t="shared" si="2"/>
        <v>0</v>
      </c>
      <c r="Z24" s="2">
        <f t="shared" si="2"/>
        <v>0</v>
      </c>
      <c r="AA24" s="2">
        <f t="shared" si="2"/>
        <v>0</v>
      </c>
    </row>
    <row r="25" spans="3:27" x14ac:dyDescent="0.35">
      <c r="C25" s="2">
        <f t="shared" si="0"/>
        <v>2048</v>
      </c>
      <c r="D25" s="2">
        <f t="shared" si="1"/>
        <v>11</v>
      </c>
      <c r="E25" s="2">
        <v>4.1100000000000003</v>
      </c>
      <c r="W25" s="2">
        <f t="shared" si="2"/>
        <v>0</v>
      </c>
      <c r="X25" s="2">
        <f t="shared" si="2"/>
        <v>0</v>
      </c>
      <c r="Y25" s="2">
        <f t="shared" si="2"/>
        <v>0</v>
      </c>
      <c r="Z25" s="2">
        <f t="shared" si="2"/>
        <v>0</v>
      </c>
      <c r="AA25" s="2">
        <f t="shared" si="2"/>
        <v>0</v>
      </c>
    </row>
    <row r="26" spans="3:27" x14ac:dyDescent="0.35">
      <c r="C26" s="2">
        <f t="shared" si="0"/>
        <v>1024</v>
      </c>
      <c r="D26" s="2">
        <f t="shared" si="1"/>
        <v>10</v>
      </c>
      <c r="E26" s="2">
        <v>4.3099999999999996</v>
      </c>
      <c r="W26" s="2">
        <f t="shared" si="2"/>
        <v>0</v>
      </c>
      <c r="X26" s="2">
        <f t="shared" si="2"/>
        <v>0</v>
      </c>
      <c r="Y26" s="2">
        <f t="shared" si="2"/>
        <v>0</v>
      </c>
      <c r="Z26" s="2">
        <f t="shared" si="2"/>
        <v>0</v>
      </c>
      <c r="AA26" s="2">
        <f t="shared" si="2"/>
        <v>0</v>
      </c>
    </row>
    <row r="27" spans="3:27" x14ac:dyDescent="0.35">
      <c r="C27" s="2">
        <f t="shared" si="0"/>
        <v>512</v>
      </c>
      <c r="D27" s="2">
        <f t="shared" si="1"/>
        <v>9</v>
      </c>
      <c r="E27" s="2">
        <v>4.4800000000000004</v>
      </c>
      <c r="F27" s="2">
        <v>16.399999999999999</v>
      </c>
      <c r="G27" s="2">
        <v>21.35</v>
      </c>
      <c r="W27" s="2">
        <f t="shared" si="2"/>
        <v>0</v>
      </c>
      <c r="X27" s="2">
        <f t="shared" si="2"/>
        <v>0</v>
      </c>
      <c r="Y27" s="2">
        <f t="shared" si="2"/>
        <v>0</v>
      </c>
      <c r="Z27" s="2">
        <f t="shared" si="2"/>
        <v>0</v>
      </c>
      <c r="AA27" s="2">
        <f t="shared" si="2"/>
        <v>0</v>
      </c>
    </row>
    <row r="28" spans="3:27" x14ac:dyDescent="0.35">
      <c r="C28" s="2">
        <f t="shared" si="0"/>
        <v>256</v>
      </c>
      <c r="D28" s="2">
        <f t="shared" si="1"/>
        <v>8</v>
      </c>
      <c r="E28" s="2">
        <v>4.718</v>
      </c>
      <c r="F28" s="2">
        <v>14.33</v>
      </c>
      <c r="G28" s="2">
        <v>20.05</v>
      </c>
      <c r="W28" s="2">
        <f t="shared" si="2"/>
        <v>0</v>
      </c>
      <c r="X28" s="2">
        <f t="shared" si="2"/>
        <v>0</v>
      </c>
      <c r="Y28" s="2">
        <f t="shared" si="2"/>
        <v>0</v>
      </c>
      <c r="Z28" s="2">
        <f t="shared" si="2"/>
        <v>0</v>
      </c>
      <c r="AA28" s="2">
        <f t="shared" si="2"/>
        <v>0</v>
      </c>
    </row>
    <row r="29" spans="3:27" x14ac:dyDescent="0.35">
      <c r="C29" s="2">
        <f t="shared" si="0"/>
        <v>128</v>
      </c>
      <c r="D29" s="2">
        <f t="shared" si="1"/>
        <v>7</v>
      </c>
      <c r="E29">
        <v>5.01</v>
      </c>
      <c r="F29" s="2">
        <v>13.75</v>
      </c>
      <c r="G29" s="2">
        <v>18.66</v>
      </c>
      <c r="H29">
        <v>23.8</v>
      </c>
      <c r="W29" s="2">
        <f t="shared" si="2"/>
        <v>-25.5</v>
      </c>
      <c r="X29" s="2">
        <f t="shared" si="2"/>
        <v>0</v>
      </c>
      <c r="Y29" s="2">
        <f t="shared" si="2"/>
        <v>0</v>
      </c>
      <c r="Z29" s="2">
        <f t="shared" si="2"/>
        <v>0</v>
      </c>
      <c r="AA29" s="2">
        <f t="shared" si="2"/>
        <v>0</v>
      </c>
    </row>
    <row r="30" spans="3:27" x14ac:dyDescent="0.35">
      <c r="C30" s="2">
        <f>POWER(2,D30)</f>
        <v>64</v>
      </c>
      <c r="D30" s="2">
        <v>6</v>
      </c>
      <c r="E30" s="2">
        <v>5.45</v>
      </c>
      <c r="F30" s="2">
        <v>12.58</v>
      </c>
      <c r="G30">
        <v>17.02</v>
      </c>
      <c r="H30">
        <v>22.4</v>
      </c>
      <c r="I30">
        <v>25.5</v>
      </c>
    </row>
    <row r="32" spans="3:27" x14ac:dyDescent="0.35">
      <c r="E32" s="12" t="s">
        <v>16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3"/>
    </row>
    <row r="33" spans="1:21" x14ac:dyDescent="0.35">
      <c r="E33" s="2">
        <v>2</v>
      </c>
      <c r="F33" s="2">
        <v>3</v>
      </c>
      <c r="G33" s="2">
        <v>4</v>
      </c>
      <c r="H33" s="2">
        <v>6</v>
      </c>
      <c r="I33" s="2">
        <v>8</v>
      </c>
      <c r="J33" s="2">
        <v>10</v>
      </c>
      <c r="K33" s="2">
        <v>12</v>
      </c>
      <c r="L33" s="2">
        <v>14</v>
      </c>
      <c r="M33" s="2">
        <v>16</v>
      </c>
      <c r="N33" s="2">
        <v>18</v>
      </c>
      <c r="O33" s="2">
        <v>20</v>
      </c>
      <c r="P33" s="2">
        <v>24</v>
      </c>
      <c r="Q33" s="2">
        <v>28</v>
      </c>
      <c r="R33" s="2">
        <v>32</v>
      </c>
      <c r="S33" s="2">
        <v>40</v>
      </c>
      <c r="T33" s="2">
        <v>50</v>
      </c>
    </row>
    <row r="34" spans="1:21" x14ac:dyDescent="0.35">
      <c r="D34" s="2">
        <f t="shared" ref="D34:D39" si="3">D35+1</f>
        <v>12</v>
      </c>
      <c r="E34" s="2">
        <f>(E24-F24)/(E$19-F$19)</f>
        <v>-3.68</v>
      </c>
      <c r="F34" s="2">
        <f t="shared" ref="E34:S40" si="4">(F24-G24)/(F$19-G$19)</f>
        <v>0</v>
      </c>
      <c r="G34" s="2">
        <f t="shared" si="4"/>
        <v>0</v>
      </c>
      <c r="H34" s="2">
        <f t="shared" si="4"/>
        <v>0</v>
      </c>
      <c r="I34" s="2">
        <f t="shared" si="4"/>
        <v>0</v>
      </c>
      <c r="J34" s="2">
        <f t="shared" si="4"/>
        <v>0</v>
      </c>
      <c r="K34" s="2">
        <f t="shared" si="4"/>
        <v>0</v>
      </c>
      <c r="L34" s="2">
        <f t="shared" si="4"/>
        <v>0</v>
      </c>
      <c r="M34" s="2">
        <f t="shared" si="4"/>
        <v>0</v>
      </c>
      <c r="N34" s="2">
        <f t="shared" si="4"/>
        <v>0</v>
      </c>
      <c r="O34" s="2">
        <f t="shared" si="4"/>
        <v>0</v>
      </c>
      <c r="P34" s="2">
        <f t="shared" si="4"/>
        <v>0</v>
      </c>
      <c r="Q34" s="2">
        <f t="shared" si="4"/>
        <v>0</v>
      </c>
      <c r="R34" s="2">
        <f t="shared" si="4"/>
        <v>0</v>
      </c>
      <c r="S34" s="2">
        <f t="shared" si="4"/>
        <v>0</v>
      </c>
    </row>
    <row r="35" spans="1:21" x14ac:dyDescent="0.35">
      <c r="D35" s="2">
        <f t="shared" si="3"/>
        <v>11</v>
      </c>
      <c r="E35" s="2">
        <f t="shared" si="4"/>
        <v>-4.1100000000000003</v>
      </c>
      <c r="F35" s="2">
        <f t="shared" si="4"/>
        <v>0</v>
      </c>
      <c r="G35" s="2">
        <f t="shared" si="4"/>
        <v>0</v>
      </c>
      <c r="H35" s="2">
        <f t="shared" si="4"/>
        <v>0</v>
      </c>
      <c r="I35" s="2">
        <f t="shared" si="4"/>
        <v>0</v>
      </c>
      <c r="J35" s="2">
        <f t="shared" si="4"/>
        <v>0</v>
      </c>
      <c r="K35" s="2">
        <f t="shared" si="4"/>
        <v>0</v>
      </c>
      <c r="L35" s="2">
        <f t="shared" si="4"/>
        <v>0</v>
      </c>
      <c r="M35" s="2">
        <f t="shared" si="4"/>
        <v>0</v>
      </c>
      <c r="N35" s="2">
        <f t="shared" si="4"/>
        <v>0</v>
      </c>
      <c r="O35" s="2">
        <f t="shared" si="4"/>
        <v>0</v>
      </c>
      <c r="P35" s="2">
        <f t="shared" si="4"/>
        <v>0</v>
      </c>
      <c r="Q35" s="2">
        <f t="shared" si="4"/>
        <v>0</v>
      </c>
      <c r="R35" s="2">
        <f t="shared" si="4"/>
        <v>0</v>
      </c>
      <c r="S35" s="2">
        <f t="shared" si="4"/>
        <v>0</v>
      </c>
    </row>
    <row r="36" spans="1:21" x14ac:dyDescent="0.35">
      <c r="D36" s="2">
        <f t="shared" si="3"/>
        <v>10</v>
      </c>
      <c r="E36" s="2">
        <f>(E26-F26)/(E$19-F$19)</f>
        <v>-4.3099999999999996</v>
      </c>
      <c r="F36" s="2">
        <f t="shared" si="4"/>
        <v>0</v>
      </c>
      <c r="G36" s="2">
        <f t="shared" si="4"/>
        <v>0</v>
      </c>
      <c r="H36" s="2">
        <f t="shared" si="4"/>
        <v>0</v>
      </c>
      <c r="I36" s="2">
        <f t="shared" si="4"/>
        <v>0</v>
      </c>
      <c r="J36" s="2">
        <f t="shared" si="4"/>
        <v>0</v>
      </c>
      <c r="K36" s="2">
        <f t="shared" si="4"/>
        <v>0</v>
      </c>
      <c r="L36" s="2">
        <f t="shared" si="4"/>
        <v>0</v>
      </c>
      <c r="M36" s="2">
        <f t="shared" si="4"/>
        <v>0</v>
      </c>
      <c r="N36" s="2">
        <f t="shared" si="4"/>
        <v>0</v>
      </c>
      <c r="O36" s="2">
        <f t="shared" si="4"/>
        <v>0</v>
      </c>
      <c r="P36" s="2">
        <f t="shared" si="4"/>
        <v>0</v>
      </c>
      <c r="Q36" s="2">
        <f t="shared" si="4"/>
        <v>0</v>
      </c>
      <c r="R36" s="2">
        <f t="shared" si="4"/>
        <v>0</v>
      </c>
      <c r="S36" s="2">
        <f t="shared" si="4"/>
        <v>0</v>
      </c>
    </row>
    <row r="37" spans="1:21" x14ac:dyDescent="0.35">
      <c r="D37" s="2">
        <f t="shared" si="3"/>
        <v>9</v>
      </c>
      <c r="E37" s="2">
        <f>(E27-F27)/(E$19-F$19)</f>
        <v>11.919999999999998</v>
      </c>
      <c r="F37" s="2">
        <f t="shared" si="4"/>
        <v>4.9500000000000028</v>
      </c>
      <c r="G37" s="2">
        <f t="shared" si="4"/>
        <v>-10.675000000000001</v>
      </c>
      <c r="H37" s="2">
        <f t="shared" si="4"/>
        <v>0</v>
      </c>
      <c r="I37" s="2">
        <f t="shared" si="4"/>
        <v>0</v>
      </c>
      <c r="J37" s="2">
        <f t="shared" si="4"/>
        <v>0</v>
      </c>
      <c r="K37" s="2">
        <f t="shared" si="4"/>
        <v>0</v>
      </c>
      <c r="L37" s="2">
        <f t="shared" si="4"/>
        <v>0</v>
      </c>
      <c r="M37" s="2">
        <f t="shared" si="4"/>
        <v>0</v>
      </c>
      <c r="N37" s="2">
        <f t="shared" si="4"/>
        <v>0</v>
      </c>
      <c r="O37" s="2">
        <f t="shared" si="4"/>
        <v>0</v>
      </c>
      <c r="P37" s="2">
        <f t="shared" si="4"/>
        <v>0</v>
      </c>
      <c r="Q37" s="2">
        <f t="shared" si="4"/>
        <v>0</v>
      </c>
      <c r="R37" s="2">
        <f t="shared" si="4"/>
        <v>0</v>
      </c>
      <c r="S37" s="2">
        <f t="shared" si="4"/>
        <v>0</v>
      </c>
    </row>
    <row r="38" spans="1:21" x14ac:dyDescent="0.35">
      <c r="D38" s="2">
        <f t="shared" si="3"/>
        <v>8</v>
      </c>
      <c r="E38" s="2">
        <f>(E28-F28)/(E$19-F$19)</f>
        <v>9.6120000000000001</v>
      </c>
      <c r="F38" s="2">
        <f t="shared" si="4"/>
        <v>5.7200000000000006</v>
      </c>
      <c r="G38" s="2">
        <f t="shared" si="4"/>
        <v>-10.025</v>
      </c>
      <c r="H38" s="2">
        <f t="shared" si="4"/>
        <v>0</v>
      </c>
      <c r="I38" s="2">
        <f t="shared" si="4"/>
        <v>0</v>
      </c>
      <c r="J38" s="2">
        <f t="shared" si="4"/>
        <v>0</v>
      </c>
      <c r="K38" s="2">
        <f t="shared" si="4"/>
        <v>0</v>
      </c>
      <c r="L38" s="2">
        <f t="shared" si="4"/>
        <v>0</v>
      </c>
      <c r="M38" s="2">
        <f t="shared" si="4"/>
        <v>0</v>
      </c>
      <c r="N38" s="2">
        <f t="shared" si="4"/>
        <v>0</v>
      </c>
      <c r="O38" s="2">
        <f t="shared" si="4"/>
        <v>0</v>
      </c>
      <c r="P38" s="2">
        <f t="shared" si="4"/>
        <v>0</v>
      </c>
      <c r="Q38" s="2">
        <f t="shared" si="4"/>
        <v>0</v>
      </c>
      <c r="R38" s="2">
        <f t="shared" si="4"/>
        <v>0</v>
      </c>
      <c r="S38" s="2">
        <f t="shared" si="4"/>
        <v>0</v>
      </c>
    </row>
    <row r="39" spans="1:21" x14ac:dyDescent="0.35">
      <c r="D39" s="2">
        <f t="shared" si="3"/>
        <v>7</v>
      </c>
      <c r="E39" s="2">
        <f t="shared" si="4"/>
        <v>8.74</v>
      </c>
      <c r="F39" s="2">
        <f t="shared" si="4"/>
        <v>4.91</v>
      </c>
      <c r="G39" s="2">
        <f t="shared" si="4"/>
        <v>2.5700000000000003</v>
      </c>
      <c r="H39" s="2">
        <f t="shared" si="4"/>
        <v>-11.9</v>
      </c>
      <c r="I39" s="2">
        <f t="shared" si="4"/>
        <v>0</v>
      </c>
      <c r="J39" s="2">
        <f t="shared" si="4"/>
        <v>0</v>
      </c>
      <c r="K39" s="2">
        <f t="shared" si="4"/>
        <v>0</v>
      </c>
      <c r="L39" s="2">
        <f t="shared" si="4"/>
        <v>0</v>
      </c>
      <c r="M39" s="2">
        <f t="shared" si="4"/>
        <v>0</v>
      </c>
      <c r="N39" s="2">
        <f t="shared" si="4"/>
        <v>0</v>
      </c>
      <c r="O39" s="2">
        <f t="shared" si="4"/>
        <v>0</v>
      </c>
      <c r="P39" s="2">
        <f t="shared" si="4"/>
        <v>0</v>
      </c>
      <c r="Q39" s="2">
        <f t="shared" si="4"/>
        <v>0</v>
      </c>
      <c r="R39" s="2">
        <f t="shared" si="4"/>
        <v>0</v>
      </c>
      <c r="S39" s="2">
        <f t="shared" si="4"/>
        <v>0</v>
      </c>
    </row>
    <row r="40" spans="1:21" x14ac:dyDescent="0.35">
      <c r="D40" s="2">
        <v>6</v>
      </c>
      <c r="E40" s="2">
        <f t="shared" si="4"/>
        <v>7.13</v>
      </c>
      <c r="F40" s="2">
        <f t="shared" si="4"/>
        <v>4.4399999999999995</v>
      </c>
      <c r="G40" s="2">
        <f t="shared" si="4"/>
        <v>2.6899999999999995</v>
      </c>
      <c r="H40" s="2">
        <f t="shared" si="4"/>
        <v>1.5500000000000007</v>
      </c>
      <c r="I40" s="2">
        <f t="shared" si="4"/>
        <v>-12.75</v>
      </c>
      <c r="J40" s="2">
        <f t="shared" si="4"/>
        <v>0</v>
      </c>
      <c r="K40" s="2">
        <f t="shared" si="4"/>
        <v>0</v>
      </c>
      <c r="L40" s="2">
        <f t="shared" si="4"/>
        <v>0</v>
      </c>
      <c r="M40" s="2">
        <f t="shared" si="4"/>
        <v>0</v>
      </c>
      <c r="N40" s="2">
        <f t="shared" si="4"/>
        <v>0</v>
      </c>
      <c r="O40" s="2">
        <f t="shared" si="4"/>
        <v>0</v>
      </c>
      <c r="P40" s="2">
        <f t="shared" si="4"/>
        <v>0</v>
      </c>
      <c r="Q40" s="2">
        <f t="shared" si="4"/>
        <v>0</v>
      </c>
      <c r="R40" s="2">
        <f t="shared" si="4"/>
        <v>0</v>
      </c>
      <c r="S40" s="2">
        <f t="shared" si="4"/>
        <v>0</v>
      </c>
    </row>
    <row r="42" spans="1:21" x14ac:dyDescent="0.35">
      <c r="E42" s="12" t="s">
        <v>12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1" x14ac:dyDescent="0.35">
      <c r="C43" s="2" t="str">
        <f t="shared" ref="C43:C49" si="5">CONCATENATE(D43,"p")</f>
        <v>28p</v>
      </c>
      <c r="D43" s="2">
        <v>28</v>
      </c>
      <c r="E43" s="2">
        <f t="shared" ref="E43:T43" si="6">$B$54*($B$48*LOG(E$19,2)+$A$48-($B$50*$D43+$B$49)*POWER(E$19,-$A$49)+$D43)</f>
        <v>5.5370972820972915</v>
      </c>
      <c r="F43" s="2">
        <f t="shared" si="6"/>
        <v>38.111649082156113</v>
      </c>
      <c r="G43" s="2">
        <f t="shared" si="6"/>
        <v>48.988875</v>
      </c>
      <c r="H43" s="2">
        <f t="shared" si="6"/>
        <v>57.432927531073965</v>
      </c>
      <c r="I43" s="2">
        <f t="shared" si="6"/>
        <v>61.26125304006554</v>
      </c>
      <c r="J43" s="2">
        <f t="shared" si="6"/>
        <v>63.6713786013514</v>
      </c>
      <c r="K43" s="2">
        <f t="shared" si="6"/>
        <v>65.439595654510455</v>
      </c>
      <c r="L43" s="2">
        <f t="shared" si="6"/>
        <v>66.846733651232967</v>
      </c>
      <c r="M43" s="2">
        <f t="shared" si="6"/>
        <v>68.021839843750001</v>
      </c>
      <c r="N43" s="2">
        <f t="shared" si="6"/>
        <v>69.034338800048289</v>
      </c>
      <c r="O43" s="2">
        <f t="shared" si="6"/>
        <v>69.925903222230787</v>
      </c>
      <c r="P43" s="2">
        <f t="shared" si="6"/>
        <v>71.446104356039129</v>
      </c>
      <c r="Q43" s="2">
        <f t="shared" si="6"/>
        <v>72.715883047161313</v>
      </c>
      <c r="R43" s="2">
        <f t="shared" si="6"/>
        <v>73.808070407502044</v>
      </c>
      <c r="S43" s="2">
        <f t="shared" si="6"/>
        <v>75.622673785691958</v>
      </c>
      <c r="T43" s="2">
        <f t="shared" si="6"/>
        <v>77.429063441503899</v>
      </c>
      <c r="U43" s="2">
        <f t="shared" ref="F43:U50" si="7">$B$54*($B$48*LOG(U$19,2)+$A$48-($B$50*$D43+$B$49)*POWER(U$19,-$A$49)+$D43)</f>
        <v>81.220846430094426</v>
      </c>
    </row>
    <row r="44" spans="1:21" x14ac:dyDescent="0.35">
      <c r="C44" s="2" t="str">
        <f t="shared" si="5"/>
        <v>24p</v>
      </c>
      <c r="D44" s="2">
        <v>24</v>
      </c>
      <c r="E44" s="2">
        <f t="shared" ref="E44:E51" si="8">$B$54*($B$48*LOG(E$19,2)+$A$48-($B$50*$D44+$B$49)*POWER(E$19,-$A$49)+$D44)</f>
        <v>4.7521495831236127</v>
      </c>
      <c r="F44" s="2">
        <f t="shared" si="7"/>
        <v>33.519920093112709</v>
      </c>
      <c r="G44" s="2">
        <f t="shared" si="7"/>
        <v>43.285125000000001</v>
      </c>
      <c r="H44" s="2">
        <f t="shared" si="7"/>
        <v>51.056227314898372</v>
      </c>
      <c r="I44" s="2">
        <f t="shared" si="7"/>
        <v>54.687973424472609</v>
      </c>
      <c r="J44" s="2">
        <f t="shared" si="7"/>
        <v>57.018263586265086</v>
      </c>
      <c r="K44" s="2">
        <f t="shared" si="7"/>
        <v>58.747354123602854</v>
      </c>
      <c r="L44" s="2">
        <f t="shared" si="7"/>
        <v>60.132822579685211</v>
      </c>
      <c r="M44" s="2">
        <f t="shared" si="7"/>
        <v>61.294847656249999</v>
      </c>
      <c r="N44" s="2">
        <f t="shared" si="7"/>
        <v>62.298927492645106</v>
      </c>
      <c r="O44" s="2">
        <f t="shared" si="7"/>
        <v>63.184797996640661</v>
      </c>
      <c r="P44" s="2">
        <f t="shared" si="7"/>
        <v>64.698082474283652</v>
      </c>
      <c r="Q44" s="2">
        <f t="shared" si="7"/>
        <v>65.964030495622865</v>
      </c>
      <c r="R44" s="2">
        <f t="shared" si="7"/>
        <v>67.053905419514763</v>
      </c>
      <c r="S44" s="2">
        <f t="shared" si="7"/>
        <v>68.866013941470513</v>
      </c>
      <c r="T44" s="2">
        <f t="shared" si="7"/>
        <v>70.670975458240235</v>
      </c>
      <c r="U44" s="2">
        <f t="shared" si="7"/>
        <v>74.461436891794747</v>
      </c>
    </row>
    <row r="45" spans="1:21" x14ac:dyDescent="0.35">
      <c r="C45" s="2" t="str">
        <f t="shared" si="5"/>
        <v>12p</v>
      </c>
      <c r="D45" s="2">
        <f t="shared" ref="D45:D50" si="9">D46+1</f>
        <v>12</v>
      </c>
      <c r="E45" s="2">
        <f t="shared" si="8"/>
        <v>2.3973064862025932</v>
      </c>
      <c r="F45" s="2">
        <f t="shared" si="7"/>
        <v>19.744733125982492</v>
      </c>
      <c r="G45" s="2">
        <f t="shared" si="7"/>
        <v>26.173874999999999</v>
      </c>
      <c r="H45" s="2">
        <f t="shared" si="7"/>
        <v>31.926126666371587</v>
      </c>
      <c r="I45" s="2">
        <f t="shared" si="7"/>
        <v>34.968134577693824</v>
      </c>
      <c r="J45" s="2">
        <f t="shared" si="7"/>
        <v>37.058918541006165</v>
      </c>
      <c r="K45" s="2">
        <f t="shared" si="7"/>
        <v>38.670629530880028</v>
      </c>
      <c r="L45" s="2">
        <f t="shared" si="7"/>
        <v>39.991089365041951</v>
      </c>
      <c r="M45" s="2">
        <f t="shared" si="7"/>
        <v>41.113871093749999</v>
      </c>
      <c r="N45" s="2">
        <f t="shared" si="7"/>
        <v>42.09269357043555</v>
      </c>
      <c r="O45" s="2">
        <f t="shared" si="7"/>
        <v>42.961482319870285</v>
      </c>
      <c r="P45" s="2">
        <f t="shared" si="7"/>
        <v>44.454016829017192</v>
      </c>
      <c r="Q45" s="2">
        <f t="shared" si="7"/>
        <v>45.708472841007513</v>
      </c>
      <c r="R45" s="2">
        <f t="shared" si="7"/>
        <v>46.791410455552935</v>
      </c>
      <c r="S45" s="2">
        <f t="shared" si="7"/>
        <v>48.596034408806169</v>
      </c>
      <c r="T45" s="2">
        <f t="shared" si="7"/>
        <v>50.396711508449222</v>
      </c>
      <c r="U45" s="2">
        <f t="shared" si="7"/>
        <v>54.183208276895677</v>
      </c>
    </row>
    <row r="46" spans="1:21" x14ac:dyDescent="0.35">
      <c r="C46" s="2" t="str">
        <f t="shared" si="5"/>
        <v>11p</v>
      </c>
      <c r="D46" s="2">
        <f t="shared" si="9"/>
        <v>11</v>
      </c>
      <c r="E46" s="2">
        <f t="shared" si="8"/>
        <v>2.2010695614591747</v>
      </c>
      <c r="F46" s="2">
        <f t="shared" si="7"/>
        <v>18.596800878721638</v>
      </c>
      <c r="G46" s="2">
        <f t="shared" si="7"/>
        <v>24.747937499999999</v>
      </c>
      <c r="H46" s="2">
        <f t="shared" si="7"/>
        <v>30.331951612327689</v>
      </c>
      <c r="I46" s="2">
        <f t="shared" si="7"/>
        <v>33.324814673795593</v>
      </c>
      <c r="J46" s="2">
        <f t="shared" si="7"/>
        <v>35.395639787234586</v>
      </c>
      <c r="K46" s="2">
        <f t="shared" si="7"/>
        <v>36.997569148153133</v>
      </c>
      <c r="L46" s="2">
        <f t="shared" si="7"/>
        <v>38.312611597155012</v>
      </c>
      <c r="M46" s="2">
        <f t="shared" si="7"/>
        <v>39.432123046874999</v>
      </c>
      <c r="N46" s="2">
        <f t="shared" si="7"/>
        <v>40.408840743584754</v>
      </c>
      <c r="O46" s="2">
        <f t="shared" si="7"/>
        <v>41.276206013472752</v>
      </c>
      <c r="P46" s="2">
        <f t="shared" si="7"/>
        <v>42.767011358578316</v>
      </c>
      <c r="Q46" s="2">
        <f t="shared" si="7"/>
        <v>44.020509703122904</v>
      </c>
      <c r="R46" s="2">
        <f t="shared" si="7"/>
        <v>45.102869208556115</v>
      </c>
      <c r="S46" s="2">
        <f t="shared" si="7"/>
        <v>46.906869447750807</v>
      </c>
      <c r="T46" s="2">
        <f t="shared" si="7"/>
        <v>48.707189512633299</v>
      </c>
      <c r="U46" s="2">
        <f t="shared" si="7"/>
        <v>52.493355892320743</v>
      </c>
    </row>
    <row r="47" spans="1:21" x14ac:dyDescent="0.35">
      <c r="C47" s="2" t="str">
        <f t="shared" si="5"/>
        <v>10p</v>
      </c>
      <c r="D47" s="2">
        <f t="shared" si="9"/>
        <v>10</v>
      </c>
      <c r="E47" s="2">
        <f t="shared" si="8"/>
        <v>2.0048326367157565</v>
      </c>
      <c r="F47" s="2">
        <f t="shared" si="7"/>
        <v>17.44886863146079</v>
      </c>
      <c r="G47" s="2">
        <f t="shared" si="7"/>
        <v>23.321999999999999</v>
      </c>
      <c r="H47" s="2">
        <f t="shared" si="7"/>
        <v>28.737776558283791</v>
      </c>
      <c r="I47" s="2">
        <f t="shared" si="7"/>
        <v>31.681494769897363</v>
      </c>
      <c r="J47" s="2">
        <f t="shared" si="7"/>
        <v>33.732361033463</v>
      </c>
      <c r="K47" s="2">
        <f t="shared" si="7"/>
        <v>35.324508765426224</v>
      </c>
      <c r="L47" s="2">
        <f t="shared" si="7"/>
        <v>36.634133829268066</v>
      </c>
      <c r="M47" s="2">
        <f t="shared" si="7"/>
        <v>37.750374999999998</v>
      </c>
      <c r="N47" s="2">
        <f t="shared" si="7"/>
        <v>38.724987916733959</v>
      </c>
      <c r="O47" s="2">
        <f t="shared" si="7"/>
        <v>39.590929707075226</v>
      </c>
      <c r="P47" s="2">
        <f t="shared" si="7"/>
        <v>41.080005888139446</v>
      </c>
      <c r="Q47" s="2">
        <f t="shared" si="7"/>
        <v>42.332546565238289</v>
      </c>
      <c r="R47" s="2">
        <f t="shared" si="7"/>
        <v>43.414327961559295</v>
      </c>
      <c r="S47" s="2">
        <f t="shared" si="7"/>
        <v>45.217704486695446</v>
      </c>
      <c r="T47" s="2">
        <f t="shared" si="7"/>
        <v>47.017667516817383</v>
      </c>
      <c r="U47" s="2">
        <f t="shared" si="7"/>
        <v>50.803503507745823</v>
      </c>
    </row>
    <row r="48" spans="1:21" x14ac:dyDescent="0.35">
      <c r="A48" s="2">
        <v>-0.8</v>
      </c>
      <c r="B48" s="2">
        <v>3.3</v>
      </c>
      <c r="C48" s="2" t="str">
        <f t="shared" si="5"/>
        <v>9p</v>
      </c>
      <c r="D48" s="2">
        <f t="shared" si="9"/>
        <v>9</v>
      </c>
      <c r="E48" s="2">
        <f t="shared" si="8"/>
        <v>1.8085957119723384</v>
      </c>
      <c r="F48" s="2">
        <f t="shared" si="7"/>
        <v>16.300936384199936</v>
      </c>
      <c r="G48" s="2">
        <f t="shared" si="7"/>
        <v>21.896062499999999</v>
      </c>
      <c r="H48" s="2">
        <f t="shared" si="7"/>
        <v>27.143601504239893</v>
      </c>
      <c r="I48" s="2">
        <f t="shared" si="7"/>
        <v>30.038174865999128</v>
      </c>
      <c r="J48" s="2">
        <f t="shared" si="7"/>
        <v>32.069082279691429</v>
      </c>
      <c r="K48" s="2">
        <f t="shared" si="7"/>
        <v>33.651448382699328</v>
      </c>
      <c r="L48" s="2">
        <f t="shared" si="7"/>
        <v>34.955656061381134</v>
      </c>
      <c r="M48" s="2">
        <f t="shared" si="7"/>
        <v>36.068626953124998</v>
      </c>
      <c r="N48" s="2">
        <f t="shared" si="7"/>
        <v>37.04113508988317</v>
      </c>
      <c r="O48" s="2">
        <f t="shared" si="7"/>
        <v>37.905653400677693</v>
      </c>
      <c r="P48" s="2">
        <f t="shared" si="7"/>
        <v>39.39300041770057</v>
      </c>
      <c r="Q48" s="2">
        <f t="shared" si="7"/>
        <v>40.644583427353673</v>
      </c>
      <c r="R48" s="2">
        <f t="shared" si="7"/>
        <v>41.725786714562474</v>
      </c>
      <c r="S48" s="2">
        <f t="shared" si="7"/>
        <v>43.528539525640085</v>
      </c>
      <c r="T48" s="2">
        <f t="shared" si="7"/>
        <v>45.32814552100146</v>
      </c>
      <c r="U48" s="2">
        <f t="shared" si="7"/>
        <v>49.113651123170897</v>
      </c>
    </row>
    <row r="49" spans="1:21" x14ac:dyDescent="0.35">
      <c r="A49" s="2">
        <v>2.5</v>
      </c>
      <c r="B49" s="2">
        <v>14</v>
      </c>
      <c r="C49" s="2" t="str">
        <f t="shared" si="5"/>
        <v>8p</v>
      </c>
      <c r="D49" s="2">
        <f t="shared" si="9"/>
        <v>8</v>
      </c>
      <c r="E49" s="2">
        <f t="shared" si="8"/>
        <v>1.61235878722892</v>
      </c>
      <c r="F49" s="2">
        <f t="shared" si="7"/>
        <v>15.153004136939085</v>
      </c>
      <c r="G49" s="2">
        <f t="shared" si="7"/>
        <v>20.470124999999999</v>
      </c>
      <c r="H49" s="2">
        <f t="shared" si="7"/>
        <v>25.549426450195991</v>
      </c>
      <c r="I49" s="2">
        <f t="shared" si="7"/>
        <v>28.394854962100897</v>
      </c>
      <c r="J49" s="2">
        <f t="shared" si="7"/>
        <v>30.405803525919854</v>
      </c>
      <c r="K49" s="2">
        <f t="shared" si="7"/>
        <v>31.978387999972426</v>
      </c>
      <c r="L49" s="2">
        <f t="shared" si="7"/>
        <v>33.277178293494188</v>
      </c>
      <c r="M49" s="2">
        <f t="shared" si="7"/>
        <v>34.386878906249997</v>
      </c>
      <c r="N49" s="2">
        <f t="shared" si="7"/>
        <v>35.357282263032367</v>
      </c>
      <c r="O49" s="2">
        <f t="shared" si="7"/>
        <v>36.22037709428016</v>
      </c>
      <c r="P49" s="2">
        <f t="shared" si="7"/>
        <v>37.705994947261701</v>
      </c>
      <c r="Q49" s="2">
        <f t="shared" si="7"/>
        <v>38.956620289469065</v>
      </c>
      <c r="R49" s="2">
        <f t="shared" si="7"/>
        <v>40.037245467565654</v>
      </c>
      <c r="S49" s="2">
        <f t="shared" si="7"/>
        <v>41.839374564584723</v>
      </c>
      <c r="T49" s="2">
        <f t="shared" si="7"/>
        <v>43.638623525185544</v>
      </c>
      <c r="U49" s="2">
        <f t="shared" si="7"/>
        <v>47.423798738595977</v>
      </c>
    </row>
    <row r="50" spans="1:21" x14ac:dyDescent="0.35">
      <c r="B50" s="2">
        <v>5</v>
      </c>
      <c r="C50" s="2" t="str">
        <f>CONCATENATE(D50,"p")</f>
        <v>7p</v>
      </c>
      <c r="D50" s="2">
        <f t="shared" si="9"/>
        <v>7</v>
      </c>
      <c r="E50" s="2">
        <f t="shared" si="8"/>
        <v>1.4161218624855016</v>
      </c>
      <c r="F50" s="2">
        <f t="shared" si="7"/>
        <v>14.005071889678232</v>
      </c>
      <c r="G50" s="2">
        <f t="shared" si="7"/>
        <v>19.0441875</v>
      </c>
      <c r="H50" s="2">
        <f t="shared" si="7"/>
        <v>23.955251396152093</v>
      </c>
      <c r="I50" s="2">
        <f t="shared" si="7"/>
        <v>26.75153505820267</v>
      </c>
      <c r="J50" s="2">
        <f t="shared" si="7"/>
        <v>28.742524772148272</v>
      </c>
      <c r="K50" s="2">
        <f t="shared" si="7"/>
        <v>30.305327617245524</v>
      </c>
      <c r="L50" s="2">
        <f t="shared" si="7"/>
        <v>31.598700525607253</v>
      </c>
      <c r="M50" s="2">
        <f t="shared" si="7"/>
        <v>32.705130859374997</v>
      </c>
      <c r="N50" s="2">
        <f t="shared" si="7"/>
        <v>33.673429436181571</v>
      </c>
      <c r="O50" s="2">
        <f t="shared" si="7"/>
        <v>34.535100787882634</v>
      </c>
      <c r="P50" s="2">
        <f t="shared" si="7"/>
        <v>36.018989476822831</v>
      </c>
      <c r="Q50" s="2">
        <f t="shared" si="7"/>
        <v>37.268657151584449</v>
      </c>
      <c r="R50" s="2">
        <f t="shared" si="7"/>
        <v>38.348704220568834</v>
      </c>
      <c r="S50" s="2">
        <f t="shared" si="7"/>
        <v>40.150209603529362</v>
      </c>
      <c r="T50" s="2">
        <f t="shared" si="7"/>
        <v>41.949101529369628</v>
      </c>
      <c r="U50" s="2">
        <f t="shared" si="7"/>
        <v>45.733946354021057</v>
      </c>
    </row>
    <row r="51" spans="1:21" x14ac:dyDescent="0.35">
      <c r="C51" s="2" t="str">
        <f>CONCATENATE(D51,"p")</f>
        <v>6p</v>
      </c>
      <c r="D51" s="2">
        <v>6</v>
      </c>
      <c r="E51" s="2">
        <f t="shared" si="8"/>
        <v>1.2198849377420835</v>
      </c>
      <c r="F51" s="2">
        <f t="shared" ref="F51:U51" si="10">$B$54*($B$48*LOG(F$19,2)+$A$48-($B$50*$D51+$B$49)*POWER(F$19,-$A$49)+$D51)</f>
        <v>12.857139642417382</v>
      </c>
      <c r="G51" s="2">
        <f t="shared" si="10"/>
        <v>17.61825</v>
      </c>
      <c r="H51" s="2">
        <f t="shared" si="10"/>
        <v>22.361076342108195</v>
      </c>
      <c r="I51" s="2">
        <f t="shared" si="10"/>
        <v>25.108215154304435</v>
      </c>
      <c r="J51" s="2">
        <f t="shared" si="10"/>
        <v>27.079246018376697</v>
      </c>
      <c r="K51" s="2">
        <f t="shared" si="10"/>
        <v>28.632267234518622</v>
      </c>
      <c r="L51" s="2">
        <f t="shared" si="10"/>
        <v>29.920222757720317</v>
      </c>
      <c r="M51" s="2">
        <f t="shared" si="10"/>
        <v>31.023382812499996</v>
      </c>
      <c r="N51" s="2">
        <f t="shared" si="10"/>
        <v>31.989576609330779</v>
      </c>
      <c r="O51" s="2">
        <f t="shared" si="10"/>
        <v>32.849824481485093</v>
      </c>
      <c r="P51" s="2">
        <f t="shared" si="10"/>
        <v>34.331984006383962</v>
      </c>
      <c r="Q51" s="2">
        <f t="shared" si="10"/>
        <v>35.580694013699841</v>
      </c>
      <c r="R51" s="2">
        <f t="shared" si="10"/>
        <v>36.660162973572014</v>
      </c>
      <c r="S51" s="2">
        <f t="shared" si="10"/>
        <v>38.461044642474</v>
      </c>
      <c r="T51" s="2">
        <f t="shared" si="10"/>
        <v>40.259579533553712</v>
      </c>
      <c r="U51" s="2">
        <f t="shared" si="10"/>
        <v>44.044093969446131</v>
      </c>
    </row>
    <row r="53" spans="1:21" x14ac:dyDescent="0.35">
      <c r="U53" s="3"/>
    </row>
    <row r="54" spans="1:21" x14ac:dyDescent="0.35">
      <c r="B54">
        <v>1.69</v>
      </c>
    </row>
  </sheetData>
  <mergeCells count="5">
    <mergeCell ref="E17:T17"/>
    <mergeCell ref="E18:T18"/>
    <mergeCell ref="W19:AA19"/>
    <mergeCell ref="E32:T32"/>
    <mergeCell ref="E42:T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AA54"/>
  <sheetViews>
    <sheetView topLeftCell="A19" workbookViewId="0">
      <selection activeCell="B55" sqref="B55"/>
    </sheetView>
  </sheetViews>
  <sheetFormatPr defaultColWidth="9.1796875" defaultRowHeight="14.5" x14ac:dyDescent="0.35"/>
  <cols>
    <col min="1" max="16384" width="9.1796875" style="2"/>
  </cols>
  <sheetData>
    <row r="6" spans="9:11" x14ac:dyDescent="0.35">
      <c r="I6" s="2">
        <v>8</v>
      </c>
      <c r="J6" s="2">
        <v>10</v>
      </c>
      <c r="K6" s="2">
        <v>12</v>
      </c>
    </row>
    <row r="17" spans="3:27" x14ac:dyDescent="0.35">
      <c r="E17" s="12" t="s">
        <v>13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3"/>
    </row>
    <row r="18" spans="3:27" x14ac:dyDescent="0.35">
      <c r="E18" s="13" t="s">
        <v>15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4"/>
    </row>
    <row r="19" spans="3:27" x14ac:dyDescent="0.35">
      <c r="C19" s="2" t="s">
        <v>2</v>
      </c>
      <c r="D19" s="2" t="s">
        <v>14</v>
      </c>
      <c r="E19" s="2">
        <v>2</v>
      </c>
      <c r="F19" s="2">
        <v>3</v>
      </c>
      <c r="G19" s="2">
        <v>4</v>
      </c>
      <c r="H19" s="2">
        <v>6</v>
      </c>
      <c r="I19" s="2">
        <v>8</v>
      </c>
      <c r="J19" s="2">
        <v>10</v>
      </c>
      <c r="K19" s="2">
        <v>12</v>
      </c>
      <c r="L19" s="2">
        <v>14</v>
      </c>
      <c r="M19" s="2">
        <v>16</v>
      </c>
      <c r="N19" s="2">
        <v>18</v>
      </c>
      <c r="O19" s="2">
        <v>20</v>
      </c>
      <c r="P19" s="2">
        <v>24</v>
      </c>
      <c r="Q19" s="2">
        <v>28</v>
      </c>
      <c r="R19" s="2">
        <v>32</v>
      </c>
      <c r="S19" s="2">
        <v>40</v>
      </c>
      <c r="T19" s="2">
        <v>50</v>
      </c>
      <c r="U19" s="2">
        <v>80</v>
      </c>
      <c r="W19" s="12" t="s">
        <v>17</v>
      </c>
      <c r="X19" s="12"/>
      <c r="Y19" s="12"/>
      <c r="Z19" s="12"/>
      <c r="AA19" s="12"/>
    </row>
    <row r="20" spans="3:27" x14ac:dyDescent="0.35">
      <c r="C20" s="2">
        <f t="shared" ref="C20:C29" si="0">POWER(2,D20)</f>
        <v>1048576</v>
      </c>
      <c r="D20" s="2">
        <v>20</v>
      </c>
      <c r="W20" s="3"/>
      <c r="X20" s="3"/>
      <c r="Y20" s="3"/>
      <c r="Z20" s="3"/>
      <c r="AA20" s="3"/>
    </row>
    <row r="21" spans="3:27" x14ac:dyDescent="0.35">
      <c r="C21" s="2">
        <f t="shared" si="0"/>
        <v>262144</v>
      </c>
      <c r="D21" s="2">
        <v>18</v>
      </c>
      <c r="W21" s="3"/>
      <c r="X21" s="3"/>
      <c r="Y21" s="3"/>
      <c r="Z21" s="3"/>
      <c r="AA21" s="3"/>
    </row>
    <row r="22" spans="3:27" x14ac:dyDescent="0.35">
      <c r="C22" s="2">
        <f t="shared" si="0"/>
        <v>65536</v>
      </c>
      <c r="D22" s="2">
        <v>16</v>
      </c>
      <c r="W22" s="3"/>
      <c r="X22" s="3"/>
      <c r="Y22" s="3"/>
      <c r="Z22" s="3"/>
      <c r="AA22" s="3"/>
    </row>
    <row r="23" spans="3:27" x14ac:dyDescent="0.35">
      <c r="C23" s="2">
        <f t="shared" si="0"/>
        <v>16384</v>
      </c>
      <c r="D23" s="2">
        <v>14</v>
      </c>
      <c r="W23" s="3"/>
      <c r="X23" s="3"/>
      <c r="Y23" s="3"/>
      <c r="Z23" s="3"/>
      <c r="AA23" s="3"/>
    </row>
    <row r="24" spans="3:27" x14ac:dyDescent="0.35">
      <c r="C24" s="2">
        <f t="shared" si="0"/>
        <v>4096</v>
      </c>
      <c r="D24" s="2">
        <f t="shared" ref="D24:D29" si="1">D25+1</f>
        <v>12</v>
      </c>
      <c r="W24" s="2">
        <f t="shared" ref="W24:AA29" si="2">I24-I25</f>
        <v>0</v>
      </c>
      <c r="X24" s="2">
        <f t="shared" si="2"/>
        <v>0</v>
      </c>
      <c r="Y24" s="2">
        <f t="shared" si="2"/>
        <v>0</v>
      </c>
      <c r="Z24" s="2">
        <f t="shared" si="2"/>
        <v>0</v>
      </c>
      <c r="AA24" s="2">
        <f t="shared" si="2"/>
        <v>0</v>
      </c>
    </row>
    <row r="25" spans="3:27" x14ac:dyDescent="0.35">
      <c r="C25" s="2">
        <f t="shared" si="0"/>
        <v>2048</v>
      </c>
      <c r="D25" s="2">
        <f t="shared" si="1"/>
        <v>11</v>
      </c>
      <c r="W25" s="2">
        <f t="shared" si="2"/>
        <v>0</v>
      </c>
      <c r="X25" s="2">
        <f t="shared" si="2"/>
        <v>0</v>
      </c>
      <c r="Y25" s="2">
        <f t="shared" si="2"/>
        <v>0</v>
      </c>
      <c r="Z25" s="2">
        <f t="shared" si="2"/>
        <v>0</v>
      </c>
      <c r="AA25" s="2">
        <f t="shared" si="2"/>
        <v>0</v>
      </c>
    </row>
    <row r="26" spans="3:27" x14ac:dyDescent="0.35">
      <c r="C26" s="2">
        <f t="shared" si="0"/>
        <v>1024</v>
      </c>
      <c r="D26" s="2">
        <f t="shared" si="1"/>
        <v>10</v>
      </c>
      <c r="W26" s="2">
        <f t="shared" si="2"/>
        <v>0</v>
      </c>
      <c r="X26" s="2">
        <f t="shared" si="2"/>
        <v>0</v>
      </c>
      <c r="Y26" s="2">
        <f t="shared" si="2"/>
        <v>0</v>
      </c>
      <c r="Z26" s="2">
        <f t="shared" si="2"/>
        <v>0</v>
      </c>
      <c r="AA26" s="2">
        <f t="shared" si="2"/>
        <v>0</v>
      </c>
    </row>
    <row r="27" spans="3:27" x14ac:dyDescent="0.35">
      <c r="C27" s="2">
        <f t="shared" si="0"/>
        <v>512</v>
      </c>
      <c r="D27" s="2">
        <f t="shared" si="1"/>
        <v>9</v>
      </c>
      <c r="W27" s="2">
        <f t="shared" si="2"/>
        <v>0</v>
      </c>
      <c r="X27" s="2">
        <f t="shared" si="2"/>
        <v>0</v>
      </c>
      <c r="Y27" s="2">
        <f t="shared" si="2"/>
        <v>0</v>
      </c>
      <c r="Z27" s="2">
        <f t="shared" si="2"/>
        <v>0</v>
      </c>
      <c r="AA27" s="2">
        <f t="shared" si="2"/>
        <v>0</v>
      </c>
    </row>
    <row r="28" spans="3:27" x14ac:dyDescent="0.35">
      <c r="C28" s="2">
        <f t="shared" si="0"/>
        <v>256</v>
      </c>
      <c r="D28" s="2">
        <f t="shared" si="1"/>
        <v>8</v>
      </c>
      <c r="W28" s="2">
        <f t="shared" si="2"/>
        <v>0</v>
      </c>
      <c r="X28" s="2">
        <f t="shared" si="2"/>
        <v>0</v>
      </c>
      <c r="Y28" s="2">
        <f t="shared" si="2"/>
        <v>0</v>
      </c>
      <c r="Z28" s="2">
        <f t="shared" si="2"/>
        <v>0</v>
      </c>
      <c r="AA28" s="2">
        <f t="shared" si="2"/>
        <v>0</v>
      </c>
    </row>
    <row r="29" spans="3:27" x14ac:dyDescent="0.35">
      <c r="C29" s="2">
        <f t="shared" si="0"/>
        <v>128</v>
      </c>
      <c r="D29" s="2">
        <f t="shared" si="1"/>
        <v>7</v>
      </c>
      <c r="E29"/>
      <c r="H29"/>
      <c r="W29" s="2">
        <f t="shared" si="2"/>
        <v>0</v>
      </c>
      <c r="X29" s="2">
        <f t="shared" si="2"/>
        <v>0</v>
      </c>
      <c r="Y29" s="2">
        <f t="shared" si="2"/>
        <v>0</v>
      </c>
      <c r="Z29" s="2">
        <f t="shared" si="2"/>
        <v>0</v>
      </c>
      <c r="AA29" s="2">
        <f t="shared" si="2"/>
        <v>0</v>
      </c>
    </row>
    <row r="30" spans="3:27" x14ac:dyDescent="0.35">
      <c r="C30" s="2">
        <f>POWER(2,D30)</f>
        <v>64</v>
      </c>
      <c r="D30" s="2">
        <v>6</v>
      </c>
      <c r="E30" s="2">
        <v>7.93</v>
      </c>
      <c r="F30" s="2">
        <v>17.420000000000002</v>
      </c>
      <c r="G30">
        <v>23.5</v>
      </c>
      <c r="H30"/>
      <c r="I30"/>
    </row>
    <row r="32" spans="3:27" x14ac:dyDescent="0.35">
      <c r="E32" s="12" t="s">
        <v>16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3"/>
    </row>
    <row r="33" spans="1:21" x14ac:dyDescent="0.35">
      <c r="E33" s="2">
        <v>2</v>
      </c>
      <c r="F33" s="2">
        <v>3</v>
      </c>
      <c r="G33" s="2">
        <v>4</v>
      </c>
      <c r="H33" s="2">
        <v>6</v>
      </c>
      <c r="I33" s="2">
        <v>8</v>
      </c>
      <c r="J33" s="2">
        <v>10</v>
      </c>
      <c r="K33" s="2">
        <v>12</v>
      </c>
      <c r="L33" s="2">
        <v>14</v>
      </c>
      <c r="M33" s="2">
        <v>16</v>
      </c>
      <c r="N33" s="2">
        <v>18</v>
      </c>
      <c r="O33" s="2">
        <v>20</v>
      </c>
      <c r="P33" s="2">
        <v>24</v>
      </c>
      <c r="Q33" s="2">
        <v>28</v>
      </c>
      <c r="R33" s="2">
        <v>32</v>
      </c>
      <c r="S33" s="2">
        <v>40</v>
      </c>
      <c r="T33" s="2">
        <v>50</v>
      </c>
    </row>
    <row r="34" spans="1:21" x14ac:dyDescent="0.35">
      <c r="D34" s="2">
        <f t="shared" ref="D34:D39" si="3">D35+1</f>
        <v>12</v>
      </c>
      <c r="E34" s="2">
        <f>(E24-F24)/(E$19-F$19)</f>
        <v>0</v>
      </c>
      <c r="F34" s="2">
        <f t="shared" ref="E34:S40" si="4">(F24-G24)/(F$19-G$19)</f>
        <v>0</v>
      </c>
      <c r="G34" s="2">
        <f t="shared" si="4"/>
        <v>0</v>
      </c>
      <c r="H34" s="2">
        <f t="shared" si="4"/>
        <v>0</v>
      </c>
      <c r="I34" s="2">
        <f t="shared" si="4"/>
        <v>0</v>
      </c>
      <c r="J34" s="2">
        <f t="shared" si="4"/>
        <v>0</v>
      </c>
      <c r="K34" s="2">
        <f t="shared" si="4"/>
        <v>0</v>
      </c>
      <c r="L34" s="2">
        <f t="shared" si="4"/>
        <v>0</v>
      </c>
      <c r="M34" s="2">
        <f t="shared" si="4"/>
        <v>0</v>
      </c>
      <c r="N34" s="2">
        <f t="shared" si="4"/>
        <v>0</v>
      </c>
      <c r="O34" s="2">
        <f t="shared" si="4"/>
        <v>0</v>
      </c>
      <c r="P34" s="2">
        <f t="shared" si="4"/>
        <v>0</v>
      </c>
      <c r="Q34" s="2">
        <f t="shared" si="4"/>
        <v>0</v>
      </c>
      <c r="R34" s="2">
        <f t="shared" si="4"/>
        <v>0</v>
      </c>
      <c r="S34" s="2">
        <f t="shared" si="4"/>
        <v>0</v>
      </c>
    </row>
    <row r="35" spans="1:21" x14ac:dyDescent="0.35">
      <c r="D35" s="2">
        <f t="shared" si="3"/>
        <v>11</v>
      </c>
      <c r="E35" s="2">
        <f t="shared" si="4"/>
        <v>0</v>
      </c>
      <c r="F35" s="2">
        <f t="shared" si="4"/>
        <v>0</v>
      </c>
      <c r="G35" s="2">
        <f t="shared" si="4"/>
        <v>0</v>
      </c>
      <c r="H35" s="2">
        <f t="shared" si="4"/>
        <v>0</v>
      </c>
      <c r="I35" s="2">
        <f t="shared" si="4"/>
        <v>0</v>
      </c>
      <c r="J35" s="2">
        <f t="shared" si="4"/>
        <v>0</v>
      </c>
      <c r="K35" s="2">
        <f t="shared" si="4"/>
        <v>0</v>
      </c>
      <c r="L35" s="2">
        <f t="shared" si="4"/>
        <v>0</v>
      </c>
      <c r="M35" s="2">
        <f t="shared" si="4"/>
        <v>0</v>
      </c>
      <c r="N35" s="2">
        <f t="shared" si="4"/>
        <v>0</v>
      </c>
      <c r="O35" s="2">
        <f t="shared" si="4"/>
        <v>0</v>
      </c>
      <c r="P35" s="2">
        <f t="shared" si="4"/>
        <v>0</v>
      </c>
      <c r="Q35" s="2">
        <f t="shared" si="4"/>
        <v>0</v>
      </c>
      <c r="R35" s="2">
        <f t="shared" si="4"/>
        <v>0</v>
      </c>
      <c r="S35" s="2">
        <f t="shared" si="4"/>
        <v>0</v>
      </c>
    </row>
    <row r="36" spans="1:21" x14ac:dyDescent="0.35">
      <c r="D36" s="2">
        <f t="shared" si="3"/>
        <v>10</v>
      </c>
      <c r="E36" s="2">
        <f>(E26-F26)/(E$19-F$19)</f>
        <v>0</v>
      </c>
      <c r="F36" s="2">
        <f t="shared" si="4"/>
        <v>0</v>
      </c>
      <c r="G36" s="2">
        <f t="shared" si="4"/>
        <v>0</v>
      </c>
      <c r="H36" s="2">
        <f t="shared" si="4"/>
        <v>0</v>
      </c>
      <c r="I36" s="2">
        <f t="shared" si="4"/>
        <v>0</v>
      </c>
      <c r="J36" s="2">
        <f t="shared" si="4"/>
        <v>0</v>
      </c>
      <c r="K36" s="2">
        <f t="shared" si="4"/>
        <v>0</v>
      </c>
      <c r="L36" s="2">
        <f t="shared" si="4"/>
        <v>0</v>
      </c>
      <c r="M36" s="2">
        <f t="shared" si="4"/>
        <v>0</v>
      </c>
      <c r="N36" s="2">
        <f t="shared" si="4"/>
        <v>0</v>
      </c>
      <c r="O36" s="2">
        <f t="shared" si="4"/>
        <v>0</v>
      </c>
      <c r="P36" s="2">
        <f t="shared" si="4"/>
        <v>0</v>
      </c>
      <c r="Q36" s="2">
        <f t="shared" si="4"/>
        <v>0</v>
      </c>
      <c r="R36" s="2">
        <f t="shared" si="4"/>
        <v>0</v>
      </c>
      <c r="S36" s="2">
        <f t="shared" si="4"/>
        <v>0</v>
      </c>
    </row>
    <row r="37" spans="1:21" x14ac:dyDescent="0.35">
      <c r="D37" s="2">
        <f t="shared" si="3"/>
        <v>9</v>
      </c>
      <c r="E37" s="2">
        <f>(E27-F27)/(E$19-F$19)</f>
        <v>0</v>
      </c>
      <c r="F37" s="2">
        <f t="shared" si="4"/>
        <v>0</v>
      </c>
      <c r="G37" s="2">
        <f t="shared" si="4"/>
        <v>0</v>
      </c>
      <c r="H37" s="2">
        <f t="shared" si="4"/>
        <v>0</v>
      </c>
      <c r="I37" s="2">
        <f t="shared" si="4"/>
        <v>0</v>
      </c>
      <c r="J37" s="2">
        <f t="shared" si="4"/>
        <v>0</v>
      </c>
      <c r="K37" s="2">
        <f t="shared" si="4"/>
        <v>0</v>
      </c>
      <c r="L37" s="2">
        <f t="shared" si="4"/>
        <v>0</v>
      </c>
      <c r="M37" s="2">
        <f t="shared" si="4"/>
        <v>0</v>
      </c>
      <c r="N37" s="2">
        <f t="shared" si="4"/>
        <v>0</v>
      </c>
      <c r="O37" s="2">
        <f t="shared" si="4"/>
        <v>0</v>
      </c>
      <c r="P37" s="2">
        <f t="shared" si="4"/>
        <v>0</v>
      </c>
      <c r="Q37" s="2">
        <f t="shared" si="4"/>
        <v>0</v>
      </c>
      <c r="R37" s="2">
        <f t="shared" si="4"/>
        <v>0</v>
      </c>
      <c r="S37" s="2">
        <f t="shared" si="4"/>
        <v>0</v>
      </c>
    </row>
    <row r="38" spans="1:21" x14ac:dyDescent="0.35">
      <c r="D38" s="2">
        <f t="shared" si="3"/>
        <v>8</v>
      </c>
      <c r="E38" s="2">
        <f>(E28-F28)/(E$19-F$19)</f>
        <v>0</v>
      </c>
      <c r="F38" s="2">
        <f t="shared" si="4"/>
        <v>0</v>
      </c>
      <c r="G38" s="2">
        <f t="shared" si="4"/>
        <v>0</v>
      </c>
      <c r="H38" s="2">
        <f t="shared" si="4"/>
        <v>0</v>
      </c>
      <c r="I38" s="2">
        <f t="shared" si="4"/>
        <v>0</v>
      </c>
      <c r="J38" s="2">
        <f t="shared" si="4"/>
        <v>0</v>
      </c>
      <c r="K38" s="2">
        <f t="shared" si="4"/>
        <v>0</v>
      </c>
      <c r="L38" s="2">
        <f t="shared" si="4"/>
        <v>0</v>
      </c>
      <c r="M38" s="2">
        <f t="shared" si="4"/>
        <v>0</v>
      </c>
      <c r="N38" s="2">
        <f t="shared" si="4"/>
        <v>0</v>
      </c>
      <c r="O38" s="2">
        <f t="shared" si="4"/>
        <v>0</v>
      </c>
      <c r="P38" s="2">
        <f t="shared" si="4"/>
        <v>0</v>
      </c>
      <c r="Q38" s="2">
        <f t="shared" si="4"/>
        <v>0</v>
      </c>
      <c r="R38" s="2">
        <f t="shared" si="4"/>
        <v>0</v>
      </c>
      <c r="S38" s="2">
        <f t="shared" si="4"/>
        <v>0</v>
      </c>
    </row>
    <row r="39" spans="1:21" x14ac:dyDescent="0.35">
      <c r="D39" s="2">
        <f t="shared" si="3"/>
        <v>7</v>
      </c>
      <c r="E39" s="2">
        <f t="shared" si="4"/>
        <v>0</v>
      </c>
      <c r="F39" s="2">
        <f t="shared" si="4"/>
        <v>0</v>
      </c>
      <c r="G39" s="2">
        <f t="shared" si="4"/>
        <v>0</v>
      </c>
      <c r="H39" s="2">
        <f t="shared" si="4"/>
        <v>0</v>
      </c>
      <c r="I39" s="2">
        <f t="shared" si="4"/>
        <v>0</v>
      </c>
      <c r="J39" s="2">
        <f t="shared" si="4"/>
        <v>0</v>
      </c>
      <c r="K39" s="2">
        <f t="shared" si="4"/>
        <v>0</v>
      </c>
      <c r="L39" s="2">
        <f t="shared" si="4"/>
        <v>0</v>
      </c>
      <c r="M39" s="2">
        <f t="shared" si="4"/>
        <v>0</v>
      </c>
      <c r="N39" s="2">
        <f t="shared" si="4"/>
        <v>0</v>
      </c>
      <c r="O39" s="2">
        <f t="shared" si="4"/>
        <v>0</v>
      </c>
      <c r="P39" s="2">
        <f t="shared" si="4"/>
        <v>0</v>
      </c>
      <c r="Q39" s="2">
        <f t="shared" si="4"/>
        <v>0</v>
      </c>
      <c r="R39" s="2">
        <f t="shared" si="4"/>
        <v>0</v>
      </c>
      <c r="S39" s="2">
        <f t="shared" si="4"/>
        <v>0</v>
      </c>
    </row>
    <row r="40" spans="1:21" x14ac:dyDescent="0.35">
      <c r="D40" s="2">
        <v>6</v>
      </c>
      <c r="E40" s="2">
        <f t="shared" si="4"/>
        <v>9.490000000000002</v>
      </c>
      <c r="F40" s="2">
        <f t="shared" si="4"/>
        <v>6.0799999999999983</v>
      </c>
      <c r="G40" s="2">
        <f t="shared" si="4"/>
        <v>-11.75</v>
      </c>
      <c r="H40" s="2">
        <f t="shared" si="4"/>
        <v>0</v>
      </c>
      <c r="I40" s="2">
        <f t="shared" si="4"/>
        <v>0</v>
      </c>
      <c r="J40" s="2">
        <f t="shared" si="4"/>
        <v>0</v>
      </c>
      <c r="K40" s="2">
        <f t="shared" si="4"/>
        <v>0</v>
      </c>
      <c r="L40" s="2">
        <f t="shared" si="4"/>
        <v>0</v>
      </c>
      <c r="M40" s="2">
        <f t="shared" si="4"/>
        <v>0</v>
      </c>
      <c r="N40" s="2">
        <f t="shared" si="4"/>
        <v>0</v>
      </c>
      <c r="O40" s="2">
        <f t="shared" si="4"/>
        <v>0</v>
      </c>
      <c r="P40" s="2">
        <f t="shared" si="4"/>
        <v>0</v>
      </c>
      <c r="Q40" s="2">
        <f t="shared" si="4"/>
        <v>0</v>
      </c>
      <c r="R40" s="2">
        <f t="shared" si="4"/>
        <v>0</v>
      </c>
      <c r="S40" s="2">
        <f t="shared" si="4"/>
        <v>0</v>
      </c>
    </row>
    <row r="42" spans="1:21" x14ac:dyDescent="0.35">
      <c r="E42" s="12" t="s">
        <v>12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1" x14ac:dyDescent="0.35">
      <c r="C43" s="2" t="str">
        <f t="shared" ref="C43:C49" si="5">CONCATENATE(D43,"p")</f>
        <v>28p</v>
      </c>
      <c r="D43" s="2">
        <v>28</v>
      </c>
      <c r="E43" s="2">
        <f t="shared" ref="E43:T51" si="6">$B$54*($B$48*LOG(E$19,2)+$A$48-($B$50*$D43+$B$49)*POWER(E$19,-$A$49)+$D43)</f>
        <v>7.5356945259312251</v>
      </c>
      <c r="F43" s="2">
        <f t="shared" si="6"/>
        <v>51.867924786366302</v>
      </c>
      <c r="G43" s="2">
        <f t="shared" si="6"/>
        <v>66.671250000000001</v>
      </c>
      <c r="H43" s="2">
        <f t="shared" si="6"/>
        <v>78.163155811520781</v>
      </c>
      <c r="I43" s="2">
        <f t="shared" si="6"/>
        <v>83.373302953935337</v>
      </c>
      <c r="J43" s="2">
        <f t="shared" si="6"/>
        <v>86.653355492963442</v>
      </c>
      <c r="K43" s="2">
        <f t="shared" si="6"/>
        <v>89.059804736907722</v>
      </c>
      <c r="L43" s="2">
        <f t="shared" si="6"/>
        <v>90.974844614104043</v>
      </c>
      <c r="M43" s="2">
        <f t="shared" si="6"/>
        <v>92.57410156249999</v>
      </c>
      <c r="N43" s="2">
        <f t="shared" si="6"/>
        <v>93.952058721959204</v>
      </c>
      <c r="O43" s="2">
        <f t="shared" si="6"/>
        <v>95.165430420787459</v>
      </c>
      <c r="P43" s="2">
        <f t="shared" si="6"/>
        <v>97.234343206443782</v>
      </c>
      <c r="Q43" s="2">
        <f t="shared" si="6"/>
        <v>98.962444383710661</v>
      </c>
      <c r="R43" s="2">
        <f t="shared" si="6"/>
        <v>100.44885321731047</v>
      </c>
      <c r="S43" s="2">
        <f t="shared" si="6"/>
        <v>102.91843177934408</v>
      </c>
      <c r="T43" s="2">
        <f t="shared" si="6"/>
        <v>105.37683190263844</v>
      </c>
      <c r="U43" s="2">
        <f t="shared" ref="U43:U51" si="7">$B$54*($B$48*LOG(U$19,2)+$A$48-($B$50*$D43+$B$49)*POWER(U$19,-$A$49)+$D43)</f>
        <v>110.53724662083856</v>
      </c>
    </row>
    <row r="44" spans="1:21" x14ac:dyDescent="0.35">
      <c r="C44" s="2" t="str">
        <f t="shared" si="5"/>
        <v>24p</v>
      </c>
      <c r="D44" s="2">
        <v>24</v>
      </c>
      <c r="E44" s="2">
        <f t="shared" si="6"/>
        <v>6.4674225095765143</v>
      </c>
      <c r="F44" s="2">
        <f t="shared" si="6"/>
        <v>45.618826162224394</v>
      </c>
      <c r="G44" s="2">
        <f t="shared" si="6"/>
        <v>58.908749999999998</v>
      </c>
      <c r="H44" s="2">
        <f t="shared" si="6"/>
        <v>69.484806404891273</v>
      </c>
      <c r="I44" s="2">
        <f t="shared" si="6"/>
        <v>74.42741945342425</v>
      </c>
      <c r="J44" s="2">
        <f t="shared" si="6"/>
        <v>77.598820265331184</v>
      </c>
      <c r="K44" s="2">
        <f t="shared" si="6"/>
        <v>79.952020404903294</v>
      </c>
      <c r="L44" s="2">
        <f t="shared" si="6"/>
        <v>81.837569191287557</v>
      </c>
      <c r="M44" s="2">
        <f t="shared" si="6"/>
        <v>83.419023437499987</v>
      </c>
      <c r="N44" s="2">
        <f t="shared" si="6"/>
        <v>84.785522623126468</v>
      </c>
      <c r="O44" s="2">
        <f t="shared" si="6"/>
        <v>85.991145202528699</v>
      </c>
      <c r="P44" s="2">
        <f t="shared" si="6"/>
        <v>88.050644787486632</v>
      </c>
      <c r="Q44" s="2">
        <f t="shared" si="6"/>
        <v>89.773532627179037</v>
      </c>
      <c r="R44" s="2">
        <f t="shared" si="6"/>
        <v>91.256794357919503</v>
      </c>
      <c r="S44" s="2">
        <f t="shared" si="6"/>
        <v>93.722977553480575</v>
      </c>
      <c r="T44" s="2">
        <f t="shared" si="6"/>
        <v>96.179434055593219</v>
      </c>
      <c r="U44" s="2">
        <f t="shared" si="7"/>
        <v>101.33805020776799</v>
      </c>
    </row>
    <row r="45" spans="1:21" x14ac:dyDescent="0.35">
      <c r="C45" s="2" t="str">
        <f t="shared" si="5"/>
        <v>12p</v>
      </c>
      <c r="D45" s="2">
        <f t="shared" ref="D45:D50" si="8">D46+1</f>
        <v>12</v>
      </c>
      <c r="E45" s="2">
        <f t="shared" si="6"/>
        <v>3.2626064605124045</v>
      </c>
      <c r="F45" s="2">
        <f t="shared" si="6"/>
        <v>26.871530289798656</v>
      </c>
      <c r="G45" s="2">
        <f t="shared" si="6"/>
        <v>35.621249999999996</v>
      </c>
      <c r="H45" s="2">
        <f t="shared" si="6"/>
        <v>43.44975818500275</v>
      </c>
      <c r="I45" s="2">
        <f t="shared" si="6"/>
        <v>47.589768951891003</v>
      </c>
      <c r="J45" s="2">
        <f t="shared" si="6"/>
        <v>50.435214582434426</v>
      </c>
      <c r="K45" s="2">
        <f t="shared" si="6"/>
        <v>52.628667408889974</v>
      </c>
      <c r="L45" s="2">
        <f t="shared" si="6"/>
        <v>54.425742922838154</v>
      </c>
      <c r="M45" s="2">
        <f t="shared" si="6"/>
        <v>55.953789062499993</v>
      </c>
      <c r="N45" s="2">
        <f t="shared" si="6"/>
        <v>57.285914326628266</v>
      </c>
      <c r="O45" s="2">
        <f t="shared" si="6"/>
        <v>58.468289547752455</v>
      </c>
      <c r="P45" s="2">
        <f t="shared" si="6"/>
        <v>60.499549530615113</v>
      </c>
      <c r="Q45" s="2">
        <f t="shared" si="6"/>
        <v>62.206797357584186</v>
      </c>
      <c r="R45" s="2">
        <f t="shared" si="6"/>
        <v>63.680617779746591</v>
      </c>
      <c r="S45" s="2">
        <f t="shared" si="6"/>
        <v>66.136614875890047</v>
      </c>
      <c r="T45" s="2">
        <f t="shared" si="6"/>
        <v>68.58724051445752</v>
      </c>
      <c r="U45" s="2">
        <f t="shared" si="7"/>
        <v>73.740460968556235</v>
      </c>
    </row>
    <row r="46" spans="1:21" x14ac:dyDescent="0.35">
      <c r="C46" s="2" t="str">
        <f t="shared" si="5"/>
        <v>11p</v>
      </c>
      <c r="D46" s="2">
        <f t="shared" si="8"/>
        <v>11</v>
      </c>
      <c r="E46" s="2">
        <f t="shared" si="6"/>
        <v>2.9955384564237288</v>
      </c>
      <c r="F46" s="2">
        <f t="shared" si="6"/>
        <v>25.309255633763176</v>
      </c>
      <c r="G46" s="2">
        <f t="shared" si="6"/>
        <v>33.680624999999999</v>
      </c>
      <c r="H46" s="2">
        <f t="shared" si="6"/>
        <v>41.280170833345373</v>
      </c>
      <c r="I46" s="2">
        <f t="shared" si="6"/>
        <v>45.353298076763231</v>
      </c>
      <c r="J46" s="2">
        <f t="shared" si="6"/>
        <v>48.171580775526358</v>
      </c>
      <c r="K46" s="2">
        <f t="shared" si="6"/>
        <v>50.351721325888875</v>
      </c>
      <c r="L46" s="2">
        <f t="shared" si="6"/>
        <v>52.141424067134032</v>
      </c>
      <c r="M46" s="2">
        <f t="shared" si="6"/>
        <v>53.665019531249996</v>
      </c>
      <c r="N46" s="2">
        <f t="shared" si="6"/>
        <v>54.994280301920085</v>
      </c>
      <c r="O46" s="2">
        <f t="shared" si="6"/>
        <v>56.174718243187762</v>
      </c>
      <c r="P46" s="2">
        <f t="shared" si="6"/>
        <v>58.203624925875815</v>
      </c>
      <c r="Q46" s="2">
        <f t="shared" si="6"/>
        <v>59.909569418451284</v>
      </c>
      <c r="R46" s="2">
        <f t="shared" si="6"/>
        <v>61.382603064898852</v>
      </c>
      <c r="S46" s="2">
        <f t="shared" si="6"/>
        <v>63.837751319424171</v>
      </c>
      <c r="T46" s="2">
        <f t="shared" si="6"/>
        <v>66.287891052696196</v>
      </c>
      <c r="U46" s="2">
        <f t="shared" si="7"/>
        <v>71.44066186528859</v>
      </c>
    </row>
    <row r="47" spans="1:21" x14ac:dyDescent="0.35">
      <c r="C47" s="2" t="str">
        <f t="shared" si="5"/>
        <v>10p</v>
      </c>
      <c r="D47" s="2">
        <f t="shared" si="8"/>
        <v>10</v>
      </c>
      <c r="E47" s="2">
        <f t="shared" si="6"/>
        <v>2.7284704523350531</v>
      </c>
      <c r="F47" s="2">
        <f t="shared" si="6"/>
        <v>23.746980977727699</v>
      </c>
      <c r="G47" s="2">
        <f t="shared" si="6"/>
        <v>31.74</v>
      </c>
      <c r="H47" s="2">
        <f t="shared" si="6"/>
        <v>39.110583481687996</v>
      </c>
      <c r="I47" s="2">
        <f t="shared" si="6"/>
        <v>43.116827201635466</v>
      </c>
      <c r="J47" s="2">
        <f t="shared" si="6"/>
        <v>45.90794696861829</v>
      </c>
      <c r="K47" s="2">
        <f t="shared" si="6"/>
        <v>48.07477524288776</v>
      </c>
      <c r="L47" s="2">
        <f t="shared" si="6"/>
        <v>49.857105211429911</v>
      </c>
      <c r="M47" s="2">
        <f t="shared" si="6"/>
        <v>51.376249999999992</v>
      </c>
      <c r="N47" s="2">
        <f t="shared" si="6"/>
        <v>52.70264627721189</v>
      </c>
      <c r="O47" s="2">
        <f t="shared" si="6"/>
        <v>53.88114693862309</v>
      </c>
      <c r="P47" s="2">
        <f t="shared" si="6"/>
        <v>55.907700321136524</v>
      </c>
      <c r="Q47" s="2">
        <f t="shared" si="6"/>
        <v>57.612341479318381</v>
      </c>
      <c r="R47" s="2">
        <f t="shared" si="6"/>
        <v>59.084588350051106</v>
      </c>
      <c r="S47" s="2">
        <f t="shared" si="6"/>
        <v>61.538887762958296</v>
      </c>
      <c r="T47" s="2">
        <f t="shared" si="6"/>
        <v>63.988541590934894</v>
      </c>
      <c r="U47" s="2">
        <f t="shared" si="7"/>
        <v>69.140862762020944</v>
      </c>
    </row>
    <row r="48" spans="1:21" x14ac:dyDescent="0.35">
      <c r="A48" s="2">
        <v>-0.8</v>
      </c>
      <c r="B48" s="2">
        <v>3.3</v>
      </c>
      <c r="C48" s="2" t="str">
        <f t="shared" si="5"/>
        <v>9p</v>
      </c>
      <c r="D48" s="2">
        <f t="shared" si="8"/>
        <v>9</v>
      </c>
      <c r="E48" s="2">
        <f t="shared" si="6"/>
        <v>2.4614024482463774</v>
      </c>
      <c r="F48" s="2">
        <f t="shared" si="6"/>
        <v>22.184706321692222</v>
      </c>
      <c r="G48" s="2">
        <f t="shared" si="6"/>
        <v>29.799374999999998</v>
      </c>
      <c r="H48" s="2">
        <f t="shared" si="6"/>
        <v>36.940996130030619</v>
      </c>
      <c r="I48" s="2">
        <f t="shared" si="6"/>
        <v>40.880356326507687</v>
      </c>
      <c r="J48" s="2">
        <f t="shared" si="6"/>
        <v>43.64431316171023</v>
      </c>
      <c r="K48" s="2">
        <f t="shared" si="6"/>
        <v>45.797829159886653</v>
      </c>
      <c r="L48" s="2">
        <f t="shared" si="6"/>
        <v>47.572786355725803</v>
      </c>
      <c r="M48" s="2">
        <f t="shared" si="6"/>
        <v>49.087480468749995</v>
      </c>
      <c r="N48" s="2">
        <f t="shared" si="6"/>
        <v>50.411012252503717</v>
      </c>
      <c r="O48" s="2">
        <f t="shared" si="6"/>
        <v>51.587575634058396</v>
      </c>
      <c r="P48" s="2">
        <f t="shared" si="6"/>
        <v>53.611775716397226</v>
      </c>
      <c r="Q48" s="2">
        <f t="shared" si="6"/>
        <v>55.315113540185472</v>
      </c>
      <c r="R48" s="2">
        <f t="shared" si="6"/>
        <v>56.786573635203361</v>
      </c>
      <c r="S48" s="2">
        <f t="shared" si="6"/>
        <v>59.240024206492414</v>
      </c>
      <c r="T48" s="2">
        <f t="shared" si="6"/>
        <v>61.689192129173584</v>
      </c>
      <c r="U48" s="2">
        <f t="shared" si="7"/>
        <v>66.841063658753285</v>
      </c>
    </row>
    <row r="49" spans="1:21" x14ac:dyDescent="0.35">
      <c r="A49" s="2">
        <v>2.5</v>
      </c>
      <c r="B49" s="2">
        <v>14</v>
      </c>
      <c r="C49" s="2" t="str">
        <f t="shared" si="5"/>
        <v>8p</v>
      </c>
      <c r="D49" s="2">
        <f t="shared" si="8"/>
        <v>8</v>
      </c>
      <c r="E49" s="2">
        <f t="shared" si="6"/>
        <v>2.1943344441577017</v>
      </c>
      <c r="F49" s="2">
        <f t="shared" si="6"/>
        <v>20.622431665656741</v>
      </c>
      <c r="G49" s="2">
        <f t="shared" si="6"/>
        <v>27.858750000000001</v>
      </c>
      <c r="H49" s="2">
        <f t="shared" si="6"/>
        <v>34.771408778373242</v>
      </c>
      <c r="I49" s="2">
        <f t="shared" si="6"/>
        <v>38.643885451379916</v>
      </c>
      <c r="J49" s="2">
        <f t="shared" si="6"/>
        <v>41.380679354802169</v>
      </c>
      <c r="K49" s="2">
        <f t="shared" si="6"/>
        <v>43.520883076885546</v>
      </c>
      <c r="L49" s="2">
        <f t="shared" si="6"/>
        <v>45.288467500021682</v>
      </c>
      <c r="M49" s="2">
        <f t="shared" si="6"/>
        <v>46.79871093749999</v>
      </c>
      <c r="N49" s="2">
        <f t="shared" si="6"/>
        <v>48.119378227795529</v>
      </c>
      <c r="O49" s="2">
        <f t="shared" si="6"/>
        <v>49.29400432949371</v>
      </c>
      <c r="P49" s="2">
        <f t="shared" si="6"/>
        <v>51.315851111657935</v>
      </c>
      <c r="Q49" s="2">
        <f t="shared" si="6"/>
        <v>53.017885601052569</v>
      </c>
      <c r="R49" s="2">
        <f t="shared" si="6"/>
        <v>54.488558920355622</v>
      </c>
      <c r="S49" s="2">
        <f t="shared" si="6"/>
        <v>56.941160650026546</v>
      </c>
      <c r="T49" s="2">
        <f t="shared" si="6"/>
        <v>59.389842667412282</v>
      </c>
      <c r="U49" s="2">
        <f t="shared" si="7"/>
        <v>64.54126455548564</v>
      </c>
    </row>
    <row r="50" spans="1:21" x14ac:dyDescent="0.35">
      <c r="B50" s="2">
        <v>5</v>
      </c>
      <c r="C50" s="2" t="str">
        <f>CONCATENATE(D50,"p")</f>
        <v>7p</v>
      </c>
      <c r="D50" s="2">
        <f t="shared" si="8"/>
        <v>7</v>
      </c>
      <c r="E50" s="2">
        <f t="shared" si="6"/>
        <v>1.9272664400690258</v>
      </c>
      <c r="F50" s="2">
        <f t="shared" si="6"/>
        <v>19.06015700962126</v>
      </c>
      <c r="G50" s="2">
        <f t="shared" si="6"/>
        <v>25.918125</v>
      </c>
      <c r="H50" s="2">
        <f t="shared" si="6"/>
        <v>32.601821426715865</v>
      </c>
      <c r="I50" s="2">
        <f t="shared" si="6"/>
        <v>36.407414576252151</v>
      </c>
      <c r="J50" s="2">
        <f t="shared" si="6"/>
        <v>39.117045547894101</v>
      </c>
      <c r="K50" s="2">
        <f t="shared" si="6"/>
        <v>41.243936993884439</v>
      </c>
      <c r="L50" s="2">
        <f t="shared" si="6"/>
        <v>43.00414864431756</v>
      </c>
      <c r="M50" s="2">
        <f t="shared" si="6"/>
        <v>44.509941406249993</v>
      </c>
      <c r="N50" s="2">
        <f t="shared" si="6"/>
        <v>45.827744203087342</v>
      </c>
      <c r="O50" s="2">
        <f t="shared" si="6"/>
        <v>47.000433024929023</v>
      </c>
      <c r="P50" s="2">
        <f t="shared" si="6"/>
        <v>49.019926506918644</v>
      </c>
      <c r="Q50" s="2">
        <f t="shared" si="6"/>
        <v>50.72065766191966</v>
      </c>
      <c r="R50" s="2">
        <f t="shared" si="6"/>
        <v>52.190544205507877</v>
      </c>
      <c r="S50" s="2">
        <f t="shared" si="6"/>
        <v>54.642297093560664</v>
      </c>
      <c r="T50" s="2">
        <f t="shared" si="6"/>
        <v>57.090493205650972</v>
      </c>
      <c r="U50" s="2">
        <f t="shared" si="7"/>
        <v>62.241465452218002</v>
      </c>
    </row>
    <row r="51" spans="1:21" x14ac:dyDescent="0.35">
      <c r="C51" s="2" t="str">
        <f>CONCATENATE(D51,"p")</f>
        <v>6p</v>
      </c>
      <c r="D51" s="2">
        <v>6</v>
      </c>
      <c r="E51" s="2">
        <f>$B$54*($B$48*LOG(E$19,2)+$A$48-($B$50*$D51+$B$49)*POWER(E$19,-$A$49)+$D51)</f>
        <v>1.6601984359803501</v>
      </c>
      <c r="F51" s="2">
        <f t="shared" si="6"/>
        <v>17.497882353585783</v>
      </c>
      <c r="G51" s="2">
        <f t="shared" si="6"/>
        <v>23.977499999999999</v>
      </c>
      <c r="H51" s="2">
        <f t="shared" si="6"/>
        <v>30.432234075058489</v>
      </c>
      <c r="I51" s="2">
        <f t="shared" si="6"/>
        <v>34.170943701124379</v>
      </c>
      <c r="J51" s="2">
        <f t="shared" si="6"/>
        <v>36.85341174098604</v>
      </c>
      <c r="K51" s="2">
        <f t="shared" si="6"/>
        <v>38.966990910883325</v>
      </c>
      <c r="L51" s="2">
        <f t="shared" si="6"/>
        <v>40.719829788613445</v>
      </c>
      <c r="M51" s="2">
        <f t="shared" si="6"/>
        <v>42.221171874999996</v>
      </c>
      <c r="N51" s="2">
        <f t="shared" si="6"/>
        <v>43.536110178379161</v>
      </c>
      <c r="O51" s="2">
        <f t="shared" si="6"/>
        <v>44.70686172036433</v>
      </c>
      <c r="P51" s="2">
        <f t="shared" si="6"/>
        <v>46.724001902179353</v>
      </c>
      <c r="Q51" s="2">
        <f t="shared" si="6"/>
        <v>48.423429722786757</v>
      </c>
      <c r="R51" s="2">
        <f t="shared" si="6"/>
        <v>49.892529490660131</v>
      </c>
      <c r="S51" s="2">
        <f t="shared" si="6"/>
        <v>52.343433537094789</v>
      </c>
      <c r="T51" s="2">
        <f t="shared" si="6"/>
        <v>54.791143743889663</v>
      </c>
      <c r="U51" s="2">
        <f t="shared" si="7"/>
        <v>59.941666348950349</v>
      </c>
    </row>
    <row r="53" spans="1:21" x14ac:dyDescent="0.35">
      <c r="U53" s="3"/>
    </row>
    <row r="54" spans="1:21" x14ac:dyDescent="0.35">
      <c r="B54">
        <v>2.2999999999999998</v>
      </c>
    </row>
  </sheetData>
  <mergeCells count="5">
    <mergeCell ref="E17:T17"/>
    <mergeCell ref="E18:T18"/>
    <mergeCell ref="W19:AA19"/>
    <mergeCell ref="E32:T32"/>
    <mergeCell ref="E42:T4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2:P64"/>
  <sheetViews>
    <sheetView topLeftCell="A14" workbookViewId="0">
      <selection activeCell="J42" sqref="J42:K61"/>
    </sheetView>
  </sheetViews>
  <sheetFormatPr defaultRowHeight="14.5" x14ac:dyDescent="0.35"/>
  <sheetData>
    <row r="42" spans="4:16" x14ac:dyDescent="0.35">
      <c r="D42" t="s">
        <v>19</v>
      </c>
      <c r="E42">
        <v>1.2</v>
      </c>
      <c r="F42" t="s">
        <v>2</v>
      </c>
      <c r="G42">
        <v>4</v>
      </c>
      <c r="H42">
        <v>4</v>
      </c>
      <c r="J42">
        <f t="shared" ref="J42:J61" si="0">H42/G42</f>
        <v>1</v>
      </c>
      <c r="K42">
        <v>2.6170499999999999</v>
      </c>
      <c r="L42">
        <v>9.3818599999999996</v>
      </c>
      <c r="M42" t="s">
        <v>20</v>
      </c>
      <c r="N42" t="s">
        <v>21</v>
      </c>
      <c r="O42" t="s">
        <v>21</v>
      </c>
      <c r="P42" t="s">
        <v>21</v>
      </c>
    </row>
    <row r="43" spans="4:16" x14ac:dyDescent="0.35">
      <c r="D43" t="s">
        <v>19</v>
      </c>
      <c r="E43">
        <v>1.4</v>
      </c>
      <c r="F43" t="s">
        <v>2</v>
      </c>
      <c r="G43">
        <v>4</v>
      </c>
      <c r="H43">
        <v>5</v>
      </c>
      <c r="J43">
        <f t="shared" si="0"/>
        <v>1.25</v>
      </c>
      <c r="K43">
        <v>5.1430499999999997</v>
      </c>
      <c r="L43">
        <v>12.4954</v>
      </c>
      <c r="M43" t="s">
        <v>22</v>
      </c>
      <c r="N43" t="s">
        <v>21</v>
      </c>
      <c r="O43" t="s">
        <v>21</v>
      </c>
      <c r="P43" t="s">
        <v>21</v>
      </c>
    </row>
    <row r="44" spans="4:16" x14ac:dyDescent="0.35">
      <c r="D44" t="s">
        <v>19</v>
      </c>
      <c r="E44">
        <v>1.6</v>
      </c>
      <c r="F44" t="s">
        <v>2</v>
      </c>
      <c r="G44">
        <v>4</v>
      </c>
      <c r="H44">
        <v>6</v>
      </c>
      <c r="J44">
        <f t="shared" si="0"/>
        <v>1.5</v>
      </c>
      <c r="K44">
        <v>7.1172000000000004</v>
      </c>
      <c r="L44">
        <v>15.0604</v>
      </c>
      <c r="M44" t="s">
        <v>21</v>
      </c>
      <c r="N44" t="s">
        <v>21</v>
      </c>
      <c r="O44" t="s">
        <v>21</v>
      </c>
      <c r="P44" t="s">
        <v>21</v>
      </c>
    </row>
    <row r="45" spans="4:16" x14ac:dyDescent="0.35">
      <c r="D45" t="s">
        <v>19</v>
      </c>
      <c r="E45">
        <v>1.8</v>
      </c>
      <c r="F45" t="s">
        <v>2</v>
      </c>
      <c r="G45">
        <v>4</v>
      </c>
      <c r="H45">
        <v>7</v>
      </c>
      <c r="J45">
        <f t="shared" si="0"/>
        <v>1.75</v>
      </c>
      <c r="K45">
        <v>8.7387599999999992</v>
      </c>
      <c r="L45">
        <v>17.057500000000001</v>
      </c>
      <c r="M45" t="s">
        <v>21</v>
      </c>
      <c r="N45" t="s">
        <v>21</v>
      </c>
      <c r="O45" t="s">
        <v>21</v>
      </c>
      <c r="P45" t="s">
        <v>21</v>
      </c>
    </row>
    <row r="46" spans="4:16" x14ac:dyDescent="0.35">
      <c r="D46" t="s">
        <v>19</v>
      </c>
      <c r="E46">
        <v>2</v>
      </c>
      <c r="F46" t="s">
        <v>2</v>
      </c>
      <c r="G46">
        <v>4</v>
      </c>
      <c r="H46">
        <v>7</v>
      </c>
      <c r="J46">
        <f t="shared" si="0"/>
        <v>1.75</v>
      </c>
      <c r="K46">
        <v>8.7387599999999992</v>
      </c>
      <c r="L46">
        <v>17.057500000000001</v>
      </c>
      <c r="M46" t="s">
        <v>21</v>
      </c>
      <c r="N46" t="s">
        <v>21</v>
      </c>
      <c r="O46" t="s">
        <v>21</v>
      </c>
      <c r="P46" t="s">
        <v>21</v>
      </c>
    </row>
    <row r="47" spans="4:16" x14ac:dyDescent="0.35">
      <c r="D47" t="s">
        <v>19</v>
      </c>
      <c r="E47">
        <v>2.2000000000000002</v>
      </c>
      <c r="F47" t="s">
        <v>2</v>
      </c>
      <c r="G47">
        <v>4</v>
      </c>
      <c r="H47">
        <v>8</v>
      </c>
      <c r="J47">
        <f t="shared" si="0"/>
        <v>2</v>
      </c>
      <c r="K47">
        <v>10.105700000000001</v>
      </c>
      <c r="L47">
        <v>19</v>
      </c>
      <c r="M47" t="s">
        <v>21</v>
      </c>
      <c r="N47" t="s">
        <v>21</v>
      </c>
      <c r="O47" t="s">
        <v>21</v>
      </c>
      <c r="P47" t="s">
        <v>21</v>
      </c>
    </row>
    <row r="48" spans="4:16" x14ac:dyDescent="0.35">
      <c r="D48" t="s">
        <v>19</v>
      </c>
      <c r="E48">
        <v>2.4</v>
      </c>
      <c r="F48" t="s">
        <v>2</v>
      </c>
      <c r="G48">
        <v>4</v>
      </c>
      <c r="H48">
        <v>9</v>
      </c>
      <c r="J48">
        <f t="shared" si="0"/>
        <v>2.25</v>
      </c>
      <c r="K48">
        <v>11.301600000000001</v>
      </c>
      <c r="L48" t="s">
        <v>23</v>
      </c>
      <c r="M48" t="s">
        <v>21</v>
      </c>
      <c r="N48" t="s">
        <v>21</v>
      </c>
      <c r="O48" t="s">
        <v>21</v>
      </c>
      <c r="P48" t="s">
        <v>21</v>
      </c>
    </row>
    <row r="49" spans="4:16" x14ac:dyDescent="0.35">
      <c r="D49" t="s">
        <v>19</v>
      </c>
      <c r="E49">
        <v>2.6</v>
      </c>
      <c r="F49" t="s">
        <v>2</v>
      </c>
      <c r="G49">
        <v>4</v>
      </c>
      <c r="H49">
        <v>10</v>
      </c>
      <c r="J49">
        <f t="shared" si="0"/>
        <v>2.5</v>
      </c>
      <c r="K49">
        <v>12.3873</v>
      </c>
      <c r="L49" t="s">
        <v>24</v>
      </c>
      <c r="M49" t="s">
        <v>21</v>
      </c>
      <c r="N49" t="s">
        <v>21</v>
      </c>
      <c r="O49" t="s">
        <v>21</v>
      </c>
      <c r="P49" t="s">
        <v>21</v>
      </c>
    </row>
    <row r="50" spans="4:16" x14ac:dyDescent="0.35">
      <c r="D50" t="s">
        <v>19</v>
      </c>
      <c r="E50">
        <v>2.8</v>
      </c>
      <c r="F50" t="s">
        <v>2</v>
      </c>
      <c r="G50">
        <v>4</v>
      </c>
      <c r="H50">
        <v>11</v>
      </c>
      <c r="J50">
        <f t="shared" si="0"/>
        <v>2.75</v>
      </c>
      <c r="K50">
        <v>13.2483</v>
      </c>
      <c r="L50" t="s">
        <v>21</v>
      </c>
      <c r="M50" t="s">
        <v>21</v>
      </c>
      <c r="N50" t="s">
        <v>21</v>
      </c>
      <c r="O50" t="s">
        <v>21</v>
      </c>
      <c r="P50" t="s">
        <v>21</v>
      </c>
    </row>
    <row r="51" spans="4:16" x14ac:dyDescent="0.35">
      <c r="D51" t="s">
        <v>19</v>
      </c>
      <c r="E51">
        <v>3</v>
      </c>
      <c r="F51" t="s">
        <v>2</v>
      </c>
      <c r="G51">
        <v>4</v>
      </c>
      <c r="H51">
        <v>12</v>
      </c>
      <c r="J51">
        <f t="shared" si="0"/>
        <v>3</v>
      </c>
      <c r="K51">
        <v>14.0915</v>
      </c>
      <c r="L51" t="s">
        <v>21</v>
      </c>
      <c r="M51" t="s">
        <v>21</v>
      </c>
      <c r="N51" t="s">
        <v>21</v>
      </c>
      <c r="O51" t="s">
        <v>21</v>
      </c>
      <c r="P51" t="s">
        <v>21</v>
      </c>
    </row>
    <row r="52" spans="4:16" x14ac:dyDescent="0.35">
      <c r="D52" t="s">
        <v>19</v>
      </c>
      <c r="E52">
        <v>3.2</v>
      </c>
      <c r="F52" t="s">
        <v>2</v>
      </c>
      <c r="G52">
        <v>4</v>
      </c>
      <c r="H52">
        <v>12</v>
      </c>
      <c r="J52">
        <f t="shared" si="0"/>
        <v>3</v>
      </c>
      <c r="K52">
        <v>14.0915</v>
      </c>
      <c r="L52" t="s">
        <v>21</v>
      </c>
      <c r="M52" t="s">
        <v>21</v>
      </c>
      <c r="N52" t="s">
        <v>21</v>
      </c>
      <c r="O52" t="s">
        <v>21</v>
      </c>
      <c r="P52" t="s">
        <v>21</v>
      </c>
    </row>
    <row r="53" spans="4:16" x14ac:dyDescent="0.35">
      <c r="D53" t="s">
        <v>19</v>
      </c>
      <c r="E53">
        <v>3.4</v>
      </c>
      <c r="F53" t="s">
        <v>2</v>
      </c>
      <c r="G53">
        <v>4</v>
      </c>
      <c r="H53">
        <v>13</v>
      </c>
      <c r="J53">
        <f t="shared" si="0"/>
        <v>3.25</v>
      </c>
      <c r="K53">
        <v>14.8401</v>
      </c>
      <c r="L53" t="s">
        <v>21</v>
      </c>
      <c r="M53" t="s">
        <v>21</v>
      </c>
      <c r="N53" t="s">
        <v>21</v>
      </c>
      <c r="O53" t="s">
        <v>21</v>
      </c>
      <c r="P53" t="s">
        <v>21</v>
      </c>
    </row>
    <row r="54" spans="4:16" x14ac:dyDescent="0.35">
      <c r="D54" t="s">
        <v>19</v>
      </c>
      <c r="E54">
        <v>3.6</v>
      </c>
      <c r="F54" t="s">
        <v>2</v>
      </c>
      <c r="G54">
        <v>4</v>
      </c>
      <c r="H54">
        <v>14</v>
      </c>
      <c r="J54">
        <f t="shared" si="0"/>
        <v>3.5</v>
      </c>
      <c r="K54">
        <v>15.5001</v>
      </c>
      <c r="L54" t="s">
        <v>21</v>
      </c>
      <c r="M54" t="s">
        <v>21</v>
      </c>
      <c r="N54" t="s">
        <v>21</v>
      </c>
      <c r="O54" t="s">
        <v>21</v>
      </c>
      <c r="P54" t="s">
        <v>21</v>
      </c>
    </row>
    <row r="55" spans="4:16" x14ac:dyDescent="0.35">
      <c r="D55" t="s">
        <v>19</v>
      </c>
      <c r="E55">
        <v>3.8</v>
      </c>
      <c r="F55" t="s">
        <v>2</v>
      </c>
      <c r="G55">
        <v>4</v>
      </c>
      <c r="H55">
        <v>15</v>
      </c>
      <c r="J55">
        <f t="shared" si="0"/>
        <v>3.75</v>
      </c>
      <c r="K55">
        <v>16.2318</v>
      </c>
      <c r="L55" t="s">
        <v>21</v>
      </c>
      <c r="M55" t="s">
        <v>21</v>
      </c>
      <c r="N55" t="s">
        <v>21</v>
      </c>
      <c r="O55" t="s">
        <v>21</v>
      </c>
      <c r="P55" t="s">
        <v>21</v>
      </c>
    </row>
    <row r="56" spans="4:16" x14ac:dyDescent="0.35">
      <c r="G56">
        <v>4</v>
      </c>
      <c r="H56">
        <v>16</v>
      </c>
      <c r="J56">
        <f t="shared" si="0"/>
        <v>4</v>
      </c>
      <c r="K56">
        <v>16.548999999999999</v>
      </c>
    </row>
    <row r="57" spans="4:16" x14ac:dyDescent="0.35">
      <c r="G57">
        <v>4</v>
      </c>
      <c r="H57">
        <v>17</v>
      </c>
      <c r="J57">
        <f t="shared" si="0"/>
        <v>4.25</v>
      </c>
      <c r="K57">
        <v>17.193000000000001</v>
      </c>
    </row>
    <row r="58" spans="4:16" x14ac:dyDescent="0.35">
      <c r="G58">
        <v>4</v>
      </c>
      <c r="H58">
        <v>18</v>
      </c>
      <c r="J58">
        <f t="shared" si="0"/>
        <v>4.5</v>
      </c>
      <c r="K58">
        <v>17.956</v>
      </c>
    </row>
    <row r="59" spans="4:16" x14ac:dyDescent="0.35">
      <c r="G59">
        <v>4</v>
      </c>
      <c r="H59">
        <v>19</v>
      </c>
      <c r="J59">
        <f t="shared" si="0"/>
        <v>4.75</v>
      </c>
      <c r="K59">
        <v>18.167000000000002</v>
      </c>
    </row>
    <row r="60" spans="4:16" x14ac:dyDescent="0.35">
      <c r="G60">
        <v>4</v>
      </c>
      <c r="H60">
        <v>20</v>
      </c>
      <c r="J60">
        <f t="shared" si="0"/>
        <v>5</v>
      </c>
      <c r="K60">
        <v>18.87</v>
      </c>
    </row>
    <row r="61" spans="4:16" x14ac:dyDescent="0.35">
      <c r="G61">
        <v>4</v>
      </c>
      <c r="H61">
        <v>21</v>
      </c>
      <c r="J61">
        <f t="shared" si="0"/>
        <v>5.25</v>
      </c>
      <c r="K61">
        <v>18.956</v>
      </c>
    </row>
    <row r="62" spans="4:16" x14ac:dyDescent="0.35">
      <c r="H62">
        <v>22</v>
      </c>
      <c r="J62" t="e">
        <f>#REF!/G62</f>
        <v>#REF!</v>
      </c>
    </row>
    <row r="63" spans="4:16" x14ac:dyDescent="0.35">
      <c r="J63" t="e">
        <f>H63/G63</f>
        <v>#DIV/0!</v>
      </c>
    </row>
    <row r="64" spans="4:16" x14ac:dyDescent="0.35">
      <c r="J64" t="e">
        <f>H64/G64</f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h=3</vt:lpstr>
      <vt:lpstr>h=2,s=0</vt:lpstr>
      <vt:lpstr>h=2,s=1</vt:lpstr>
      <vt:lpstr>h=2,s=2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Rindal</dc:creator>
  <cp:lastModifiedBy>peter Rindal</cp:lastModifiedBy>
  <dcterms:created xsi:type="dcterms:W3CDTF">2017-06-15T07:08:27Z</dcterms:created>
  <dcterms:modified xsi:type="dcterms:W3CDTF">2023-04-25T18:47:54Z</dcterms:modified>
</cp:coreProperties>
</file>