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x\Desktop\IGD 5 FINAL\"/>
    </mc:Choice>
  </mc:AlternateContent>
  <xr:revisionPtr revIDLastSave="0" documentId="13_ncr:1_{4826B7E1-CE10-422C-AA05-BBFDDD458369}" xr6:coauthVersionLast="46" xr6:coauthVersionMax="46" xr10:uidLastSave="{00000000-0000-0000-0000-000000000000}"/>
  <bookViews>
    <workbookView xWindow="-120" yWindow="-120" windowWidth="20730" windowHeight="11160" xr2:uid="{E762D273-8BDC-487A-9134-0F596D2E0659}"/>
  </bookViews>
  <sheets>
    <sheet name="Activitate Laborator5 Ender" sheetId="2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0" i="2" l="1"/>
  <c r="Q71" i="2" s="1"/>
  <c r="P70" i="2"/>
  <c r="P71" i="2" s="1"/>
  <c r="O70" i="2"/>
  <c r="O71" i="2" s="1"/>
  <c r="N70" i="2"/>
  <c r="N71" i="2" s="1"/>
  <c r="Q64" i="2"/>
  <c r="Q65" i="2" s="1"/>
  <c r="P64" i="2"/>
  <c r="P65" i="2" s="1"/>
  <c r="O64" i="2"/>
  <c r="O65" i="2" s="1"/>
  <c r="N64" i="2"/>
  <c r="N65" i="2" s="1"/>
  <c r="Q56" i="2"/>
  <c r="Q57" i="2" s="1"/>
  <c r="P56" i="2"/>
  <c r="P57" i="2" s="1"/>
  <c r="O56" i="2"/>
  <c r="O57" i="2" s="1"/>
  <c r="N56" i="2"/>
  <c r="N57" i="2" s="1"/>
  <c r="N42" i="2"/>
  <c r="D44" i="2"/>
  <c r="H25" i="2" s="1"/>
  <c r="D43" i="2"/>
  <c r="G26" i="2" s="1"/>
  <c r="D42" i="2"/>
  <c r="A25" i="2" s="1"/>
  <c r="B13" i="1"/>
  <c r="B12" i="1"/>
  <c r="B8" i="1" s="1"/>
  <c r="B6" i="1"/>
  <c r="B5" i="1"/>
  <c r="B4" i="1"/>
  <c r="D19" i="2" l="1"/>
  <c r="C38" i="2"/>
  <c r="G20" i="2"/>
  <c r="G34" i="2"/>
  <c r="A36" i="2"/>
  <c r="C23" i="2"/>
  <c r="A33" i="2"/>
  <c r="G19" i="2"/>
  <c r="C35" i="2"/>
  <c r="C32" i="2"/>
  <c r="G31" i="2"/>
  <c r="A39" i="2"/>
  <c r="C26" i="2"/>
  <c r="G25" i="2"/>
  <c r="I25" i="2" s="1"/>
  <c r="R57" i="2"/>
  <c r="A24" i="2"/>
  <c r="A21" i="2"/>
  <c r="C20" i="2"/>
  <c r="A30" i="2"/>
  <c r="N43" i="2"/>
  <c r="A27" i="2"/>
  <c r="C29" i="2"/>
  <c r="G37" i="2"/>
  <c r="R71" i="2"/>
  <c r="G28" i="2"/>
  <c r="R65" i="2"/>
  <c r="H24" i="2"/>
  <c r="D37" i="2"/>
  <c r="H30" i="2"/>
  <c r="D49" i="2"/>
  <c r="D51" i="2" s="1"/>
  <c r="A35" i="2"/>
  <c r="A29" i="2"/>
  <c r="A23" i="2"/>
  <c r="C19" i="2"/>
  <c r="C34" i="2"/>
  <c r="C28" i="2"/>
  <c r="C22" i="2"/>
  <c r="D36" i="2"/>
  <c r="D30" i="2"/>
  <c r="D24" i="2"/>
  <c r="G22" i="2"/>
  <c r="G36" i="2"/>
  <c r="G30" i="2"/>
  <c r="G24" i="2"/>
  <c r="H35" i="2"/>
  <c r="H29" i="2"/>
  <c r="H23" i="2"/>
  <c r="D31" i="2"/>
  <c r="D25" i="2"/>
  <c r="H36" i="2"/>
  <c r="A19" i="2"/>
  <c r="A34" i="2"/>
  <c r="A28" i="2"/>
  <c r="A22" i="2"/>
  <c r="C39" i="2"/>
  <c r="C33" i="2"/>
  <c r="C27" i="2"/>
  <c r="C21" i="2"/>
  <c r="D35" i="2"/>
  <c r="E35" i="2" s="1"/>
  <c r="D29" i="2"/>
  <c r="D23" i="2"/>
  <c r="G21" i="2"/>
  <c r="G35" i="2"/>
  <c r="G29" i="2"/>
  <c r="I29" i="2" s="1"/>
  <c r="G23" i="2"/>
  <c r="H34" i="2"/>
  <c r="H28" i="2"/>
  <c r="H22" i="2"/>
  <c r="N45" i="2"/>
  <c r="N46" i="2" s="1"/>
  <c r="H39" i="2"/>
  <c r="H27" i="2"/>
  <c r="A38" i="2"/>
  <c r="A32" i="2"/>
  <c r="A26" i="2"/>
  <c r="A20" i="2"/>
  <c r="C37" i="2"/>
  <c r="C31" i="2"/>
  <c r="C25" i="2"/>
  <c r="D39" i="2"/>
  <c r="D33" i="2"/>
  <c r="E33" i="2" s="1"/>
  <c r="D27" i="2"/>
  <c r="E27" i="2" s="1"/>
  <c r="D21" i="2"/>
  <c r="E21" i="2" s="1"/>
  <c r="G39" i="2"/>
  <c r="G33" i="2"/>
  <c r="G27" i="2"/>
  <c r="H38" i="2"/>
  <c r="H32" i="2"/>
  <c r="H26" i="2"/>
  <c r="I26" i="2" s="1"/>
  <c r="H20" i="2"/>
  <c r="I20" i="2" s="1"/>
  <c r="D34" i="2"/>
  <c r="D28" i="2"/>
  <c r="D22" i="2"/>
  <c r="H33" i="2"/>
  <c r="H21" i="2"/>
  <c r="A37" i="2"/>
  <c r="A31" i="2"/>
  <c r="H19" i="2"/>
  <c r="C36" i="2"/>
  <c r="E36" i="2" s="1"/>
  <c r="C30" i="2"/>
  <c r="E30" i="2" s="1"/>
  <c r="C24" i="2"/>
  <c r="E24" i="2" s="1"/>
  <c r="D38" i="2"/>
  <c r="D32" i="2"/>
  <c r="D26" i="2"/>
  <c r="D20" i="2"/>
  <c r="G38" i="2"/>
  <c r="G32" i="2"/>
  <c r="H37" i="2"/>
  <c r="I37" i="2" s="1"/>
  <c r="H31" i="2"/>
  <c r="D50" i="2"/>
  <c r="B11" i="1"/>
  <c r="I35" i="2" l="1"/>
  <c r="K35" i="2" s="1"/>
  <c r="I24" i="2"/>
  <c r="K24" i="2" s="1"/>
  <c r="I19" i="2"/>
  <c r="I38" i="2"/>
  <c r="I23" i="2"/>
  <c r="E26" i="2"/>
  <c r="K26" i="2" s="1"/>
  <c r="E38" i="2"/>
  <c r="E32" i="2"/>
  <c r="I34" i="2"/>
  <c r="E23" i="2"/>
  <c r="I31" i="2"/>
  <c r="I28" i="2"/>
  <c r="I32" i="2"/>
  <c r="E19" i="2"/>
  <c r="E20" i="2"/>
  <c r="K20" i="2" s="1"/>
  <c r="I27" i="2"/>
  <c r="K27" i="2" s="1"/>
  <c r="E34" i="2"/>
  <c r="I30" i="2"/>
  <c r="K30" i="2" s="1"/>
  <c r="E29" i="2"/>
  <c r="K29" i="2" s="1"/>
  <c r="I36" i="2"/>
  <c r="K36" i="2" s="1"/>
  <c r="E28" i="2"/>
  <c r="I22" i="2"/>
  <c r="E37" i="2"/>
  <c r="K37" i="2" s="1"/>
  <c r="E22" i="2"/>
  <c r="E39" i="2"/>
  <c r="I33" i="2"/>
  <c r="K33" i="2" s="1"/>
  <c r="E25" i="2"/>
  <c r="K25" i="2" s="1"/>
  <c r="I39" i="2"/>
  <c r="E31" i="2"/>
  <c r="I21" i="2"/>
  <c r="K21" i="2" s="1"/>
  <c r="D46" i="2"/>
  <c r="K38" i="2" l="1"/>
  <c r="K19" i="2"/>
  <c r="K23" i="2"/>
  <c r="K32" i="2"/>
  <c r="K28" i="2"/>
  <c r="K31" i="2"/>
  <c r="K34" i="2"/>
  <c r="K39" i="2"/>
  <c r="K22" i="2"/>
</calcChain>
</file>

<file path=xl/sharedStrings.xml><?xml version="1.0" encoding="utf-8"?>
<sst xmlns="http://schemas.openxmlformats.org/spreadsheetml/2006/main" count="93" uniqueCount="51">
  <si>
    <t>SnT</t>
  </si>
  <si>
    <t>MVA</t>
  </si>
  <si>
    <t>dP0</t>
  </si>
  <si>
    <t>dPk</t>
  </si>
  <si>
    <t>dP</t>
  </si>
  <si>
    <t>kW</t>
  </si>
  <si>
    <t>s</t>
  </si>
  <si>
    <t>alfa</t>
  </si>
  <si>
    <t>nT</t>
  </si>
  <si>
    <t>dP_gol</t>
  </si>
  <si>
    <t>dP_infs</t>
  </si>
  <si>
    <t>-</t>
  </si>
  <si>
    <t xml:space="preserve"> </t>
  </si>
  <si>
    <t>dP_gol_1T</t>
  </si>
  <si>
    <t>dP_infs_1T</t>
  </si>
  <si>
    <t>dP_Tot_1T</t>
  </si>
  <si>
    <t>dP_gol_2T</t>
  </si>
  <si>
    <t>dP_infs_2T</t>
  </si>
  <si>
    <t>dP_Tot_2T</t>
  </si>
  <si>
    <t>Comp</t>
  </si>
  <si>
    <t>&lt;-- alfa critic</t>
  </si>
  <si>
    <t>cupla deschisa</t>
  </si>
  <si>
    <t>cupla inchisa si 2T in functiune</t>
  </si>
  <si>
    <t>cupla inchisa si 1T in functiune</t>
  </si>
  <si>
    <t>MW</t>
  </si>
  <si>
    <t>s=</t>
  </si>
  <si>
    <t>alfa=</t>
  </si>
  <si>
    <t>&lt;--mai eficient cu 2T</t>
  </si>
  <si>
    <t>alfa_crit</t>
  </si>
  <si>
    <t>s crit</t>
  </si>
  <si>
    <t>de la 24.51963 MVA in sus, mai bine cu 2T</t>
  </si>
  <si>
    <t>SD se conecteaza la nodul C5</t>
  </si>
  <si>
    <t>SD se conecteaza printr-o linie electr. Noua la bara de MT din statie</t>
  </si>
  <si>
    <t>I [A]</t>
  </si>
  <si>
    <t>nod [-]</t>
  </si>
  <si>
    <t>dP [kW]</t>
  </si>
  <si>
    <t>FINAL</t>
  </si>
  <si>
    <t>1MW</t>
  </si>
  <si>
    <t>2MW</t>
  </si>
  <si>
    <t>MW LOSS</t>
  </si>
  <si>
    <t>P_SD</t>
  </si>
  <si>
    <t>dP [MW]</t>
  </si>
  <si>
    <t>1 linie supraincarca in afara de L_SD daca &gt;13.883, 2 linii supraincarcate pe langa L_SD</t>
  </si>
  <si>
    <t>P_SD[MW]</t>
  </si>
  <si>
    <t>&lt;-- Sursa distribuita (SD) amplasata la nod C5</t>
  </si>
  <si>
    <r>
      <t>Sectiune linie: 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lungime: 2.5km</t>
    </r>
  </si>
  <si>
    <t>Observatii</t>
  </si>
  <si>
    <t>L_SD si L4-5 supraincarcate! Se opreste la P = 11 MW</t>
  </si>
  <si>
    <t xml:space="preserve">doar L_SD supraincarcata se opreste la Puterea max P =11 MW </t>
  </si>
  <si>
    <t>Draft mai jos (nu e varianta finala, e decuplat pe L7-8 default, deci nu e pentru decuplare cu pierderi minime, cum este pe randurile de sus)</t>
  </si>
  <si>
    <t>Pierderile minime de putere activa [MW] pe linia L6-7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</si>
</sst>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 applyFill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Pierderi totale[kW]</a:t>
            </a:r>
            <a:r>
              <a:rPr lang="en-US" baseline="0"/>
              <a:t> pt 1Transf si 2Transf in functie de alfa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'Activitate Laborator5 Ender'!$B$18</c:f>
              <c:strCache>
                <c:ptCount val="1"/>
                <c:pt idx="0">
                  <c:v>alfa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'Activitate Laborator5 Ender'!$B$19:$B$39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'Activitate Laborator5 Ender'!$B$19:$B$39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6-491C-94FF-7DA4B4A115E3}"/>
            </c:ext>
          </c:extLst>
        </c:ser>
        <c:ser>
          <c:idx val="1"/>
          <c:order val="1"/>
          <c:tx>
            <c:strRef>
              <c:f>'Activitate Laborator5 Ender'!$E$18</c:f>
              <c:strCache>
                <c:ptCount val="1"/>
                <c:pt idx="0">
                  <c:v>dP_Tot_1T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'Activitate Laborator5 Ender'!$B$19:$B$39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'Activitate Laborator5 Ender'!$E$19:$E$39</c:f>
              <c:numCache>
                <c:formatCode>General</c:formatCode>
                <c:ptCount val="21"/>
                <c:pt idx="0">
                  <c:v>31</c:v>
                </c:pt>
                <c:pt idx="1">
                  <c:v>31.412500000000001</c:v>
                </c:pt>
                <c:pt idx="2">
                  <c:v>32.65</c:v>
                </c:pt>
                <c:pt idx="3">
                  <c:v>34.712499999999999</c:v>
                </c:pt>
                <c:pt idx="4">
                  <c:v>37.6</c:v>
                </c:pt>
                <c:pt idx="5">
                  <c:v>41.3125</c:v>
                </c:pt>
                <c:pt idx="6">
                  <c:v>45.85</c:v>
                </c:pt>
                <c:pt idx="7">
                  <c:v>51.212499999999999</c:v>
                </c:pt>
                <c:pt idx="8">
                  <c:v>57.400000000000006</c:v>
                </c:pt>
                <c:pt idx="9">
                  <c:v>64.412499999999994</c:v>
                </c:pt>
                <c:pt idx="10">
                  <c:v>72.25</c:v>
                </c:pt>
                <c:pt idx="11">
                  <c:v>80.912500000000009</c:v>
                </c:pt>
                <c:pt idx="12">
                  <c:v>90.4</c:v>
                </c:pt>
                <c:pt idx="13">
                  <c:v>100.71250000000001</c:v>
                </c:pt>
                <c:pt idx="14">
                  <c:v>111.85</c:v>
                </c:pt>
                <c:pt idx="15">
                  <c:v>123.8125</c:v>
                </c:pt>
                <c:pt idx="16">
                  <c:v>136.60000000000002</c:v>
                </c:pt>
                <c:pt idx="17">
                  <c:v>150.21249999999998</c:v>
                </c:pt>
                <c:pt idx="18">
                  <c:v>164.65</c:v>
                </c:pt>
                <c:pt idx="19">
                  <c:v>179.91249999999999</c:v>
                </c:pt>
                <c:pt idx="20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6-491C-94FF-7DA4B4A115E3}"/>
            </c:ext>
          </c:extLst>
        </c:ser>
        <c:ser>
          <c:idx val="2"/>
          <c:order val="2"/>
          <c:tx>
            <c:strRef>
              <c:f>'Activitate Laborator5 Ender'!$I$18</c:f>
              <c:strCache>
                <c:ptCount val="1"/>
                <c:pt idx="0">
                  <c:v>dP_Tot_2T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'Activitate Laborator5 Ender'!$B$19:$B$39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'Activitate Laborator5 Ender'!$I$19:$I$39</c:f>
              <c:numCache>
                <c:formatCode>General</c:formatCode>
                <c:ptCount val="21"/>
                <c:pt idx="0">
                  <c:v>62</c:v>
                </c:pt>
                <c:pt idx="1">
                  <c:v>62.206249999999997</c:v>
                </c:pt>
                <c:pt idx="2">
                  <c:v>62.825000000000003</c:v>
                </c:pt>
                <c:pt idx="3">
                  <c:v>63.856250000000003</c:v>
                </c:pt>
                <c:pt idx="4">
                  <c:v>65.3</c:v>
                </c:pt>
                <c:pt idx="5">
                  <c:v>67.15625</c:v>
                </c:pt>
                <c:pt idx="6">
                  <c:v>69.424999999999997</c:v>
                </c:pt>
                <c:pt idx="7">
                  <c:v>72.106250000000003</c:v>
                </c:pt>
                <c:pt idx="8">
                  <c:v>75.2</c:v>
                </c:pt>
                <c:pt idx="9">
                  <c:v>78.706249999999997</c:v>
                </c:pt>
                <c:pt idx="10">
                  <c:v>82.625</c:v>
                </c:pt>
                <c:pt idx="11">
                  <c:v>86.956250000000011</c:v>
                </c:pt>
                <c:pt idx="12">
                  <c:v>91.7</c:v>
                </c:pt>
                <c:pt idx="13">
                  <c:v>96.856250000000003</c:v>
                </c:pt>
                <c:pt idx="14">
                  <c:v>102.425</c:v>
                </c:pt>
                <c:pt idx="15">
                  <c:v>108.40625</c:v>
                </c:pt>
                <c:pt idx="16">
                  <c:v>114.80000000000001</c:v>
                </c:pt>
                <c:pt idx="17">
                  <c:v>121.60624999999999</c:v>
                </c:pt>
                <c:pt idx="18">
                  <c:v>128.82499999999999</c:v>
                </c:pt>
                <c:pt idx="19">
                  <c:v>136.45625000000001</c:v>
                </c:pt>
                <c:pt idx="2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76-491C-94FF-7DA4B4A11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689624"/>
        <c:axId val="270690608"/>
      </c:lineChart>
      <c:catAx>
        <c:axId val="27068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90608"/>
        <c:crosses val="autoZero"/>
        <c:auto val="1"/>
        <c:lblAlgn val="ctr"/>
        <c:lblOffset val="100"/>
        <c:noMultiLvlLbl val="0"/>
      </c:catAx>
      <c:valAx>
        <c:axId val="2706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8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 [MW] vs P_SD [MW]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'Activitate Laborator5 Ender'!$A$78</c:f>
              <c:strCache>
                <c:ptCount val="1"/>
                <c:pt idx="0">
                  <c:v>dP [MW]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'Activitate Laborator5 Ender'!$B$77:$O$77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13.882999999999999</c:v>
                </c:pt>
              </c:numCache>
            </c:numRef>
          </c:cat>
          <c:val>
            <c:numRef>
              <c:f>'Activitate Laborator5 Ender'!$B$78:$O$78</c:f>
              <c:numCache>
                <c:formatCode>General</c:formatCode>
                <c:ptCount val="14"/>
                <c:pt idx="0">
                  <c:v>0.94195899999999999</c:v>
                </c:pt>
                <c:pt idx="1">
                  <c:v>0.83909100000000003</c:v>
                </c:pt>
                <c:pt idx="2">
                  <c:v>0.778559</c:v>
                </c:pt>
                <c:pt idx="3">
                  <c:v>0.75568299999999999</c:v>
                </c:pt>
                <c:pt idx="4">
                  <c:v>0.76669399999999999</c:v>
                </c:pt>
                <c:pt idx="5">
                  <c:v>0.808508</c:v>
                </c:pt>
                <c:pt idx="6">
                  <c:v>0.87856199999999995</c:v>
                </c:pt>
                <c:pt idx="7">
                  <c:v>0.97470199999999996</c:v>
                </c:pt>
                <c:pt idx="8">
                  <c:v>1.095099</c:v>
                </c:pt>
                <c:pt idx="9">
                  <c:v>1.2381819999999999</c:v>
                </c:pt>
                <c:pt idx="10">
                  <c:v>1.4025939999999999</c:v>
                </c:pt>
                <c:pt idx="11">
                  <c:v>1.587237</c:v>
                </c:pt>
                <c:pt idx="12">
                  <c:v>1.79097</c:v>
                </c:pt>
                <c:pt idx="13">
                  <c:v>1.986049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3-466D-8838-9E1290BF5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05608"/>
        <c:axId val="431911840"/>
      </c:lineChart>
      <c:catAx>
        <c:axId val="43190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11840"/>
        <c:crosses val="autoZero"/>
        <c:auto val="1"/>
        <c:lblAlgn val="ctr"/>
        <c:lblOffset val="100"/>
        <c:noMultiLvlLbl val="0"/>
      </c:catAx>
      <c:valAx>
        <c:axId val="43191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0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Pierderile de putere activă în funcție de puterea generată de sursa distribuită </a:t>
            </a:r>
            <a:r>
              <a:rPr lang="en-US" sz="1400" b="0" i="0" u="none" strike="noStrike" baseline="0">
                <a:effectLst/>
              </a:rPr>
              <a:t>dP[MW] VS</a:t>
            </a:r>
            <a:r>
              <a:rPr lang="en-US"/>
              <a:t> P_SD[MW]</a:t>
            </a:r>
          </a:p>
        </c:rich>
      </c:tx>
      <c:layout>
        <c:manualLayout>
          <c:xMode val="edge"/>
          <c:yMode val="edge"/>
          <c:x val="0.11296786389413989"/>
          <c:y val="2.93673192609147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87589503428374"/>
          <c:y val="0.37332992641598073"/>
          <c:w val="0.78576010840725963"/>
          <c:h val="0.35611242943653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'Activitate Laborator5 Ender'!$A$2</c:f>
              <c:strCache>
                <c:ptCount val="1"/>
                <c:pt idx="0">
                  <c:v>dP [MW]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'Activitate Laborator5 Ender'!$B$1:$L$1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'Activitate Laborator5 Ender'!$B$2:$L$2</c:f>
              <c:numCache>
                <c:formatCode>0.00</c:formatCode>
                <c:ptCount val="11"/>
                <c:pt idx="0">
                  <c:v>1.0045809999999999</c:v>
                </c:pt>
                <c:pt idx="1">
                  <c:v>0.96751900000000002</c:v>
                </c:pt>
                <c:pt idx="2">
                  <c:v>0.96526800000000001</c:v>
                </c:pt>
                <c:pt idx="3">
                  <c:v>0.99462899999999999</c:v>
                </c:pt>
                <c:pt idx="4">
                  <c:v>1.0529520000000001</c:v>
                </c:pt>
                <c:pt idx="5">
                  <c:v>1.1380079999999999</c:v>
                </c:pt>
                <c:pt idx="6">
                  <c:v>1.2479070000000001</c:v>
                </c:pt>
                <c:pt idx="7">
                  <c:v>1.3810279999999999</c:v>
                </c:pt>
                <c:pt idx="8">
                  <c:v>1.5359719999999999</c:v>
                </c:pt>
                <c:pt idx="9">
                  <c:v>1.7115199999999999</c:v>
                </c:pt>
                <c:pt idx="10">
                  <c:v>1.906709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F-46CE-BFB5-B2CE35AD3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84912"/>
        <c:axId val="755280320"/>
      </c:scatterChart>
      <c:valAx>
        <c:axId val="7552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80320"/>
        <c:crosses val="autoZero"/>
        <c:crossBetween val="midCat"/>
        <c:majorUnit val="1"/>
      </c:valAx>
      <c:valAx>
        <c:axId val="7552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 [MW]</a:t>
                </a:r>
              </a:p>
            </c:rich>
          </c:tx>
          <c:layout>
            <c:manualLayout>
              <c:xMode val="edge"/>
              <c:yMode val="edge"/>
              <c:x val="2.520478890989288E-3"/>
              <c:y val="0.41371461517442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8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2207559</xdr:colOff>
      <xdr:row>29</xdr:row>
      <xdr:rowOff>33617</xdr:rowOff>
    </xdr:from>
    <xdr:to>
      <xdr:col>12</xdr:col>
      <xdr:colOff>2663917</xdr:colOff>
      <xdr:row>41</xdr:row>
      <xdr:rowOff>125225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9E4078-B7D4-41F6-B576-01324BCE4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601195</xdr:colOff>
      <xdr:row>78</xdr:row>
      <xdr:rowOff>69195</xdr:rowOff>
    </xdr:from>
    <xdr:to>
      <xdr:col>9</xdr:col>
      <xdr:colOff>132789</xdr:colOff>
      <xdr:row>92</xdr:row>
      <xdr:rowOff>145395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B71F0B-BD08-4E6A-B0A5-ACFE5B937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47624</xdr:colOff>
      <xdr:row>3</xdr:row>
      <xdr:rowOff>54349</xdr:rowOff>
    </xdr:from>
    <xdr:to>
      <xdr:col>6</xdr:col>
      <xdr:colOff>476249</xdr:colOff>
      <xdr:row>16</xdr:row>
      <xdr:rowOff>143995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C610B-D7E4-4EBE-A9A7-5C9F1E61E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828675</xdr:colOff>
      <xdr:row>3</xdr:row>
      <xdr:rowOff>38101</xdr:rowOff>
    </xdr:from>
    <xdr:to>
      <xdr:col>20</xdr:col>
      <xdr:colOff>591309</xdr:colOff>
      <xdr:row>29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CE3D577-E3C3-4C86-8760-6048FCA0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81925" y="609601"/>
          <a:ext cx="12971428" cy="494347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42</xdr:col>
      <xdr:colOff>229359</xdr:colOff>
      <xdr:row>39</xdr:row>
      <xdr:rowOff>41996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E7608-7CB0-443D-8D12-442ACF16A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978813" y="571500"/>
          <a:ext cx="12980952" cy="69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74801-54E9-47A7-909D-5D0C40B0D6AE}">
  <dimension ref="A1:X78"/>
  <sheetViews>
    <sheetView tabSelected="1" zoomScale="80" zoomScaleNormal="80" workbookViewId="0"/>
  </sheetViews>
  <sheetFormatPr defaultRowHeight="15" x14ac:dyDescent="0.25"/>
  <cols>
    <col min="1" max="1" width="11.42578125" customWidth="1"/>
    <col min="2" max="2" width="9.28515625" bestFit="1" customWidth="1"/>
    <col min="3" max="3" width="10.140625" bestFit="1" customWidth="1"/>
    <col min="4" max="4" width="10.7109375" bestFit="1" customWidth="1"/>
    <col min="5" max="10" width="9.28515625" bestFit="1" customWidth="1"/>
    <col min="11" max="11" width="10.28515625" bestFit="1" customWidth="1"/>
    <col min="12" max="12" width="60.28515625" customWidth="1"/>
    <col min="13" max="13" width="73.7109375" bestFit="1" customWidth="1"/>
  </cols>
  <sheetData>
    <row r="1" spans="1:24" s="7" customFormat="1" x14ac:dyDescent="0.25">
      <c r="A1" s="7" t="s">
        <v>43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9">
        <v>11</v>
      </c>
      <c r="M1" s="10">
        <v>12</v>
      </c>
      <c r="N1" s="11"/>
      <c r="O1" s="11"/>
      <c r="P1" s="11"/>
    </row>
    <row r="2" spans="1:24" s="7" customFormat="1" x14ac:dyDescent="0.25">
      <c r="A2" s="7" t="s">
        <v>41</v>
      </c>
      <c r="B2" s="8">
        <v>1.0045809999999999</v>
      </c>
      <c r="C2" s="8">
        <v>0.96751900000000002</v>
      </c>
      <c r="D2" s="8">
        <v>0.96526800000000001</v>
      </c>
      <c r="E2" s="8">
        <v>0.99462899999999999</v>
      </c>
      <c r="F2" s="8">
        <v>1.0529520000000001</v>
      </c>
      <c r="G2" s="8">
        <v>1.1380079999999999</v>
      </c>
      <c r="H2" s="8">
        <v>1.2479070000000001</v>
      </c>
      <c r="I2" s="8">
        <v>1.3810279999999999</v>
      </c>
      <c r="J2" s="8">
        <v>1.5359719999999999</v>
      </c>
      <c r="K2" s="8">
        <v>1.7115199999999999</v>
      </c>
      <c r="L2" s="8">
        <v>1.906709</v>
      </c>
      <c r="M2" s="10">
        <v>2.120463</v>
      </c>
      <c r="N2" s="11"/>
      <c r="O2" s="11"/>
      <c r="P2" s="11"/>
      <c r="S2" s="12" t="s">
        <v>50</v>
      </c>
      <c r="T2" s="12"/>
      <c r="U2" s="12"/>
      <c r="V2" s="12"/>
      <c r="W2" s="12"/>
      <c r="X2" s="12"/>
    </row>
    <row r="3" spans="1:24" x14ac:dyDescent="0.25">
      <c r="A3" t="s">
        <v>46</v>
      </c>
      <c r="B3" s="5" t="s">
        <v>11</v>
      </c>
      <c r="C3" s="5" t="s">
        <v>11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5" t="s">
        <v>11</v>
      </c>
      <c r="L3" s="6" t="s">
        <v>48</v>
      </c>
      <c r="M3" s="6" t="s">
        <v>47</v>
      </c>
      <c r="N3" s="4"/>
      <c r="O3" s="4"/>
      <c r="P3" s="4"/>
    </row>
    <row r="4" spans="1:24" x14ac:dyDescent="0.25">
      <c r="N4" s="4"/>
      <c r="O4" s="4"/>
      <c r="P4" s="4"/>
    </row>
    <row r="5" spans="1:24" x14ac:dyDescent="0.25">
      <c r="H5" t="s">
        <v>44</v>
      </c>
      <c r="N5" s="4"/>
      <c r="O5" s="4"/>
      <c r="P5" s="4"/>
    </row>
    <row r="6" spans="1:24" x14ac:dyDescent="0.25">
      <c r="N6" s="4"/>
      <c r="O6" s="4"/>
      <c r="P6" s="4"/>
    </row>
    <row r="7" spans="1:24" ht="17.25" x14ac:dyDescent="0.25">
      <c r="H7" t="s">
        <v>45</v>
      </c>
      <c r="N7" s="4"/>
      <c r="O7" s="4"/>
      <c r="P7" s="4"/>
    </row>
    <row r="18" spans="1:12" x14ac:dyDescent="0.25">
      <c r="A18" t="s">
        <v>6</v>
      </c>
      <c r="B18" t="s">
        <v>7</v>
      </c>
      <c r="C18" t="s">
        <v>13</v>
      </c>
      <c r="D18" t="s">
        <v>14</v>
      </c>
      <c r="E18" t="s">
        <v>15</v>
      </c>
      <c r="G18" t="s">
        <v>16</v>
      </c>
      <c r="H18" t="s">
        <v>17</v>
      </c>
      <c r="I18" t="s">
        <v>18</v>
      </c>
      <c r="K18" t="s">
        <v>19</v>
      </c>
    </row>
    <row r="19" spans="1:12" x14ac:dyDescent="0.25">
      <c r="A19">
        <f t="shared" ref="A19:A39" si="0">B19*D$42</f>
        <v>0</v>
      </c>
      <c r="B19">
        <v>0</v>
      </c>
      <c r="C19">
        <f t="shared" ref="C19:C39" si="1">D$43*1</f>
        <v>31</v>
      </c>
      <c r="D19">
        <f>B19^2/1*D$44</f>
        <v>0</v>
      </c>
      <c r="E19">
        <f>D19+C19</f>
        <v>31</v>
      </c>
      <c r="G19">
        <f t="shared" ref="G19:G39" si="2">D$43*2</f>
        <v>62</v>
      </c>
      <c r="H19">
        <f t="shared" ref="H19:H39" si="3">B19^2/2*D$44</f>
        <v>0</v>
      </c>
      <c r="I19">
        <f>G19+H19</f>
        <v>62</v>
      </c>
      <c r="K19">
        <f>IF(E19-I19&gt;0,2,1)</f>
        <v>1</v>
      </c>
    </row>
    <row r="20" spans="1:12" x14ac:dyDescent="0.25">
      <c r="A20">
        <f t="shared" si="0"/>
        <v>2</v>
      </c>
      <c r="B20">
        <v>0.05</v>
      </c>
      <c r="C20">
        <f t="shared" si="1"/>
        <v>31</v>
      </c>
      <c r="D20">
        <f t="shared" ref="D20:D39" si="4">B20^2/1*D$44</f>
        <v>0.41250000000000009</v>
      </c>
      <c r="E20">
        <f t="shared" ref="E20:E39" si="5">D20+C20</f>
        <v>31.412500000000001</v>
      </c>
      <c r="G20">
        <f t="shared" si="2"/>
        <v>62</v>
      </c>
      <c r="H20">
        <f t="shared" si="3"/>
        <v>0.20625000000000004</v>
      </c>
      <c r="I20">
        <f t="shared" ref="I20:I39" si="6">G20+H20</f>
        <v>62.206249999999997</v>
      </c>
      <c r="K20">
        <f t="shared" ref="K20:K39" si="7">IF(E20-I20&gt;0,2,1)</f>
        <v>1</v>
      </c>
    </row>
    <row r="21" spans="1:12" x14ac:dyDescent="0.25">
      <c r="A21">
        <f t="shared" si="0"/>
        <v>4</v>
      </c>
      <c r="B21">
        <v>0.1</v>
      </c>
      <c r="C21">
        <f t="shared" si="1"/>
        <v>31</v>
      </c>
      <c r="D21">
        <f t="shared" si="4"/>
        <v>1.6500000000000004</v>
      </c>
      <c r="E21">
        <f t="shared" si="5"/>
        <v>32.65</v>
      </c>
      <c r="G21">
        <f t="shared" si="2"/>
        <v>62</v>
      </c>
      <c r="H21">
        <f t="shared" si="3"/>
        <v>0.82500000000000018</v>
      </c>
      <c r="I21">
        <f t="shared" si="6"/>
        <v>62.825000000000003</v>
      </c>
      <c r="K21">
        <f t="shared" si="7"/>
        <v>1</v>
      </c>
    </row>
    <row r="22" spans="1:12" x14ac:dyDescent="0.25">
      <c r="A22">
        <f t="shared" si="0"/>
        <v>6</v>
      </c>
      <c r="B22">
        <v>0.15</v>
      </c>
      <c r="C22">
        <f t="shared" si="1"/>
        <v>31</v>
      </c>
      <c r="D22">
        <f t="shared" si="4"/>
        <v>3.7124999999999999</v>
      </c>
      <c r="E22">
        <f t="shared" si="5"/>
        <v>34.712499999999999</v>
      </c>
      <c r="G22">
        <f t="shared" si="2"/>
        <v>62</v>
      </c>
      <c r="H22">
        <f t="shared" si="3"/>
        <v>1.85625</v>
      </c>
      <c r="I22">
        <f t="shared" si="6"/>
        <v>63.856250000000003</v>
      </c>
      <c r="K22">
        <f t="shared" si="7"/>
        <v>1</v>
      </c>
    </row>
    <row r="23" spans="1:12" x14ac:dyDescent="0.25">
      <c r="A23">
        <f t="shared" si="0"/>
        <v>8</v>
      </c>
      <c r="B23">
        <v>0.2</v>
      </c>
      <c r="C23">
        <f t="shared" si="1"/>
        <v>31</v>
      </c>
      <c r="D23">
        <f t="shared" si="4"/>
        <v>6.6000000000000014</v>
      </c>
      <c r="E23">
        <f t="shared" si="5"/>
        <v>37.6</v>
      </c>
      <c r="G23">
        <f t="shared" si="2"/>
        <v>62</v>
      </c>
      <c r="H23">
        <f t="shared" si="3"/>
        <v>3.3000000000000007</v>
      </c>
      <c r="I23">
        <f t="shared" si="6"/>
        <v>65.3</v>
      </c>
      <c r="K23">
        <f t="shared" si="7"/>
        <v>1</v>
      </c>
    </row>
    <row r="24" spans="1:12" x14ac:dyDescent="0.25">
      <c r="A24">
        <f t="shared" si="0"/>
        <v>10</v>
      </c>
      <c r="B24">
        <v>0.25</v>
      </c>
      <c r="C24">
        <f t="shared" si="1"/>
        <v>31</v>
      </c>
      <c r="D24">
        <f t="shared" si="4"/>
        <v>10.3125</v>
      </c>
      <c r="E24">
        <f t="shared" si="5"/>
        <v>41.3125</v>
      </c>
      <c r="G24">
        <f t="shared" si="2"/>
        <v>62</v>
      </c>
      <c r="H24">
        <f t="shared" si="3"/>
        <v>5.15625</v>
      </c>
      <c r="I24">
        <f t="shared" si="6"/>
        <v>67.15625</v>
      </c>
      <c r="K24">
        <f t="shared" si="7"/>
        <v>1</v>
      </c>
    </row>
    <row r="25" spans="1:12" x14ac:dyDescent="0.25">
      <c r="A25">
        <f t="shared" si="0"/>
        <v>12</v>
      </c>
      <c r="B25">
        <v>0.3</v>
      </c>
      <c r="C25">
        <f t="shared" si="1"/>
        <v>31</v>
      </c>
      <c r="D25">
        <f t="shared" si="4"/>
        <v>14.85</v>
      </c>
      <c r="E25">
        <f t="shared" si="5"/>
        <v>45.85</v>
      </c>
      <c r="G25">
        <f t="shared" si="2"/>
        <v>62</v>
      </c>
      <c r="H25">
        <f t="shared" si="3"/>
        <v>7.4249999999999998</v>
      </c>
      <c r="I25">
        <f t="shared" si="6"/>
        <v>69.424999999999997</v>
      </c>
      <c r="K25">
        <f t="shared" si="7"/>
        <v>1</v>
      </c>
    </row>
    <row r="26" spans="1:12" x14ac:dyDescent="0.25">
      <c r="A26">
        <f t="shared" si="0"/>
        <v>14</v>
      </c>
      <c r="B26">
        <v>0.35</v>
      </c>
      <c r="C26">
        <f t="shared" si="1"/>
        <v>31</v>
      </c>
      <c r="D26">
        <f t="shared" si="4"/>
        <v>20.212499999999999</v>
      </c>
      <c r="E26">
        <f t="shared" si="5"/>
        <v>51.212499999999999</v>
      </c>
      <c r="G26">
        <f t="shared" si="2"/>
        <v>62</v>
      </c>
      <c r="H26">
        <f t="shared" si="3"/>
        <v>10.106249999999999</v>
      </c>
      <c r="I26">
        <f t="shared" si="6"/>
        <v>72.106250000000003</v>
      </c>
      <c r="K26">
        <f t="shared" si="7"/>
        <v>1</v>
      </c>
    </row>
    <row r="27" spans="1:12" x14ac:dyDescent="0.25">
      <c r="A27">
        <f t="shared" si="0"/>
        <v>16</v>
      </c>
      <c r="B27">
        <v>0.4</v>
      </c>
      <c r="C27">
        <f t="shared" si="1"/>
        <v>31</v>
      </c>
      <c r="D27">
        <f t="shared" si="4"/>
        <v>26.400000000000006</v>
      </c>
      <c r="E27">
        <f t="shared" si="5"/>
        <v>57.400000000000006</v>
      </c>
      <c r="G27">
        <f t="shared" si="2"/>
        <v>62</v>
      </c>
      <c r="H27">
        <f t="shared" si="3"/>
        <v>13.200000000000003</v>
      </c>
      <c r="I27">
        <f t="shared" si="6"/>
        <v>75.2</v>
      </c>
      <c r="K27">
        <f t="shared" si="7"/>
        <v>1</v>
      </c>
    </row>
    <row r="28" spans="1:12" x14ac:dyDescent="0.25">
      <c r="A28">
        <f t="shared" si="0"/>
        <v>18</v>
      </c>
      <c r="B28">
        <v>0.45</v>
      </c>
      <c r="C28">
        <f t="shared" si="1"/>
        <v>31</v>
      </c>
      <c r="D28">
        <f t="shared" si="4"/>
        <v>33.412500000000001</v>
      </c>
      <c r="E28">
        <f t="shared" si="5"/>
        <v>64.412499999999994</v>
      </c>
      <c r="G28">
        <f t="shared" si="2"/>
        <v>62</v>
      </c>
      <c r="H28">
        <f t="shared" si="3"/>
        <v>16.706250000000001</v>
      </c>
      <c r="I28">
        <f t="shared" si="6"/>
        <v>78.706249999999997</v>
      </c>
      <c r="K28">
        <f t="shared" si="7"/>
        <v>1</v>
      </c>
    </row>
    <row r="29" spans="1:12" x14ac:dyDescent="0.25">
      <c r="A29">
        <f t="shared" si="0"/>
        <v>20</v>
      </c>
      <c r="B29">
        <v>0.5</v>
      </c>
      <c r="C29">
        <f t="shared" si="1"/>
        <v>31</v>
      </c>
      <c r="D29">
        <f t="shared" si="4"/>
        <v>41.25</v>
      </c>
      <c r="E29">
        <f t="shared" si="5"/>
        <v>72.25</v>
      </c>
      <c r="G29">
        <f t="shared" si="2"/>
        <v>62</v>
      </c>
      <c r="H29">
        <f t="shared" si="3"/>
        <v>20.625</v>
      </c>
      <c r="I29">
        <f t="shared" si="6"/>
        <v>82.625</v>
      </c>
      <c r="K29">
        <f t="shared" si="7"/>
        <v>1</v>
      </c>
    </row>
    <row r="30" spans="1:12" x14ac:dyDescent="0.25">
      <c r="A30">
        <f t="shared" si="0"/>
        <v>22</v>
      </c>
      <c r="B30">
        <v>0.55000000000000004</v>
      </c>
      <c r="C30">
        <f t="shared" si="1"/>
        <v>31</v>
      </c>
      <c r="D30">
        <f t="shared" si="4"/>
        <v>49.912500000000009</v>
      </c>
      <c r="E30">
        <f t="shared" si="5"/>
        <v>80.912500000000009</v>
      </c>
      <c r="G30">
        <f t="shared" si="2"/>
        <v>62</v>
      </c>
      <c r="H30">
        <f t="shared" si="3"/>
        <v>24.956250000000004</v>
      </c>
      <c r="I30">
        <f t="shared" si="6"/>
        <v>86.956250000000011</v>
      </c>
      <c r="K30">
        <f t="shared" si="7"/>
        <v>1</v>
      </c>
    </row>
    <row r="31" spans="1:12" x14ac:dyDescent="0.25">
      <c r="A31">
        <f t="shared" si="0"/>
        <v>24</v>
      </c>
      <c r="B31">
        <v>0.6</v>
      </c>
      <c r="C31">
        <f t="shared" si="1"/>
        <v>31</v>
      </c>
      <c r="D31">
        <f t="shared" si="4"/>
        <v>59.4</v>
      </c>
      <c r="E31">
        <f t="shared" si="5"/>
        <v>90.4</v>
      </c>
      <c r="G31">
        <f t="shared" si="2"/>
        <v>62</v>
      </c>
      <c r="H31">
        <f t="shared" si="3"/>
        <v>29.7</v>
      </c>
      <c r="I31">
        <f t="shared" si="6"/>
        <v>91.7</v>
      </c>
      <c r="K31">
        <f t="shared" si="7"/>
        <v>1</v>
      </c>
    </row>
    <row r="32" spans="1:12" s="1" customFormat="1" x14ac:dyDescent="0.25">
      <c r="A32" s="1">
        <f t="shared" si="0"/>
        <v>26</v>
      </c>
      <c r="B32" s="1">
        <v>0.65</v>
      </c>
      <c r="C32" s="1">
        <f t="shared" si="1"/>
        <v>31</v>
      </c>
      <c r="D32" s="1">
        <f t="shared" si="4"/>
        <v>69.712500000000006</v>
      </c>
      <c r="E32" s="1">
        <f t="shared" si="5"/>
        <v>100.71250000000001</v>
      </c>
      <c r="G32" s="1">
        <f t="shared" si="2"/>
        <v>62</v>
      </c>
      <c r="H32" s="1">
        <f t="shared" si="3"/>
        <v>34.856250000000003</v>
      </c>
      <c r="I32" s="1">
        <f t="shared" si="6"/>
        <v>96.856250000000003</v>
      </c>
      <c r="K32" s="1">
        <f t="shared" si="7"/>
        <v>2</v>
      </c>
      <c r="L32" s="1" t="s">
        <v>20</v>
      </c>
    </row>
    <row r="33" spans="1:18" x14ac:dyDescent="0.25">
      <c r="A33">
        <f t="shared" si="0"/>
        <v>28</v>
      </c>
      <c r="B33">
        <v>0.7</v>
      </c>
      <c r="C33">
        <f t="shared" si="1"/>
        <v>31</v>
      </c>
      <c r="D33">
        <f t="shared" si="4"/>
        <v>80.849999999999994</v>
      </c>
      <c r="E33">
        <f t="shared" si="5"/>
        <v>111.85</v>
      </c>
      <c r="G33">
        <f t="shared" si="2"/>
        <v>62</v>
      </c>
      <c r="H33">
        <f t="shared" si="3"/>
        <v>40.424999999999997</v>
      </c>
      <c r="I33">
        <f t="shared" si="6"/>
        <v>102.425</v>
      </c>
      <c r="K33">
        <f t="shared" si="7"/>
        <v>2</v>
      </c>
    </row>
    <row r="34" spans="1:18" x14ac:dyDescent="0.25">
      <c r="A34">
        <f t="shared" si="0"/>
        <v>30</v>
      </c>
      <c r="B34">
        <v>0.75</v>
      </c>
      <c r="C34">
        <f t="shared" si="1"/>
        <v>31</v>
      </c>
      <c r="D34">
        <f t="shared" si="4"/>
        <v>92.8125</v>
      </c>
      <c r="E34">
        <f t="shared" si="5"/>
        <v>123.8125</v>
      </c>
      <c r="G34">
        <f t="shared" si="2"/>
        <v>62</v>
      </c>
      <c r="H34">
        <f t="shared" si="3"/>
        <v>46.40625</v>
      </c>
      <c r="I34">
        <f t="shared" si="6"/>
        <v>108.40625</v>
      </c>
      <c r="K34">
        <f t="shared" si="7"/>
        <v>2</v>
      </c>
      <c r="M34">
        <v>1</v>
      </c>
      <c r="N34" t="s">
        <v>21</v>
      </c>
      <c r="Q34">
        <v>1.160914</v>
      </c>
      <c r="R34" t="s">
        <v>24</v>
      </c>
    </row>
    <row r="35" spans="1:18" x14ac:dyDescent="0.25">
      <c r="A35">
        <f t="shared" si="0"/>
        <v>32</v>
      </c>
      <c r="B35">
        <v>0.8</v>
      </c>
      <c r="C35">
        <f t="shared" si="1"/>
        <v>31</v>
      </c>
      <c r="D35">
        <f t="shared" si="4"/>
        <v>105.60000000000002</v>
      </c>
      <c r="E35">
        <f t="shared" si="5"/>
        <v>136.60000000000002</v>
      </c>
      <c r="G35">
        <f t="shared" si="2"/>
        <v>62</v>
      </c>
      <c r="H35">
        <f t="shared" si="3"/>
        <v>52.800000000000011</v>
      </c>
      <c r="I35">
        <f t="shared" si="6"/>
        <v>114.80000000000001</v>
      </c>
      <c r="K35">
        <f t="shared" si="7"/>
        <v>2</v>
      </c>
      <c r="M35">
        <v>2</v>
      </c>
      <c r="N35" t="s">
        <v>22</v>
      </c>
      <c r="Q35" s="2">
        <v>1.0933999999999999</v>
      </c>
      <c r="R35" t="s">
        <v>24</v>
      </c>
    </row>
    <row r="36" spans="1:18" x14ac:dyDescent="0.25">
      <c r="A36">
        <f t="shared" si="0"/>
        <v>34</v>
      </c>
      <c r="B36">
        <v>0.85</v>
      </c>
      <c r="C36">
        <f t="shared" si="1"/>
        <v>31</v>
      </c>
      <c r="D36">
        <f t="shared" si="4"/>
        <v>119.21249999999999</v>
      </c>
      <c r="E36">
        <f t="shared" si="5"/>
        <v>150.21249999999998</v>
      </c>
      <c r="G36">
        <f t="shared" si="2"/>
        <v>62</v>
      </c>
      <c r="H36">
        <f t="shared" si="3"/>
        <v>59.606249999999996</v>
      </c>
      <c r="I36">
        <f t="shared" si="6"/>
        <v>121.60624999999999</v>
      </c>
      <c r="K36">
        <f t="shared" si="7"/>
        <v>2</v>
      </c>
      <c r="M36">
        <v>3</v>
      </c>
      <c r="N36" t="s">
        <v>23</v>
      </c>
      <c r="Q36">
        <v>1.2967679999999999</v>
      </c>
      <c r="R36" t="s">
        <v>24</v>
      </c>
    </row>
    <row r="37" spans="1:18" x14ac:dyDescent="0.25">
      <c r="A37">
        <f t="shared" si="0"/>
        <v>36</v>
      </c>
      <c r="B37">
        <v>0.9</v>
      </c>
      <c r="C37">
        <f t="shared" si="1"/>
        <v>31</v>
      </c>
      <c r="D37">
        <f t="shared" si="4"/>
        <v>133.65</v>
      </c>
      <c r="E37">
        <f t="shared" si="5"/>
        <v>164.65</v>
      </c>
      <c r="G37">
        <f t="shared" si="2"/>
        <v>62</v>
      </c>
      <c r="H37">
        <f t="shared" si="3"/>
        <v>66.825000000000003</v>
      </c>
      <c r="I37">
        <f t="shared" si="6"/>
        <v>128.82499999999999</v>
      </c>
      <c r="K37">
        <f t="shared" si="7"/>
        <v>2</v>
      </c>
    </row>
    <row r="38" spans="1:18" x14ac:dyDescent="0.25">
      <c r="A38">
        <f t="shared" si="0"/>
        <v>38</v>
      </c>
      <c r="B38">
        <v>0.95</v>
      </c>
      <c r="C38">
        <f t="shared" si="1"/>
        <v>31</v>
      </c>
      <c r="D38">
        <f t="shared" si="4"/>
        <v>148.91249999999999</v>
      </c>
      <c r="E38">
        <f t="shared" si="5"/>
        <v>179.91249999999999</v>
      </c>
      <c r="G38">
        <f t="shared" si="2"/>
        <v>62</v>
      </c>
      <c r="H38">
        <f t="shared" si="3"/>
        <v>74.456249999999997</v>
      </c>
      <c r="I38">
        <f t="shared" si="6"/>
        <v>136.45625000000001</v>
      </c>
      <c r="K38">
        <f t="shared" si="7"/>
        <v>2</v>
      </c>
    </row>
    <row r="39" spans="1:18" x14ac:dyDescent="0.25">
      <c r="A39">
        <f t="shared" si="0"/>
        <v>40</v>
      </c>
      <c r="B39">
        <v>1</v>
      </c>
      <c r="C39">
        <f t="shared" si="1"/>
        <v>31</v>
      </c>
      <c r="D39">
        <f t="shared" si="4"/>
        <v>165</v>
      </c>
      <c r="E39">
        <f t="shared" si="5"/>
        <v>196</v>
      </c>
      <c r="G39">
        <f t="shared" si="2"/>
        <v>62</v>
      </c>
      <c r="H39">
        <f t="shared" si="3"/>
        <v>82.5</v>
      </c>
      <c r="I39">
        <f t="shared" si="6"/>
        <v>144.5</v>
      </c>
      <c r="K39">
        <f t="shared" si="7"/>
        <v>2</v>
      </c>
    </row>
    <row r="42" spans="1:18" x14ac:dyDescent="0.25">
      <c r="C42" t="s">
        <v>0</v>
      </c>
      <c r="D42">
        <f>40</f>
        <v>40</v>
      </c>
      <c r="E42" t="s">
        <v>1</v>
      </c>
      <c r="F42" t="s">
        <v>8</v>
      </c>
      <c r="G42">
        <v>2</v>
      </c>
      <c r="M42" t="s">
        <v>25</v>
      </c>
      <c r="N42">
        <f>(29.195^2+21.947^2)^0.5</f>
        <v>36.524222565305891</v>
      </c>
    </row>
    <row r="43" spans="1:18" x14ac:dyDescent="0.25">
      <c r="C43" t="s">
        <v>2</v>
      </c>
      <c r="D43">
        <f>31</f>
        <v>31</v>
      </c>
      <c r="E43" t="s">
        <v>5</v>
      </c>
      <c r="M43" t="s">
        <v>26</v>
      </c>
      <c r="N43">
        <f>N42/D42</f>
        <v>0.91310556413264732</v>
      </c>
      <c r="O43" t="s">
        <v>27</v>
      </c>
    </row>
    <row r="44" spans="1:18" x14ac:dyDescent="0.25">
      <c r="C44" t="s">
        <v>3</v>
      </c>
      <c r="D44">
        <f>165</f>
        <v>165</v>
      </c>
      <c r="E44" t="s">
        <v>5</v>
      </c>
    </row>
    <row r="45" spans="1:18" x14ac:dyDescent="0.25">
      <c r="M45" t="s">
        <v>28</v>
      </c>
      <c r="N45">
        <f>(2*D43/D44)^0.5</f>
        <v>0.61299068162377124</v>
      </c>
    </row>
    <row r="46" spans="1:18" x14ac:dyDescent="0.25">
      <c r="C46" t="s">
        <v>4</v>
      </c>
      <c r="D46">
        <f>D50+D51</f>
        <v>108.40625</v>
      </c>
      <c r="M46" t="s">
        <v>29</v>
      </c>
      <c r="N46">
        <f>N45*D42</f>
        <v>24.519627264950849</v>
      </c>
      <c r="O46" t="s">
        <v>1</v>
      </c>
      <c r="P46" t="s">
        <v>30</v>
      </c>
    </row>
    <row r="48" spans="1:18" x14ac:dyDescent="0.25">
      <c r="C48" t="s">
        <v>6</v>
      </c>
      <c r="D48">
        <v>30</v>
      </c>
      <c r="E48" t="s">
        <v>12</v>
      </c>
    </row>
    <row r="49" spans="3:18" x14ac:dyDescent="0.25">
      <c r="C49" t="s">
        <v>7</v>
      </c>
      <c r="D49">
        <f>D48/D42</f>
        <v>0.75</v>
      </c>
      <c r="E49" t="s">
        <v>11</v>
      </c>
    </row>
    <row r="50" spans="3:18" x14ac:dyDescent="0.25">
      <c r="C50" t="s">
        <v>9</v>
      </c>
      <c r="D50">
        <f>G42*D43</f>
        <v>62</v>
      </c>
      <c r="E50" t="s">
        <v>5</v>
      </c>
    </row>
    <row r="51" spans="3:18" x14ac:dyDescent="0.25">
      <c r="C51" t="s">
        <v>10</v>
      </c>
      <c r="D51">
        <f>D49^2/G42*D44</f>
        <v>46.40625</v>
      </c>
      <c r="E51" t="s">
        <v>5</v>
      </c>
      <c r="M51">
        <v>1</v>
      </c>
      <c r="N51" t="s">
        <v>31</v>
      </c>
    </row>
    <row r="52" spans="3:18" x14ac:dyDescent="0.25">
      <c r="M52">
        <v>2</v>
      </c>
      <c r="N52" t="s">
        <v>32</v>
      </c>
    </row>
    <row r="54" spans="3:18" x14ac:dyDescent="0.25">
      <c r="M54" t="s">
        <v>34</v>
      </c>
      <c r="N54">
        <v>1</v>
      </c>
      <c r="O54">
        <v>2</v>
      </c>
      <c r="P54">
        <v>3</v>
      </c>
      <c r="Q54">
        <v>4</v>
      </c>
    </row>
    <row r="55" spans="3:18" x14ac:dyDescent="0.25">
      <c r="M55" t="s">
        <v>33</v>
      </c>
      <c r="N55">
        <v>50</v>
      </c>
      <c r="O55">
        <v>100</v>
      </c>
      <c r="P55">
        <v>75</v>
      </c>
      <c r="Q55">
        <v>125</v>
      </c>
    </row>
    <row r="56" spans="3:18" x14ac:dyDescent="0.25">
      <c r="N56">
        <f>N55+O55+P55+Q55</f>
        <v>350</v>
      </c>
      <c r="O56">
        <f>O55+P55+Q55</f>
        <v>300</v>
      </c>
      <c r="P56">
        <f>P55+Q55</f>
        <v>200</v>
      </c>
      <c r="Q56">
        <f>Q55</f>
        <v>125</v>
      </c>
    </row>
    <row r="57" spans="3:18" x14ac:dyDescent="0.25">
      <c r="M57" t="s">
        <v>35</v>
      </c>
      <c r="N57">
        <f>0.437*N56^2/1000</f>
        <v>53.532499999999999</v>
      </c>
      <c r="O57">
        <f t="shared" ref="O57:Q57" si="8">0.437*O56^2/1000</f>
        <v>39.33</v>
      </c>
      <c r="P57">
        <f t="shared" si="8"/>
        <v>17.48</v>
      </c>
      <c r="Q57">
        <f t="shared" si="8"/>
        <v>6.828125</v>
      </c>
      <c r="R57">
        <f>SUM(N57:Q57)</f>
        <v>117.170625</v>
      </c>
    </row>
    <row r="62" spans="3:18" x14ac:dyDescent="0.25">
      <c r="M62" t="s">
        <v>34</v>
      </c>
      <c r="N62">
        <v>1</v>
      </c>
      <c r="O62">
        <v>2</v>
      </c>
      <c r="P62">
        <v>3</v>
      </c>
      <c r="Q62">
        <v>4</v>
      </c>
    </row>
    <row r="63" spans="3:18" x14ac:dyDescent="0.25">
      <c r="M63" t="s">
        <v>33</v>
      </c>
      <c r="N63">
        <v>50</v>
      </c>
      <c r="O63">
        <v>100</v>
      </c>
      <c r="P63">
        <v>75</v>
      </c>
      <c r="Q63">
        <v>75</v>
      </c>
    </row>
    <row r="64" spans="3:18" x14ac:dyDescent="0.25">
      <c r="N64">
        <f>N63+O63+P63+Q63</f>
        <v>300</v>
      </c>
      <c r="O64">
        <f>O63+P63+Q63</f>
        <v>250</v>
      </c>
      <c r="P64">
        <f>P63+Q63</f>
        <v>150</v>
      </c>
      <c r="Q64">
        <f>Q63</f>
        <v>75</v>
      </c>
    </row>
    <row r="65" spans="1:18" x14ac:dyDescent="0.25">
      <c r="M65" t="s">
        <v>35</v>
      </c>
      <c r="N65">
        <f>0.437*N64^2/1000</f>
        <v>39.33</v>
      </c>
      <c r="O65">
        <f t="shared" ref="O65" si="9">0.437*O64^2/1000</f>
        <v>27.3125</v>
      </c>
      <c r="P65">
        <f t="shared" ref="P65" si="10">0.437*P64^2/1000</f>
        <v>9.8324999999999996</v>
      </c>
      <c r="Q65">
        <f t="shared" ref="Q65" si="11">0.437*Q64^2/1000</f>
        <v>2.4581249999999999</v>
      </c>
      <c r="R65">
        <f>SUM(N65:Q65)</f>
        <v>78.93312499999999</v>
      </c>
    </row>
    <row r="68" spans="1:18" x14ac:dyDescent="0.25">
      <c r="M68" t="s">
        <v>34</v>
      </c>
      <c r="N68">
        <v>1</v>
      </c>
      <c r="O68">
        <v>2</v>
      </c>
      <c r="P68">
        <v>3</v>
      </c>
      <c r="Q68">
        <v>4</v>
      </c>
    </row>
    <row r="69" spans="1:18" x14ac:dyDescent="0.25">
      <c r="M69" t="s">
        <v>33</v>
      </c>
      <c r="N69">
        <v>50</v>
      </c>
      <c r="O69">
        <v>100</v>
      </c>
      <c r="P69">
        <v>75</v>
      </c>
      <c r="Q69">
        <v>125</v>
      </c>
    </row>
    <row r="70" spans="1:18" x14ac:dyDescent="0.25">
      <c r="N70">
        <f>N69+O69+P69+Q69</f>
        <v>350</v>
      </c>
      <c r="O70">
        <f>O69+P69+Q69</f>
        <v>300</v>
      </c>
      <c r="P70">
        <f>P69+Q69</f>
        <v>200</v>
      </c>
      <c r="Q70">
        <f>Q69</f>
        <v>125</v>
      </c>
    </row>
    <row r="71" spans="1:18" x14ac:dyDescent="0.25">
      <c r="M71" t="s">
        <v>35</v>
      </c>
      <c r="N71">
        <f>0.437*N70^2/1000</f>
        <v>53.532499999999999</v>
      </c>
      <c r="O71">
        <f t="shared" ref="O71" si="12">0.437*O70^2/1000</f>
        <v>39.33</v>
      </c>
      <c r="P71">
        <f t="shared" ref="P71" si="13">0.437*P70^2/1000</f>
        <v>17.48</v>
      </c>
      <c r="Q71">
        <f t="shared" ref="Q71" si="14">0.437*Q70^2/1000</f>
        <v>6.828125</v>
      </c>
      <c r="R71">
        <f>SUM(N71:Q71)</f>
        <v>117.170625</v>
      </c>
    </row>
    <row r="72" spans="1:18" x14ac:dyDescent="0.25">
      <c r="A72" t="s">
        <v>36</v>
      </c>
    </row>
    <row r="73" spans="1:18" x14ac:dyDescent="0.25">
      <c r="A73" t="s">
        <v>37</v>
      </c>
      <c r="B73">
        <v>0.94195899999999999</v>
      </c>
      <c r="C73" t="s">
        <v>39</v>
      </c>
    </row>
    <row r="74" spans="1:18" x14ac:dyDescent="0.25">
      <c r="A74" t="s">
        <v>38</v>
      </c>
      <c r="B74">
        <v>0.83909100000000003</v>
      </c>
      <c r="C74" t="s">
        <v>39</v>
      </c>
    </row>
    <row r="76" spans="1:18" x14ac:dyDescent="0.25">
      <c r="A76" t="s">
        <v>49</v>
      </c>
    </row>
    <row r="77" spans="1:18" x14ac:dyDescent="0.25">
      <c r="A77" t="s">
        <v>40</v>
      </c>
      <c r="B77">
        <v>1</v>
      </c>
      <c r="C77">
        <v>2</v>
      </c>
      <c r="D77">
        <v>3</v>
      </c>
      <c r="E77">
        <v>4</v>
      </c>
      <c r="F77">
        <v>5</v>
      </c>
      <c r="G77">
        <v>6</v>
      </c>
      <c r="H77">
        <v>7</v>
      </c>
      <c r="I77">
        <v>8</v>
      </c>
      <c r="J77">
        <v>9</v>
      </c>
      <c r="K77">
        <v>10</v>
      </c>
      <c r="L77">
        <v>11</v>
      </c>
      <c r="M77">
        <v>12</v>
      </c>
      <c r="N77">
        <v>13</v>
      </c>
      <c r="O77" s="3">
        <v>13.882999999999999</v>
      </c>
      <c r="P77" t="s">
        <v>42</v>
      </c>
    </row>
    <row r="78" spans="1:18" x14ac:dyDescent="0.25">
      <c r="A78" t="s">
        <v>41</v>
      </c>
      <c r="B78">
        <v>0.94195899999999999</v>
      </c>
      <c r="C78">
        <v>0.83909100000000003</v>
      </c>
      <c r="D78">
        <v>0.778559</v>
      </c>
      <c r="E78">
        <v>0.75568299999999999</v>
      </c>
      <c r="F78">
        <v>0.76669399999999999</v>
      </c>
      <c r="G78">
        <v>0.808508</v>
      </c>
      <c r="H78">
        <v>0.87856199999999995</v>
      </c>
      <c r="I78">
        <v>0.97470199999999996</v>
      </c>
      <c r="J78">
        <v>1.095099</v>
      </c>
      <c r="K78">
        <v>1.2381819999999999</v>
      </c>
      <c r="L78">
        <v>1.4025939999999999</v>
      </c>
      <c r="M78">
        <v>1.587237</v>
      </c>
      <c r="N78">
        <v>1.79097</v>
      </c>
      <c r="O78" s="3">
        <v>1.986049</v>
      </c>
    </row>
  </sheetData>
  <mergeCells count="1">
    <mergeCell ref="S2:X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E99D-2B03-47BB-984C-4C3C1AB6AE06}">
  <dimension ref="A1:D13"/>
  <sheetViews>
    <sheetView workbookViewId="0">
      <selection sqref="A1:D13"/>
    </sheetView>
  </sheetViews>
  <sheetFormatPr defaultRowHeight="15" x14ac:dyDescent="0.25"/>
  <sheetData>
    <row r="1" spans="1:4" x14ac:dyDescent="0.25">
      <c r="D1" t="s">
        <v>8</v>
      </c>
    </row>
    <row r="2" spans="1:4" x14ac:dyDescent="0.25">
      <c r="D2">
        <v>2</v>
      </c>
    </row>
    <row r="4" spans="1:4" x14ac:dyDescent="0.25">
      <c r="A4" t="s">
        <v>0</v>
      </c>
      <c r="B4">
        <f>40</f>
        <v>40</v>
      </c>
      <c r="C4" t="s">
        <v>1</v>
      </c>
    </row>
    <row r="5" spans="1:4" x14ac:dyDescent="0.25">
      <c r="A5" t="s">
        <v>2</v>
      </c>
      <c r="B5">
        <f>31</f>
        <v>31</v>
      </c>
      <c r="C5" t="s">
        <v>5</v>
      </c>
    </row>
    <row r="6" spans="1:4" x14ac:dyDescent="0.25">
      <c r="A6" t="s">
        <v>3</v>
      </c>
      <c r="B6">
        <f>165</f>
        <v>165</v>
      </c>
      <c r="C6" t="s">
        <v>5</v>
      </c>
    </row>
    <row r="8" spans="1:4" x14ac:dyDescent="0.25">
      <c r="A8" t="s">
        <v>4</v>
      </c>
      <c r="B8">
        <f>B12+B13</f>
        <v>108.40625</v>
      </c>
    </row>
    <row r="10" spans="1:4" x14ac:dyDescent="0.25">
      <c r="A10" t="s">
        <v>6</v>
      </c>
      <c r="B10">
        <v>30</v>
      </c>
      <c r="C10" t="s">
        <v>12</v>
      </c>
    </row>
    <row r="11" spans="1:4" x14ac:dyDescent="0.25">
      <c r="A11" t="s">
        <v>7</v>
      </c>
      <c r="B11">
        <f>B10/B4</f>
        <v>0.75</v>
      </c>
      <c r="C11" t="s">
        <v>11</v>
      </c>
    </row>
    <row r="12" spans="1:4" x14ac:dyDescent="0.25">
      <c r="A12" t="s">
        <v>9</v>
      </c>
      <c r="B12">
        <f>D2*B5</f>
        <v>62</v>
      </c>
      <c r="C12" t="s">
        <v>5</v>
      </c>
    </row>
    <row r="13" spans="1:4" x14ac:dyDescent="0.25">
      <c r="A13" t="s">
        <v>10</v>
      </c>
      <c r="B13">
        <f>B11^2/D2*B6</f>
        <v>46.40625</v>
      </c>
      <c r="C1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Activitate Laborator5 Ender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Ender Demirbec</dc:creator>
  <cp:lastModifiedBy>Ender Demirbec</cp:lastModifiedBy>
  <dcterms:created xsi:type="dcterms:W3CDTF">2021-03-31T23:03:05Z</dcterms:created>
  <dcterms:modified xsi:type="dcterms:W3CDTF">2021-04-07T14:47:28Z</dcterms:modified>
</cp:coreProperties>
</file>