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规则书与设定集与人物卡/Fate Atrous Grail/github/FateAtrousGrailTRPG/范例/"/>
    </mc:Choice>
  </mc:AlternateContent>
  <xr:revisionPtr revIDLastSave="206" documentId="13_ncr:1_{A9FFE4E1-8728-4C44-8F21-54F054C19F47}" xr6:coauthVersionLast="47" xr6:coauthVersionMax="47" xr10:uidLastSave="{7AF5D0EA-AD45-468B-AF8F-5432B3222C29}"/>
  <bookViews>
    <workbookView xWindow="-108" yWindow="-108" windowWidth="23256" windowHeight="12456" xr2:uid="{00000000-000D-0000-FFFF-FFFF00000000}"/>
  </bookViews>
  <sheets>
    <sheet name="角色卡" sheetId="1" r:id="rId1"/>
    <sheet name="职阶数值" sheetId="2" r:id="rId2"/>
    <sheet name="属性评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4" i="1" l="1"/>
  <c r="Z14" i="1"/>
  <c r="W14" i="1"/>
  <c r="G36" i="1"/>
  <c r="G35" i="1"/>
  <c r="C30" i="1"/>
  <c r="E30" i="1" s="1"/>
  <c r="AA12" i="1" l="1"/>
  <c r="D24" i="1" s="1"/>
  <c r="AA9" i="1" l="1"/>
  <c r="AA11" i="1"/>
  <c r="F24" i="1" s="1"/>
  <c r="AA10" i="1"/>
  <c r="E24" i="1" s="1"/>
  <c r="Z9" i="1"/>
  <c r="C23" i="1" s="1"/>
  <c r="Y8" i="1"/>
  <c r="Z8" i="1" s="1"/>
  <c r="G20" i="1" s="1"/>
  <c r="Y7" i="1"/>
  <c r="Z7" i="1" s="1"/>
  <c r="F20" i="1" s="1"/>
  <c r="Y6" i="1"/>
  <c r="AA6" i="1" s="1"/>
  <c r="E21" i="1" s="1"/>
  <c r="Y5" i="1"/>
  <c r="Z5" i="1" s="1"/>
  <c r="D20" i="1" s="1"/>
  <c r="Y4" i="1"/>
  <c r="Z4" i="1" s="1"/>
  <c r="C20" i="1" s="1"/>
  <c r="X8" i="1"/>
  <c r="X7" i="1"/>
  <c r="X6" i="1"/>
  <c r="X5" i="1"/>
  <c r="X4" i="1"/>
  <c r="C3" i="2"/>
  <c r="I3" i="2" l="1"/>
  <c r="D3" i="2"/>
  <c r="H3" i="2"/>
  <c r="E31" i="1"/>
  <c r="G27" i="1"/>
  <c r="G32" i="1"/>
  <c r="C31" i="1"/>
  <c r="C24" i="1"/>
  <c r="G31" i="1" s="1"/>
  <c r="Z6" i="1"/>
  <c r="E20" i="1" s="1"/>
  <c r="AA4" i="1"/>
  <c r="C21" i="1" s="1"/>
  <c r="AA5" i="1"/>
  <c r="D21" i="1" s="1"/>
  <c r="G28" i="1" s="1"/>
  <c r="E3" i="2"/>
  <c r="AA7" i="1"/>
  <c r="F21" i="1" s="1"/>
  <c r="E32" i="1" s="1"/>
  <c r="AA8" i="1"/>
  <c r="G21" i="1" s="1"/>
  <c r="F3" i="2"/>
  <c r="G3" i="2"/>
  <c r="G30" i="1" l="1"/>
  <c r="C29" i="1"/>
  <c r="C28" i="1" s="1"/>
  <c r="C33" i="1"/>
  <c r="E33" i="1"/>
  <c r="E29" i="1"/>
  <c r="E28" i="1" s="1"/>
  <c r="C32" i="1"/>
  <c r="G29" i="1"/>
  <c r="AB64" i="1"/>
  <c r="Z64" i="1"/>
  <c r="AB46" i="1"/>
  <c r="Z46" i="1"/>
  <c r="AB28" i="1"/>
  <c r="Z28" i="1"/>
  <c r="AB35" i="1" l="1"/>
  <c r="X57" i="1"/>
  <c r="AB53" i="1"/>
  <c r="AB17" i="1"/>
  <c r="Z12" i="1"/>
  <c r="D23" i="1" s="1"/>
  <c r="X21" i="1"/>
  <c r="X39" i="1"/>
  <c r="X14" i="1"/>
</calcChain>
</file>

<file path=xl/sharedStrings.xml><?xml version="1.0" encoding="utf-8"?>
<sst xmlns="http://schemas.openxmlformats.org/spreadsheetml/2006/main" count="448" uniqueCount="284">
  <si>
    <t>属性</t>
    <phoneticPr fontId="1" type="noConversion"/>
  </si>
  <si>
    <t>调整值</t>
    <phoneticPr fontId="1" type="noConversion"/>
  </si>
  <si>
    <t>评级</t>
    <phoneticPr fontId="1" type="noConversion"/>
  </si>
  <si>
    <t>耐久</t>
    <phoneticPr fontId="1" type="noConversion"/>
  </si>
  <si>
    <t>敏捷</t>
    <phoneticPr fontId="1" type="noConversion"/>
  </si>
  <si>
    <t>幸运</t>
    <phoneticPr fontId="1" type="noConversion"/>
  </si>
  <si>
    <t>宝具</t>
    <phoneticPr fontId="1" type="noConversion"/>
  </si>
  <si>
    <t>固有技能</t>
    <phoneticPr fontId="1" type="noConversion"/>
  </si>
  <si>
    <t>真名</t>
    <phoneticPr fontId="1" type="noConversion"/>
  </si>
  <si>
    <t>出处</t>
    <phoneticPr fontId="1" type="noConversion"/>
  </si>
  <si>
    <t>职阶</t>
    <phoneticPr fontId="1" type="noConversion"/>
  </si>
  <si>
    <t>阵营</t>
    <phoneticPr fontId="1" type="noConversion"/>
  </si>
  <si>
    <t>愿望</t>
    <phoneticPr fontId="1" type="noConversion"/>
  </si>
  <si>
    <t>圣遗物</t>
    <phoneticPr fontId="1" type="noConversion"/>
  </si>
  <si>
    <t>弱点</t>
    <phoneticPr fontId="1" type="noConversion"/>
  </si>
  <si>
    <t>建卡点数</t>
    <phoneticPr fontId="1" type="noConversion"/>
  </si>
  <si>
    <t>宝具点数</t>
    <phoneticPr fontId="1" type="noConversion"/>
  </si>
  <si>
    <t>英灵信息</t>
    <phoneticPr fontId="1" type="noConversion"/>
  </si>
  <si>
    <t>此处应有头像</t>
    <phoneticPr fontId="1" type="noConversion"/>
  </si>
  <si>
    <t>危险感知</t>
    <phoneticPr fontId="1" type="noConversion"/>
  </si>
  <si>
    <t>武器1</t>
    <phoneticPr fontId="1" type="noConversion"/>
  </si>
  <si>
    <t>基础伤害</t>
    <phoneticPr fontId="1" type="noConversion"/>
  </si>
  <si>
    <t>伤害加深</t>
    <phoneticPr fontId="1" type="noConversion"/>
  </si>
  <si>
    <t>武器形象</t>
    <phoneticPr fontId="1" type="noConversion"/>
  </si>
  <si>
    <t>战斗方式</t>
    <phoneticPr fontId="1" type="noConversion"/>
  </si>
  <si>
    <t>武器说明</t>
    <phoneticPr fontId="1" type="noConversion"/>
  </si>
  <si>
    <t>武器2</t>
    <phoneticPr fontId="1" type="noConversion"/>
  </si>
  <si>
    <t>持有道具</t>
    <phoneticPr fontId="1" type="noConversion"/>
  </si>
  <si>
    <t>常规道具</t>
    <phoneticPr fontId="1" type="noConversion"/>
  </si>
  <si>
    <t>战斗道具</t>
    <phoneticPr fontId="1" type="noConversion"/>
  </si>
  <si>
    <t>消耗点数</t>
    <phoneticPr fontId="1" type="noConversion"/>
  </si>
  <si>
    <t>职阶技能</t>
    <phoneticPr fontId="1" type="noConversion"/>
  </si>
  <si>
    <t>职阶技能1</t>
    <phoneticPr fontId="1" type="noConversion"/>
  </si>
  <si>
    <t>技能效果</t>
    <phoneticPr fontId="1" type="noConversion"/>
  </si>
  <si>
    <t>Master</t>
    <phoneticPr fontId="1" type="noConversion"/>
  </si>
  <si>
    <t>Player</t>
    <phoneticPr fontId="1" type="noConversion"/>
  </si>
  <si>
    <t>剧本名</t>
    <phoneticPr fontId="1" type="noConversion"/>
  </si>
  <si>
    <t>请不要在游戏结束前填写此项</t>
    <phoneticPr fontId="1" type="noConversion"/>
  </si>
  <si>
    <t>游戏信息</t>
    <phoneticPr fontId="1" type="noConversion"/>
  </si>
  <si>
    <t>备注</t>
    <phoneticPr fontId="1" type="noConversion"/>
  </si>
  <si>
    <t>固有技能1</t>
    <phoneticPr fontId="1" type="noConversion"/>
  </si>
  <si>
    <t>固有技能2</t>
    <phoneticPr fontId="1" type="noConversion"/>
  </si>
  <si>
    <t>固有技能3</t>
    <phoneticPr fontId="1" type="noConversion"/>
  </si>
  <si>
    <t>英灵介绍</t>
    <phoneticPr fontId="1" type="noConversion"/>
  </si>
  <si>
    <t>英灵简介</t>
    <phoneticPr fontId="1" type="noConversion"/>
  </si>
  <si>
    <t>百科链接 (如有)</t>
    <phoneticPr fontId="1" type="noConversion"/>
  </si>
  <si>
    <t>英灵宝具</t>
    <phoneticPr fontId="1" type="noConversion"/>
  </si>
  <si>
    <t>评级</t>
    <phoneticPr fontId="1" type="noConversion"/>
  </si>
  <si>
    <t>效果1</t>
    <phoneticPr fontId="1" type="noConversion"/>
  </si>
  <si>
    <t>类型</t>
    <phoneticPr fontId="1" type="noConversion"/>
  </si>
  <si>
    <t>效果2</t>
    <phoneticPr fontId="1" type="noConversion"/>
  </si>
  <si>
    <t>效果3</t>
    <phoneticPr fontId="1" type="noConversion"/>
  </si>
  <si>
    <t>购买效果</t>
    <phoneticPr fontId="1" type="noConversion"/>
  </si>
  <si>
    <t>最终效果</t>
    <phoneticPr fontId="1" type="noConversion"/>
  </si>
  <si>
    <t>吟唱时间</t>
    <phoneticPr fontId="1" type="noConversion"/>
  </si>
  <si>
    <t>宝具介绍</t>
    <phoneticPr fontId="1" type="noConversion"/>
  </si>
  <si>
    <t>力量</t>
    <phoneticPr fontId="1" type="noConversion"/>
  </si>
  <si>
    <t>最终点数</t>
    <phoneticPr fontId="1" type="noConversion"/>
  </si>
  <si>
    <t>实际属性值</t>
    <phoneticPr fontId="1" type="noConversion"/>
  </si>
  <si>
    <t>技巧</t>
    <phoneticPr fontId="1" type="noConversion"/>
  </si>
  <si>
    <t>社会</t>
    <phoneticPr fontId="1" type="noConversion"/>
  </si>
  <si>
    <t>属性</t>
  </si>
  <si>
    <t>评级</t>
  </si>
  <si>
    <t>属性值</t>
  </si>
  <si>
    <t>力量</t>
  </si>
  <si>
    <t>耐久</t>
  </si>
  <si>
    <t>敏捷</t>
  </si>
  <si>
    <t>幸运</t>
  </si>
  <si>
    <t>宝具</t>
  </si>
  <si>
    <t>技巧</t>
  </si>
  <si>
    <t>社会</t>
  </si>
  <si>
    <t>专注</t>
  </si>
  <si>
    <t>建卡点数</t>
    <phoneticPr fontId="1" type="noConversion"/>
  </si>
  <si>
    <t>初始点数</t>
    <phoneticPr fontId="1" type="noConversion"/>
  </si>
  <si>
    <t>剩余点数</t>
    <phoneticPr fontId="1" type="noConversion"/>
  </si>
  <si>
    <t>点数</t>
    <phoneticPr fontId="1" type="noConversion"/>
  </si>
  <si>
    <t>投掷结果</t>
    <phoneticPr fontId="1" type="noConversion"/>
  </si>
  <si>
    <t>宝具点数</t>
    <phoneticPr fontId="1" type="noConversion"/>
  </si>
  <si>
    <t>英灵属性-详细</t>
    <phoneticPr fontId="1" type="noConversion"/>
  </si>
  <si>
    <t>最大MP</t>
    <phoneticPr fontId="1" type="noConversion"/>
  </si>
  <si>
    <t>最大HP</t>
    <phoneticPr fontId="1" type="noConversion"/>
  </si>
  <si>
    <t>当前HP</t>
    <phoneticPr fontId="1" type="noConversion"/>
  </si>
  <si>
    <t>知觉感知</t>
    <phoneticPr fontId="1" type="noConversion"/>
  </si>
  <si>
    <t>知觉隐蔽</t>
    <phoneticPr fontId="1" type="noConversion"/>
  </si>
  <si>
    <t>当前MP</t>
    <phoneticPr fontId="1" type="noConversion"/>
  </si>
  <si>
    <t>初始HP</t>
    <phoneticPr fontId="1" type="noConversion"/>
  </si>
  <si>
    <t>初始MP</t>
    <phoneticPr fontId="1" type="noConversion"/>
  </si>
  <si>
    <t>魔力感知</t>
    <phoneticPr fontId="1" type="noConversion"/>
  </si>
  <si>
    <t>魔力隐蔽</t>
    <phoneticPr fontId="1" type="noConversion"/>
  </si>
  <si>
    <t>移动速度</t>
    <phoneticPr fontId="1" type="noConversion"/>
  </si>
  <si>
    <t>闪避</t>
    <phoneticPr fontId="1" type="noConversion"/>
  </si>
  <si>
    <t>招架</t>
    <phoneticPr fontId="1" type="noConversion"/>
  </si>
  <si>
    <t>抗魔</t>
    <phoneticPr fontId="1" type="noConversion"/>
  </si>
  <si>
    <t>武器名称</t>
    <phoneticPr fontId="1" type="noConversion"/>
  </si>
  <si>
    <t>攻击距离</t>
    <phoneticPr fontId="1" type="noConversion"/>
  </si>
  <si>
    <t>武器种类</t>
    <phoneticPr fontId="1" type="noConversion"/>
  </si>
  <si>
    <t>武器技能</t>
    <phoneticPr fontId="1" type="noConversion"/>
  </si>
  <si>
    <t>攻击检定</t>
    <phoneticPr fontId="1" type="noConversion"/>
  </si>
  <si>
    <t>装备</t>
    <phoneticPr fontId="1" type="noConversion"/>
  </si>
  <si>
    <t>装备说明</t>
    <phoneticPr fontId="1" type="noConversion"/>
  </si>
  <si>
    <t>装备用法</t>
    <phoneticPr fontId="1" type="noConversion"/>
  </si>
  <si>
    <t>装备形象</t>
    <phoneticPr fontId="1" type="noConversion"/>
  </si>
  <si>
    <t>装备名称</t>
    <phoneticPr fontId="1" type="noConversion"/>
  </si>
  <si>
    <t>英灵形象</t>
    <phoneticPr fontId="1" type="noConversion"/>
  </si>
  <si>
    <t>魔术道具</t>
    <phoneticPr fontId="1" type="noConversion"/>
  </si>
  <si>
    <t>宝具射程</t>
    <phoneticPr fontId="1" type="noConversion"/>
  </si>
  <si>
    <t>合计</t>
    <phoneticPr fontId="1" type="noConversion"/>
  </si>
  <si>
    <t>数量</t>
    <phoneticPr fontId="1" type="noConversion"/>
  </si>
  <si>
    <t>宝具伤害</t>
    <phoneticPr fontId="1" type="noConversion"/>
  </si>
  <si>
    <t>说明</t>
    <phoneticPr fontId="1" type="noConversion"/>
  </si>
  <si>
    <t>英灵笔记</t>
    <phoneticPr fontId="1" type="noConversion"/>
  </si>
  <si>
    <t>HP系数</t>
    <phoneticPr fontId="1" type="noConversion"/>
  </si>
  <si>
    <t>HP加值</t>
    <phoneticPr fontId="1" type="noConversion"/>
  </si>
  <si>
    <t>MP系数</t>
    <phoneticPr fontId="1" type="noConversion"/>
  </si>
  <si>
    <t>MP加值</t>
    <phoneticPr fontId="1" type="noConversion"/>
  </si>
  <si>
    <t>Saber</t>
    <phoneticPr fontId="1" type="noConversion"/>
  </si>
  <si>
    <t>Lancer</t>
    <phoneticPr fontId="1" type="noConversion"/>
  </si>
  <si>
    <t>Archer</t>
    <phoneticPr fontId="1" type="noConversion"/>
  </si>
  <si>
    <t>Caster</t>
    <phoneticPr fontId="1" type="noConversion"/>
  </si>
  <si>
    <t>Rider</t>
    <phoneticPr fontId="1" type="noConversion"/>
  </si>
  <si>
    <t>Assassin</t>
    <phoneticPr fontId="1" type="noConversion"/>
  </si>
  <si>
    <t>Berserker</t>
    <phoneticPr fontId="1" type="noConversion"/>
  </si>
  <si>
    <t>七大职阶</t>
    <phoneticPr fontId="1" type="noConversion"/>
  </si>
  <si>
    <t>已选职阶</t>
    <phoneticPr fontId="1" type="noConversion"/>
  </si>
  <si>
    <t>修正数值</t>
    <phoneticPr fontId="1" type="noConversion"/>
  </si>
  <si>
    <t>E</t>
    <phoneticPr fontId="1" type="noConversion"/>
  </si>
  <si>
    <t>E+</t>
    <phoneticPr fontId="1" type="noConversion"/>
  </si>
  <si>
    <t>D</t>
  </si>
  <si>
    <t>D</t>
    <phoneticPr fontId="1" type="noConversion"/>
  </si>
  <si>
    <t>D+</t>
  </si>
  <si>
    <t>D+</t>
    <phoneticPr fontId="1" type="noConversion"/>
  </si>
  <si>
    <t>C</t>
  </si>
  <si>
    <t>C</t>
    <phoneticPr fontId="1" type="noConversion"/>
  </si>
  <si>
    <t>C+</t>
  </si>
  <si>
    <t>C+</t>
    <phoneticPr fontId="1" type="noConversion"/>
  </si>
  <si>
    <t>B</t>
  </si>
  <si>
    <t>B</t>
    <phoneticPr fontId="1" type="noConversion"/>
  </si>
  <si>
    <t>B+</t>
  </si>
  <si>
    <t>B+</t>
    <phoneticPr fontId="1" type="noConversion"/>
  </si>
  <si>
    <t>A</t>
  </si>
  <si>
    <t>A</t>
    <phoneticPr fontId="1" type="noConversion"/>
  </si>
  <si>
    <t>A+</t>
  </si>
  <si>
    <t>A+</t>
    <phoneticPr fontId="1" type="noConversion"/>
  </si>
  <si>
    <t>A++</t>
  </si>
  <si>
    <t>A++</t>
    <phoneticPr fontId="1" type="noConversion"/>
  </si>
  <si>
    <t>EX</t>
  </si>
  <si>
    <t>EX</t>
    <phoneticPr fontId="1" type="noConversion"/>
  </si>
  <si>
    <t>行进速度</t>
    <phoneticPr fontId="1" type="noConversion"/>
  </si>
  <si>
    <t>属性点数</t>
    <phoneticPr fontId="1" type="noConversion"/>
  </si>
  <si>
    <t>宝具评级</t>
    <phoneticPr fontId="1" type="noConversion"/>
  </si>
  <si>
    <t>属性评级</t>
    <phoneticPr fontId="1" type="noConversion"/>
  </si>
  <si>
    <t>阵营1</t>
    <phoneticPr fontId="1" type="noConversion"/>
  </si>
  <si>
    <t>阵营2</t>
    <phoneticPr fontId="1" type="noConversion"/>
  </si>
  <si>
    <t>秩序</t>
    <phoneticPr fontId="1" type="noConversion"/>
  </si>
  <si>
    <t>中庸</t>
    <phoneticPr fontId="1" type="noConversion"/>
  </si>
  <si>
    <t>混沌</t>
    <phoneticPr fontId="1" type="noConversion"/>
  </si>
  <si>
    <t>恶</t>
    <phoneticPr fontId="1" type="noConversion"/>
  </si>
  <si>
    <t>善</t>
  </si>
  <si>
    <t>善</t>
    <phoneticPr fontId="1" type="noConversion"/>
  </si>
  <si>
    <t>第二宝具</t>
    <phoneticPr fontId="1" type="noConversion"/>
  </si>
  <si>
    <t>第三宝具</t>
    <phoneticPr fontId="1" type="noConversion"/>
  </si>
  <si>
    <t>第一宝具</t>
    <phoneticPr fontId="1" type="noConversion"/>
  </si>
  <si>
    <t>基础宝具</t>
    <phoneticPr fontId="1" type="noConversion"/>
  </si>
  <si>
    <t>御主相关</t>
    <phoneticPr fontId="1" type="noConversion"/>
  </si>
  <si>
    <t>剩余令咒</t>
    <phoneticPr fontId="1" type="noConversion"/>
  </si>
  <si>
    <t>御主HP</t>
    <phoneticPr fontId="1" type="noConversion"/>
  </si>
  <si>
    <t>御主MP</t>
    <phoneticPr fontId="1" type="noConversion"/>
  </si>
  <si>
    <t>职阶技能2</t>
    <phoneticPr fontId="1" type="noConversion"/>
  </si>
  <si>
    <t>职阶技能5</t>
    <phoneticPr fontId="1" type="noConversion"/>
  </si>
  <si>
    <t>职阶技能4</t>
    <phoneticPr fontId="1" type="noConversion"/>
  </si>
  <si>
    <t>职阶技能3</t>
    <phoneticPr fontId="1" type="noConversion"/>
  </si>
  <si>
    <t>行动次数</t>
    <phoneticPr fontId="1" type="noConversion"/>
  </si>
  <si>
    <t>固定消耗</t>
    <phoneticPr fontId="1" type="noConversion"/>
  </si>
  <si>
    <t>宝具核心</t>
    <phoneticPr fontId="1" type="noConversion"/>
  </si>
  <si>
    <t>宝具种类</t>
    <phoneticPr fontId="1" type="noConversion"/>
  </si>
  <si>
    <t>其他消耗</t>
    <phoneticPr fontId="1" type="noConversion"/>
  </si>
  <si>
    <t>魔术道具1</t>
    <phoneticPr fontId="1" type="noConversion"/>
  </si>
  <si>
    <t>魔术道具2</t>
    <phoneticPr fontId="1" type="noConversion"/>
  </si>
  <si>
    <t>魔术道具3</t>
    <phoneticPr fontId="1" type="noConversion"/>
  </si>
  <si>
    <t>令咒1</t>
    <phoneticPr fontId="1" type="noConversion"/>
  </si>
  <si>
    <t>令咒2</t>
    <phoneticPr fontId="1" type="noConversion"/>
  </si>
  <si>
    <t>令咒3</t>
    <phoneticPr fontId="1" type="noConversion"/>
  </si>
  <si>
    <t>令咒笔记</t>
    <phoneticPr fontId="1" type="noConversion"/>
  </si>
  <si>
    <t>投掷点数和</t>
    <phoneticPr fontId="1" type="noConversion"/>
  </si>
  <si>
    <t>预设魔术</t>
    <phoneticPr fontId="1" type="noConversion"/>
  </si>
  <si>
    <t>魔术名称</t>
    <phoneticPr fontId="1" type="noConversion"/>
  </si>
  <si>
    <t>消耗MP</t>
    <phoneticPr fontId="1" type="noConversion"/>
  </si>
  <si>
    <t>目标数量</t>
    <phoneticPr fontId="1" type="noConversion"/>
  </si>
  <si>
    <t>检定加值</t>
    <phoneticPr fontId="1" type="noConversion"/>
  </si>
  <si>
    <t>持续时间</t>
    <phoneticPr fontId="1" type="noConversion"/>
  </si>
  <si>
    <t>魔术形象</t>
    <phoneticPr fontId="1" type="noConversion"/>
  </si>
  <si>
    <t>使用方式</t>
    <phoneticPr fontId="1" type="noConversion"/>
  </si>
  <si>
    <t>魔术说明</t>
    <phoneticPr fontId="1" type="noConversion"/>
  </si>
  <si>
    <t>回路</t>
    <phoneticPr fontId="1" type="noConversion"/>
  </si>
  <si>
    <t>魔力</t>
    <phoneticPr fontId="1" type="noConversion"/>
  </si>
  <si>
    <t>回路</t>
    <phoneticPr fontId="1" type="noConversion"/>
  </si>
  <si>
    <t>魔力</t>
    <phoneticPr fontId="1" type="noConversion"/>
  </si>
  <si>
    <t>Fate角色链接(如有)</t>
    <phoneticPr fontId="1" type="noConversion"/>
  </si>
  <si>
    <t>其他</t>
    <phoneticPr fontId="1" type="noConversion"/>
  </si>
  <si>
    <t>调查</t>
    <phoneticPr fontId="1" type="noConversion"/>
  </si>
  <si>
    <t>知觉探知距离</t>
    <phoneticPr fontId="1" type="noConversion"/>
  </si>
  <si>
    <t>魔力探知距离</t>
    <phoneticPr fontId="1" type="noConversion"/>
  </si>
  <si>
    <t>知觉感知距离</t>
    <phoneticPr fontId="1" type="noConversion"/>
  </si>
  <si>
    <t>魔力感知距离</t>
    <phoneticPr fontId="1" type="noConversion"/>
  </si>
  <si>
    <t>基本物理攻击力</t>
    <phoneticPr fontId="1" type="noConversion"/>
  </si>
  <si>
    <t>基本物理防御力</t>
    <phoneticPr fontId="1" type="noConversion"/>
  </si>
  <si>
    <t>基本魔术攻击力</t>
    <phoneticPr fontId="1" type="noConversion"/>
  </si>
  <si>
    <t>基本魔术防御力</t>
    <phoneticPr fontId="1" type="noConversion"/>
  </si>
  <si>
    <t>体型</t>
    <phoneticPr fontId="1" type="noConversion"/>
  </si>
  <si>
    <t>基础属性与评级</t>
    <phoneticPr fontId="1" type="noConversion"/>
  </si>
  <si>
    <t>连续衰减</t>
    <phoneticPr fontId="1" type="noConversion"/>
  </si>
  <si>
    <t>衍生属性与固定属性</t>
    <phoneticPr fontId="1" type="noConversion"/>
  </si>
  <si>
    <t>对抗学习</t>
    <phoneticPr fontId="1" type="noConversion"/>
  </si>
  <si>
    <t>战斗道具1</t>
    <phoneticPr fontId="1" type="noConversion"/>
  </si>
  <si>
    <t>战斗道具2</t>
    <phoneticPr fontId="1" type="noConversion"/>
  </si>
  <si>
    <t>战斗道具3</t>
    <phoneticPr fontId="1" type="noConversion"/>
  </si>
  <si>
    <t>1D6</t>
    <phoneticPr fontId="1" type="noConversion"/>
  </si>
  <si>
    <t>被动效果</t>
    <phoneticPr fontId="1" type="noConversion"/>
  </si>
  <si>
    <t>主动效果</t>
    <phoneticPr fontId="1" type="noConversion"/>
  </si>
  <si>
    <t>Ruler</t>
    <phoneticPr fontId="1" type="noConversion"/>
  </si>
  <si>
    <t>Avenger</t>
    <phoneticPr fontId="1" type="noConversion"/>
  </si>
  <si>
    <t>MoonCancer</t>
    <phoneticPr fontId="1" type="noConversion"/>
  </si>
  <si>
    <t>Foreigner</t>
    <phoneticPr fontId="1" type="noConversion"/>
  </si>
  <si>
    <t>Alterego</t>
    <phoneticPr fontId="1" type="noConversion"/>
  </si>
  <si>
    <t>Pretender</t>
    <phoneticPr fontId="1" type="noConversion"/>
  </si>
  <si>
    <t>Shielder</t>
    <phoneticPr fontId="1" type="noConversion"/>
  </si>
  <si>
    <t>Watcher</t>
    <phoneticPr fontId="1" type="noConversion"/>
  </si>
  <si>
    <t>宝具消耗</t>
    <phoneticPr fontId="1" type="noConversion"/>
  </si>
  <si>
    <t>Fate / Strange Fake</t>
    <phoneticPr fontId="1" type="noConversion"/>
  </si>
  <si>
    <t>Fate / Grand Order</t>
    <phoneticPr fontId="1" type="noConversion"/>
  </si>
  <si>
    <t>合计点数</t>
    <phoneticPr fontId="1" type="noConversion"/>
  </si>
  <si>
    <t>E-</t>
    <phoneticPr fontId="1" type="noConversion"/>
  </si>
  <si>
    <t>魔术节</t>
    <phoneticPr fontId="1" type="noConversion"/>
  </si>
  <si>
    <t>魔术节加值</t>
    <phoneticPr fontId="1" type="noConversion"/>
  </si>
  <si>
    <t>伊斯坎达尔</t>
    <phoneticPr fontId="1" type="noConversion"/>
  </si>
  <si>
    <t>Fate/Zero</t>
    <phoneticPr fontId="1" type="noConversion"/>
  </si>
  <si>
    <t>Rider</t>
  </si>
  <si>
    <t>中庸</t>
  </si>
  <si>
    <t>遥远的蹂躏制霸</t>
    <phoneticPr fontId="1" type="noConversion"/>
  </si>
  <si>
    <t>攻击类宝具</t>
    <phoneticPr fontId="1" type="noConversion"/>
  </si>
  <si>
    <t>一回合</t>
    <phoneticPr fontId="1" type="noConversion"/>
  </si>
  <si>
    <t>多次攻击</t>
    <phoneticPr fontId="1" type="noConversion"/>
  </si>
  <si>
    <t>其它效果</t>
    <phoneticPr fontId="1" type="noConversion"/>
  </si>
  <si>
    <t>需要连续两次躲避成功才可躲避</t>
    <phoneticPr fontId="1" type="noConversion"/>
  </si>
  <si>
    <t>攻击特化</t>
    <phoneticPr fontId="1" type="noConversion"/>
  </si>
  <si>
    <t>伤害提升</t>
    <phoneticPr fontId="1" type="noConversion"/>
  </si>
  <si>
    <t>对军宝具</t>
    <phoneticPr fontId="1" type="noConversion"/>
  </si>
  <si>
    <t>35+1D6</t>
    <phoneticPr fontId="1" type="noConversion"/>
  </si>
  <si>
    <t>通过神牛的牛蹄和车轮连续对目标进行攻击判断，并追加象征着宙斯神力的雷电攻击。准备一回合，对距离为15内的所有敌人造成35+1D6点伤害，宝具攻击范围内的角色若成功躲避宝具的第一次攻击，还需要额外躲避第二次才可视为躲避成功。</t>
    <phoneticPr fontId="1" type="noConversion"/>
  </si>
  <si>
    <t>固有结界</t>
    <phoneticPr fontId="1" type="noConversion"/>
  </si>
  <si>
    <t>快速吟唱</t>
    <phoneticPr fontId="1" type="noConversion"/>
  </si>
  <si>
    <t>通用效果</t>
    <phoneticPr fontId="1" type="noConversion"/>
  </si>
  <si>
    <t>缩短一回合准备时间</t>
    <phoneticPr fontId="1" type="noConversion"/>
  </si>
  <si>
    <t>瞬发</t>
    <phoneticPr fontId="1" type="noConversion"/>
  </si>
  <si>
    <t>固伤提升</t>
    <phoneticPr fontId="1" type="noConversion"/>
  </si>
  <si>
    <t>每回合造成的伤害提升2点</t>
    <phoneticPr fontId="1" type="noConversion"/>
  </si>
  <si>
    <t>召唤的固有结界。征服王的王牌。人材即为珍宝。与无与伦比勇士们建立的功勋才是王的证明。他生前率领的近卫军团作为独立从者被连续召唤，以数万人的军队蹂躏敌人。 无需准备时间，将自己和一个距离不超过15的角色送入自身的固有结界中。每回合可以对自身固有结界中的一个角色造成9点伤害(无须检定)，持续五回合。</t>
    <phoneticPr fontId="1" type="noConversion"/>
  </si>
  <si>
    <t>王之军势(Ionioi Hetairoi)</t>
    <phoneticPr fontId="1" type="noConversion"/>
  </si>
  <si>
    <t>领袖气质</t>
    <phoneticPr fontId="1" type="noConversion"/>
  </si>
  <si>
    <t>军略</t>
    <phoneticPr fontId="1" type="noConversion"/>
  </si>
  <si>
    <t>对魔力</t>
    <phoneticPr fontId="1" type="noConversion"/>
  </si>
  <si>
    <t>骑乘</t>
    <phoneticPr fontId="1" type="noConversion"/>
  </si>
  <si>
    <t>神性</t>
    <phoneticPr fontId="1" type="noConversion"/>
  </si>
  <si>
    <t>增加30点宝具点数。</t>
    <phoneticPr fontId="1" type="noConversion"/>
  </si>
  <si>
    <t>主要行动前发动，消耗10MP，两回合内，我方全体成员攻击检定+2，造成的伤害+3</t>
    <phoneticPr fontId="1" type="noConversion"/>
  </si>
  <si>
    <t>调整点数</t>
    <phoneticPr fontId="1" type="noConversion"/>
  </si>
  <si>
    <t>免疫魔弹普通攻击。</t>
    <phoneticPr fontId="1" type="noConversion"/>
  </si>
  <si>
    <t>使用坐骑时，移动速度与行进速度翻倍。在使用坐骑期间，攻击检定+3(3)，闪避检定+2(3)。在等级不低于A的情况下，可以驾驭幻想种。</t>
    <phoneticPr fontId="1" type="noConversion"/>
  </si>
  <si>
    <t>攻击比自身神性低的角色或没有神性的角色，攻击检定+1，造成的伤害+1。
被比自身神性低的角色或没有神性的角色攻击，该角色攻击检定-1，自身受到的伤害-1。</t>
    <phoneticPr fontId="1" type="noConversion"/>
  </si>
  <si>
    <t>https://fgo.wiki/w/%E4%BC%8A%E6%96%AF%E5%9D%8E%E8%BE%BE%E5%B0%94#%E5%BC%BA%E5%8C%96%E5%89%8D</t>
    <phoneticPr fontId="1" type="noConversion"/>
  </si>
  <si>
    <t>亚历山大大帝所穿披风的一角</t>
    <phoneticPr fontId="1" type="noConversion"/>
  </si>
  <si>
    <t>神威车轮</t>
    <phoneticPr fontId="1" type="noConversion"/>
  </si>
  <si>
    <t>思维之剑</t>
    <phoneticPr fontId="1" type="noConversion"/>
  </si>
  <si>
    <t>直剑</t>
    <phoneticPr fontId="1" type="noConversion"/>
  </si>
  <si>
    <t>2BPA</t>
    <phoneticPr fontId="1" type="noConversion"/>
  </si>
  <si>
    <t>戈耳狄俄斯之结</t>
    <phoneticPr fontId="1" type="noConversion"/>
  </si>
  <si>
    <t>清除自身或队友身上的异常状态</t>
    <phoneticPr fontId="1" type="noConversion"/>
  </si>
  <si>
    <t>亚历山大大帝的佩剑</t>
    <phoneticPr fontId="1" type="noConversion"/>
  </si>
  <si>
    <t>雷电环绕</t>
    <phoneticPr fontId="1" type="noConversion"/>
  </si>
  <si>
    <t>空中移动</t>
    <phoneticPr fontId="1" type="noConversion"/>
  </si>
  <si>
    <t>角色可以在空中行动。</t>
    <phoneticPr fontId="1" type="noConversion"/>
  </si>
  <si>
    <t>见到世界尽头之海</t>
    <phoneticPr fontId="1" type="noConversion"/>
  </si>
  <si>
    <t>一场战斗一次，将普通攻击变换为群体攻击，造成的伤害视为魔术伤害。</t>
    <phoneticPr fontId="1" type="noConversion"/>
  </si>
  <si>
    <t>https://baike.baidu.com/item/%E4%BA%9A%E5%8E%86%E5%B1%B1%E5%A4%A7%E5%A4%A7%E5%B8%9D/30529?fromModule=lemma_sense-layer&amp;fromtitle=%E4%BC%8A%E6%96%AF%E5%9D%8E%E8%BE%BE%E5%B0%94&amp;fromid=5172292#viewPageContent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</si>
</sst>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等线"/>
      <family val="3"/>
      <charset val="134"/>
      <scheme val="minor"/>
    </font>
    <font>
      <b/>
      <sz val="11"/>
      <color rgb="FF3F3F3F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43" applyNumberFormat="0" applyAlignment="0" applyProtection="0"/>
    <xf numFmtId="0" fontId="10" fillId="8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0" xfId="0" applyFont="1"/>
    <xf numFmtId="0" fontId="4" fillId="0" borderId="12" xfId="0" applyFont="1" applyBorder="1"/>
    <xf numFmtId="0" fontId="4" fillId="0" borderId="2" xfId="0" applyFont="1" applyBorder="1"/>
    <xf numFmtId="0" fontId="4" fillId="0" borderId="3" xfId="0" applyFont="1" applyBorder="1"/>
    <xf numFmtId="0" fontId="5" fillId="2" borderId="13" xfId="1" applyFont="1" applyBorder="1" applyAlignment="1"/>
    <xf numFmtId="0" fontId="5" fillId="2" borderId="0" xfId="1" applyFont="1" applyBorder="1" applyAlignment="1"/>
    <xf numFmtId="0" fontId="5" fillId="2" borderId="5" xfId="1" applyFont="1" applyBorder="1" applyAlignment="1"/>
    <xf numFmtId="0" fontId="4" fillId="0" borderId="13" xfId="0" applyFont="1" applyBorder="1"/>
    <xf numFmtId="0" fontId="4" fillId="0" borderId="16" xfId="0" applyFont="1" applyBorder="1"/>
    <xf numFmtId="0" fontId="4" fillId="0" borderId="5" xfId="0" applyFont="1" applyBorder="1"/>
    <xf numFmtId="0" fontId="5" fillId="2" borderId="14" xfId="1" applyFont="1" applyBorder="1" applyAlignment="1"/>
    <xf numFmtId="0" fontId="4" fillId="0" borderId="14" xfId="0" applyFont="1" applyBorder="1"/>
    <xf numFmtId="0" fontId="4" fillId="0" borderId="4" xfId="0" applyFont="1" applyBorder="1"/>
    <xf numFmtId="0" fontId="5" fillId="2" borderId="4" xfId="1" applyFont="1" applyBorder="1" applyAlignment="1"/>
    <xf numFmtId="0" fontId="5" fillId="2" borderId="7" xfId="1" applyFont="1" applyBorder="1" applyAlignment="1"/>
    <xf numFmtId="0" fontId="5" fillId="2" borderId="8" xfId="1" applyFont="1" applyBorder="1" applyAlignment="1"/>
    <xf numFmtId="0" fontId="5" fillId="2" borderId="22" xfId="1" applyFont="1" applyBorder="1" applyAlignment="1"/>
    <xf numFmtId="0" fontId="5" fillId="2" borderId="23" xfId="1" applyFont="1" applyBorder="1" applyAlignment="1"/>
    <xf numFmtId="0" fontId="5" fillId="2" borderId="24" xfId="1" applyFont="1" applyBorder="1" applyAlignment="1"/>
    <xf numFmtId="0" fontId="4" fillId="0" borderId="7" xfId="0" applyFont="1" applyBorder="1"/>
    <xf numFmtId="0" fontId="4" fillId="0" borderId="8" xfId="0" applyFont="1" applyBorder="1"/>
    <xf numFmtId="0" fontId="5" fillId="2" borderId="29" xfId="1" applyFont="1" applyBorder="1" applyAlignment="1"/>
    <xf numFmtId="0" fontId="5" fillId="2" borderId="30" xfId="1" applyFont="1" applyBorder="1" applyAlignment="1"/>
    <xf numFmtId="0" fontId="5" fillId="2" borderId="31" xfId="1" applyFont="1" applyBorder="1" applyAlignment="1"/>
    <xf numFmtId="0" fontId="4" fillId="0" borderId="32" xfId="0" applyFont="1" applyBorder="1"/>
    <xf numFmtId="0" fontId="5" fillId="2" borderId="33" xfId="1" applyFont="1" applyBorder="1" applyAlignment="1"/>
    <xf numFmtId="0" fontId="4" fillId="0" borderId="34" xfId="0" applyFont="1" applyBorder="1"/>
    <xf numFmtId="0" fontId="4" fillId="0" borderId="36" xfId="0" applyFont="1" applyBorder="1"/>
    <xf numFmtId="0" fontId="5" fillId="2" borderId="15" xfId="1" applyFont="1" applyBorder="1" applyAlignment="1"/>
    <xf numFmtId="0" fontId="5" fillId="2" borderId="18" xfId="1" applyFont="1" applyBorder="1" applyAlignment="1"/>
    <xf numFmtId="0" fontId="4" fillId="0" borderId="38" xfId="0" applyFont="1" applyBorder="1"/>
    <xf numFmtId="0" fontId="4" fillId="0" borderId="24" xfId="0" applyFont="1" applyBorder="1"/>
    <xf numFmtId="0" fontId="5" fillId="2" borderId="13" xfId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22" xfId="1" applyFont="1" applyBorder="1" applyAlignment="1">
      <alignment horizontal="center"/>
    </xf>
    <xf numFmtId="0" fontId="5" fillId="2" borderId="34" xfId="1" applyFont="1" applyBorder="1" applyAlignment="1">
      <alignment horizontal="center"/>
    </xf>
    <xf numFmtId="0" fontId="5" fillId="2" borderId="24" xfId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/>
    <xf numFmtId="0" fontId="4" fillId="0" borderId="25" xfId="0" applyFont="1" applyBorder="1"/>
    <xf numFmtId="0" fontId="6" fillId="6" borderId="23" xfId="5" applyFont="1" applyBorder="1" applyAlignment="1"/>
    <xf numFmtId="0" fontId="6" fillId="6" borderId="24" xfId="5" applyFont="1" applyBorder="1" applyAlignment="1"/>
    <xf numFmtId="0" fontId="6" fillId="6" borderId="0" xfId="5" applyFont="1" applyBorder="1" applyAlignment="1"/>
    <xf numFmtId="0" fontId="6" fillId="6" borderId="30" xfId="5" applyFont="1" applyBorder="1" applyAlignment="1"/>
    <xf numFmtId="0" fontId="5" fillId="5" borderId="0" xfId="4" applyFont="1" applyBorder="1" applyAlignment="1"/>
    <xf numFmtId="0" fontId="5" fillId="5" borderId="5" xfId="4" applyFont="1" applyBorder="1" applyAlignment="1"/>
    <xf numFmtId="0" fontId="5" fillId="5" borderId="27" xfId="4" applyFont="1" applyBorder="1" applyAlignment="1"/>
    <xf numFmtId="0" fontId="5" fillId="5" borderId="28" xfId="4" applyFont="1" applyBorder="1" applyAlignment="1"/>
    <xf numFmtId="176" fontId="5" fillId="2" borderId="23" xfId="1" applyNumberFormat="1" applyFont="1" applyBorder="1" applyAlignment="1"/>
    <xf numFmtId="176" fontId="4" fillId="0" borderId="0" xfId="0" applyNumberFormat="1" applyFont="1"/>
    <xf numFmtId="176" fontId="5" fillId="2" borderId="0" xfId="1" applyNumberFormat="1" applyFont="1" applyBorder="1" applyAlignment="1"/>
    <xf numFmtId="176" fontId="5" fillId="2" borderId="30" xfId="1" applyNumberFormat="1" applyFont="1" applyBorder="1" applyAlignment="1"/>
    <xf numFmtId="176" fontId="4" fillId="0" borderId="7" xfId="0" applyNumberFormat="1" applyFont="1" applyBorder="1"/>
    <xf numFmtId="176" fontId="4" fillId="0" borderId="34" xfId="0" applyNumberFormat="1" applyFont="1" applyBorder="1"/>
    <xf numFmtId="176" fontId="5" fillId="2" borderId="7" xfId="1" applyNumberFormat="1" applyFont="1" applyBorder="1" applyAlignment="1"/>
    <xf numFmtId="0" fontId="10" fillId="8" borderId="0" xfId="7"/>
    <xf numFmtId="0" fontId="9" fillId="7" borderId="43" xfId="6"/>
    <xf numFmtId="0" fontId="4" fillId="0" borderId="44" xfId="0" applyFont="1" applyBorder="1"/>
    <xf numFmtId="0" fontId="4" fillId="0" borderId="37" xfId="0" applyFont="1" applyBorder="1"/>
    <xf numFmtId="0" fontId="4" fillId="0" borderId="27" xfId="0" applyFont="1" applyBorder="1"/>
    <xf numFmtId="0" fontId="4" fillId="0" borderId="12" xfId="0" applyFont="1" applyBorder="1" applyAlignment="1">
      <alignment vertical="center"/>
    </xf>
    <xf numFmtId="0" fontId="11" fillId="2" borderId="0" xfId="1" applyFont="1" applyBorder="1" applyAlignment="1">
      <alignment vertical="top" wrapText="1"/>
    </xf>
    <xf numFmtId="0" fontId="5" fillId="2" borderId="4" xfId="1" applyFont="1" applyBorder="1" applyAlignment="1">
      <alignment vertical="center"/>
    </xf>
    <xf numFmtId="0" fontId="11" fillId="2" borderId="16" xfId="1" applyFont="1" applyBorder="1" applyAlignment="1">
      <alignment vertical="top" wrapText="1"/>
    </xf>
    <xf numFmtId="0" fontId="11" fillId="2" borderId="45" xfId="1" applyFont="1" applyBorder="1" applyAlignment="1">
      <alignment vertical="top" wrapText="1"/>
    </xf>
    <xf numFmtId="0" fontId="4" fillId="0" borderId="18" xfId="0" applyFont="1" applyBorder="1"/>
    <xf numFmtId="0" fontId="4" fillId="0" borderId="15" xfId="0" applyFont="1" applyBorder="1"/>
    <xf numFmtId="0" fontId="5" fillId="2" borderId="6" xfId="1" applyFont="1" applyBorder="1" applyAlignment="1"/>
    <xf numFmtId="0" fontId="5" fillId="2" borderId="19" xfId="1" applyFont="1" applyBorder="1" applyAlignment="1"/>
    <xf numFmtId="0" fontId="5" fillId="2" borderId="21" xfId="1" applyFont="1" applyBorder="1" applyAlignment="1"/>
    <xf numFmtId="0" fontId="4" fillId="0" borderId="39" xfId="0" applyFont="1" applyBorder="1"/>
    <xf numFmtId="176" fontId="5" fillId="2" borderId="19" xfId="1" applyNumberFormat="1" applyFont="1" applyBorder="1" applyAlignment="1"/>
    <xf numFmtId="0" fontId="4" fillId="0" borderId="12" xfId="0" applyFont="1" applyBorder="1" applyAlignment="1">
      <alignment horizontal="center"/>
    </xf>
    <xf numFmtId="0" fontId="4" fillId="0" borderId="46" xfId="0" applyFont="1" applyBorder="1"/>
    <xf numFmtId="176" fontId="5" fillId="2" borderId="45" xfId="1" applyNumberFormat="1" applyFont="1" applyBorder="1" applyAlignment="1"/>
    <xf numFmtId="0" fontId="3" fillId="2" borderId="0" xfId="1" applyAlignment="1">
      <alignment horizontal="center" vertical="center" wrapText="1"/>
    </xf>
    <xf numFmtId="0" fontId="12" fillId="2" borderId="6" xfId="1" applyFont="1" applyBorder="1" applyAlignment="1"/>
    <xf numFmtId="0" fontId="4" fillId="0" borderId="28" xfId="0" applyFont="1" applyBorder="1"/>
    <xf numFmtId="0" fontId="10" fillId="8" borderId="0" xfId="7" applyAlignment="1">
      <alignment wrapText="1"/>
    </xf>
    <xf numFmtId="0" fontId="0" fillId="0" borderId="0" xfId="0" applyAlignment="1">
      <alignment wrapText="1"/>
    </xf>
    <xf numFmtId="0" fontId="9" fillId="7" borderId="43" xfId="6" applyAlignment="1">
      <alignment wrapText="1"/>
    </xf>
    <xf numFmtId="0" fontId="9" fillId="7" borderId="51" xfId="6" applyBorder="1" applyAlignment="1">
      <alignment wrapText="1"/>
    </xf>
    <xf numFmtId="0" fontId="9" fillId="7" borderId="50" xfId="6" applyBorder="1" applyAlignment="1">
      <alignment wrapText="1"/>
    </xf>
    <xf numFmtId="0" fontId="9" fillId="7" borderId="49" xfId="6" applyBorder="1" applyAlignment="1">
      <alignment wrapText="1"/>
    </xf>
    <xf numFmtId="176" fontId="5" fillId="2" borderId="8" xfId="1" applyNumberFormat="1" applyFont="1" applyBorder="1" applyAlignment="1"/>
    <xf numFmtId="0" fontId="4" fillId="0" borderId="25" xfId="0" applyFont="1" applyBorder="1" applyAlignment="1">
      <alignment horizontal="left"/>
    </xf>
    <xf numFmtId="0" fontId="5" fillId="2" borderId="13" xfId="1" applyFont="1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15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2" borderId="22" xfId="1" applyFont="1" applyBorder="1" applyAlignment="1">
      <alignment horizontal="center" vertical="center"/>
    </xf>
    <xf numFmtId="0" fontId="5" fillId="2" borderId="26" xfId="1" applyFont="1" applyBorder="1" applyAlignment="1">
      <alignment horizontal="center" vertical="center"/>
    </xf>
    <xf numFmtId="0" fontId="4" fillId="0" borderId="23" xfId="0" applyFont="1" applyBorder="1" applyAlignment="1">
      <alignment horizontal="left"/>
    </xf>
    <xf numFmtId="0" fontId="5" fillId="5" borderId="0" xfId="4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5" borderId="27" xfId="4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2" borderId="1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21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2" borderId="4" xfId="1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4" borderId="9" xfId="3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6" fillId="4" borderId="11" xfId="3" applyFont="1" applyBorder="1" applyAlignment="1">
      <alignment horizontal="center"/>
    </xf>
    <xf numFmtId="0" fontId="4" fillId="0" borderId="2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5" borderId="36" xfId="4" applyFont="1" applyBorder="1" applyAlignment="1">
      <alignment horizontal="left" vertical="top" wrapText="1"/>
    </xf>
    <xf numFmtId="0" fontId="5" fillId="5" borderId="23" xfId="4" applyFont="1" applyBorder="1" applyAlignment="1">
      <alignment horizontal="left" vertical="top" wrapText="1"/>
    </xf>
    <xf numFmtId="0" fontId="5" fillId="5" borderId="24" xfId="4" applyFont="1" applyBorder="1" applyAlignment="1">
      <alignment horizontal="left" vertical="top" wrapText="1"/>
    </xf>
    <xf numFmtId="0" fontId="5" fillId="5" borderId="37" xfId="4" applyFont="1" applyBorder="1" applyAlignment="1">
      <alignment horizontal="left" vertical="top" wrapText="1"/>
    </xf>
    <xf numFmtId="0" fontId="5" fillId="5" borderId="27" xfId="4" applyFont="1" applyBorder="1" applyAlignment="1">
      <alignment horizontal="left" vertical="top" wrapText="1"/>
    </xf>
    <xf numFmtId="0" fontId="5" fillId="5" borderId="28" xfId="4" applyFont="1" applyBorder="1" applyAlignment="1">
      <alignment horizontal="left" vertical="top" wrapText="1"/>
    </xf>
    <xf numFmtId="0" fontId="5" fillId="2" borderId="36" xfId="1" applyFont="1" applyBorder="1" applyAlignment="1">
      <alignment horizontal="left"/>
    </xf>
    <xf numFmtId="0" fontId="5" fillId="2" borderId="23" xfId="1" applyFont="1" applyBorder="1" applyAlignment="1">
      <alignment horizontal="left"/>
    </xf>
    <xf numFmtId="0" fontId="5" fillId="2" borderId="24" xfId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2" borderId="15" xfId="1" applyFont="1" applyBorder="1" applyAlignment="1">
      <alignment horizontal="left" vertical="top" wrapText="1"/>
    </xf>
    <xf numFmtId="0" fontId="5" fillId="2" borderId="0" xfId="1" applyFont="1" applyBorder="1" applyAlignment="1">
      <alignment horizontal="left" vertical="top" wrapText="1"/>
    </xf>
    <xf numFmtId="0" fontId="5" fillId="2" borderId="5" xfId="1" applyFont="1" applyBorder="1" applyAlignment="1">
      <alignment horizontal="left" vertical="top" wrapText="1"/>
    </xf>
    <xf numFmtId="0" fontId="5" fillId="2" borderId="21" xfId="1" applyFont="1" applyBorder="1" applyAlignment="1">
      <alignment horizontal="left" vertical="top" wrapText="1"/>
    </xf>
    <xf numFmtId="0" fontId="5" fillId="2" borderId="7" xfId="1" applyFont="1" applyBorder="1" applyAlignment="1">
      <alignment horizontal="left" vertical="top" wrapText="1"/>
    </xf>
    <xf numFmtId="0" fontId="5" fillId="2" borderId="8" xfId="1" applyFont="1" applyBorder="1" applyAlignment="1">
      <alignment horizontal="left" vertical="top" wrapText="1"/>
    </xf>
    <xf numFmtId="0" fontId="5" fillId="2" borderId="36" xfId="1" applyFont="1" applyBorder="1" applyAlignment="1">
      <alignment horizontal="center" vertical="center"/>
    </xf>
    <xf numFmtId="0" fontId="5" fillId="2" borderId="23" xfId="1" applyFont="1" applyBorder="1" applyAlignment="1">
      <alignment horizontal="center" vertical="center"/>
    </xf>
    <xf numFmtId="0" fontId="5" fillId="2" borderId="24" xfId="1" applyFont="1" applyBorder="1" applyAlignment="1">
      <alignment horizontal="center" vertical="center"/>
    </xf>
    <xf numFmtId="0" fontId="5" fillId="2" borderId="37" xfId="1" applyFont="1" applyBorder="1" applyAlignment="1">
      <alignment horizontal="center" vertical="center"/>
    </xf>
    <xf numFmtId="0" fontId="5" fillId="2" borderId="27" xfId="1" applyFont="1" applyBorder="1" applyAlignment="1">
      <alignment horizontal="center" vertical="center"/>
    </xf>
    <xf numFmtId="0" fontId="5" fillId="2" borderId="28" xfId="1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0" xfId="1" applyFont="1" applyAlignment="1">
      <alignment horizontal="center"/>
    </xf>
    <xf numFmtId="0" fontId="7" fillId="3" borderId="1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3" fillId="2" borderId="15" xfId="8" applyFill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8" xfId="1" applyFont="1" applyBorder="1" applyAlignment="1">
      <alignment horizontal="center"/>
    </xf>
    <xf numFmtId="0" fontId="4" fillId="0" borderId="15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6" fillId="4" borderId="47" xfId="3" applyFont="1" applyBorder="1" applyAlignment="1">
      <alignment horizontal="center"/>
    </xf>
    <xf numFmtId="0" fontId="6" fillId="4" borderId="40" xfId="3" applyFont="1" applyBorder="1" applyAlignment="1">
      <alignment horizontal="center"/>
    </xf>
    <xf numFmtId="0" fontId="6" fillId="4" borderId="48" xfId="3" applyFont="1" applyBorder="1" applyAlignment="1">
      <alignment horizontal="center"/>
    </xf>
    <xf numFmtId="0" fontId="4" fillId="0" borderId="38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5" fillId="2" borderId="4" xfId="1" applyFont="1" applyBorder="1" applyAlignment="1">
      <alignment horizontal="left"/>
    </xf>
    <xf numFmtId="0" fontId="5" fillId="2" borderId="18" xfId="1" applyFont="1" applyBorder="1" applyAlignment="1">
      <alignment horizontal="left"/>
    </xf>
    <xf numFmtId="0" fontId="5" fillId="2" borderId="16" xfId="1" applyFont="1" applyBorder="1" applyAlignment="1">
      <alignment horizontal="left"/>
    </xf>
    <xf numFmtId="0" fontId="5" fillId="2" borderId="36" xfId="1" applyFont="1" applyBorder="1" applyAlignment="1">
      <alignment horizontal="left" vertical="top"/>
    </xf>
    <xf numFmtId="0" fontId="5" fillId="2" borderId="23" xfId="1" applyFont="1" applyBorder="1" applyAlignment="1">
      <alignment horizontal="left" vertical="top"/>
    </xf>
    <xf numFmtId="0" fontId="5" fillId="2" borderId="24" xfId="1" applyFont="1" applyBorder="1" applyAlignment="1">
      <alignment horizontal="left" vertical="top"/>
    </xf>
    <xf numFmtId="0" fontId="5" fillId="2" borderId="15" xfId="1" applyFont="1" applyBorder="1" applyAlignment="1">
      <alignment horizontal="left" vertical="top"/>
    </xf>
    <xf numFmtId="0" fontId="5" fillId="2" borderId="0" xfId="1" applyFont="1" applyBorder="1" applyAlignment="1">
      <alignment horizontal="left" vertical="top"/>
    </xf>
    <xf numFmtId="0" fontId="5" fillId="2" borderId="5" xfId="1" applyFont="1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5" fillId="2" borderId="6" xfId="1" applyFont="1" applyBorder="1" applyAlignment="1">
      <alignment horizontal="left"/>
    </xf>
    <xf numFmtId="0" fontId="5" fillId="2" borderId="19" xfId="1" applyFont="1" applyBorder="1" applyAlignment="1">
      <alignment horizontal="left"/>
    </xf>
    <xf numFmtId="0" fontId="5" fillId="2" borderId="21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4" fillId="0" borderId="41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5" fillId="2" borderId="12" xfId="1" applyFont="1" applyBorder="1" applyAlignment="1">
      <alignment horizontal="center" vertical="center"/>
    </xf>
    <xf numFmtId="0" fontId="5" fillId="2" borderId="20" xfId="1" applyFont="1" applyBorder="1" applyAlignment="1">
      <alignment horizontal="left" vertical="top" wrapText="1"/>
    </xf>
    <xf numFmtId="0" fontId="5" fillId="2" borderId="2" xfId="1" applyFont="1" applyBorder="1" applyAlignment="1">
      <alignment horizontal="left" vertical="top" wrapText="1"/>
    </xf>
    <xf numFmtId="0" fontId="5" fillId="2" borderId="3" xfId="1" applyFont="1" applyBorder="1" applyAlignment="1">
      <alignment horizontal="left" vertical="top" wrapText="1"/>
    </xf>
    <xf numFmtId="0" fontId="5" fillId="2" borderId="6" xfId="1" applyFont="1" applyBorder="1" applyAlignment="1">
      <alignment horizontal="center" vertical="center"/>
    </xf>
    <xf numFmtId="0" fontId="5" fillId="2" borderId="21" xfId="1" applyFont="1" applyBorder="1" applyAlignment="1">
      <alignment horizontal="left"/>
    </xf>
    <xf numFmtId="0" fontId="4" fillId="0" borderId="2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2" borderId="0" xfId="1" applyAlignment="1">
      <alignment horizontal="center" vertical="center" wrapText="1"/>
    </xf>
    <xf numFmtId="0" fontId="13" fillId="0" borderId="20" xfId="8" applyBorder="1" applyAlignment="1">
      <alignment horizontal="center"/>
    </xf>
  </cellXfs>
  <cellStyles count="9">
    <cellStyle name="20% - 着色 1" xfId="1" builtinId="30"/>
    <cellStyle name="20% - 着色 3" xfId="4" builtinId="38"/>
    <cellStyle name="40% - 着色 1" xfId="2" builtinId="31"/>
    <cellStyle name="常规" xfId="0" builtinId="0"/>
    <cellStyle name="超链接" xfId="8" builtinId="8"/>
    <cellStyle name="输出" xfId="6" builtinId="21"/>
    <cellStyle name="着色 1" xfId="7" builtinId="29"/>
    <cellStyle name="着色 3" xfId="5" builtinId="37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%E4%BA%9A%E5%8E%86%E5%B1%B1%E5%A4%A7%E5%A4%A7%E5%B8%9D/30529?fromModule=lemma_sense-layer&amp;fromtitle=%E4%BC%8A%E6%96%AF%E5%9D%8E%E8%BE%BE%E5%B0%94&amp;fromid=5172292" TargetMode="External"/><Relationship Id="rId1" Type="http://schemas.openxmlformats.org/officeDocument/2006/relationships/hyperlink" Target="https://fgo.wiki/w/%E4%BC%8A%E6%96%AF%E5%9D%8E%E8%BE%BE%E5%B0%9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74"/>
  <sheetViews>
    <sheetView tabSelected="1" topLeftCell="F1" zoomScaleNormal="100" workbookViewId="0">
      <selection activeCell="J10" sqref="J10:M12"/>
    </sheetView>
  </sheetViews>
  <sheetFormatPr defaultColWidth="8.88671875" defaultRowHeight="13.2" x14ac:dyDescent="0.25"/>
  <cols>
    <col min="1" max="7" width="8.88671875" style="1"/>
    <col min="8" max="8" width="13.5546875" style="1" customWidth="1"/>
    <col min="9" max="9" width="10.21875" style="1" customWidth="1"/>
    <col min="10" max="16384" width="8.88671875" style="1"/>
  </cols>
  <sheetData>
    <row r="1" spans="2:28" ht="13.8" thickBot="1" x14ac:dyDescent="0.3"/>
    <row r="2" spans="2:28" ht="14.4" customHeight="1" thickBot="1" x14ac:dyDescent="0.3">
      <c r="B2" s="130" t="s">
        <v>17</v>
      </c>
      <c r="C2" s="131"/>
      <c r="D2" s="131"/>
      <c r="E2" s="131"/>
      <c r="F2" s="131"/>
      <c r="G2" s="132"/>
      <c r="I2" s="130" t="s">
        <v>20</v>
      </c>
      <c r="J2" s="131"/>
      <c r="K2" s="131"/>
      <c r="L2" s="131"/>
      <c r="M2" s="132"/>
      <c r="O2" s="130" t="s">
        <v>26</v>
      </c>
      <c r="P2" s="131"/>
      <c r="Q2" s="131"/>
      <c r="R2" s="131"/>
      <c r="S2" s="132"/>
      <c r="U2" s="130" t="s">
        <v>78</v>
      </c>
      <c r="V2" s="131"/>
      <c r="W2" s="131"/>
      <c r="X2" s="131"/>
      <c r="Y2" s="131"/>
      <c r="Z2" s="131"/>
      <c r="AA2" s="131"/>
      <c r="AB2" s="132"/>
    </row>
    <row r="3" spans="2:28" ht="13.95" customHeight="1" x14ac:dyDescent="0.25">
      <c r="B3" s="2" t="s">
        <v>8</v>
      </c>
      <c r="C3" s="95" t="s">
        <v>234</v>
      </c>
      <c r="D3" s="95"/>
      <c r="E3" s="95"/>
      <c r="F3" s="95"/>
      <c r="G3" s="164"/>
      <c r="I3" s="34" t="s">
        <v>93</v>
      </c>
      <c r="J3" s="133" t="s">
        <v>272</v>
      </c>
      <c r="K3" s="134"/>
      <c r="L3" s="134"/>
      <c r="M3" s="135"/>
      <c r="O3" s="34" t="s">
        <v>93</v>
      </c>
      <c r="P3" s="133"/>
      <c r="Q3" s="134"/>
      <c r="R3" s="134"/>
      <c r="S3" s="135"/>
      <c r="U3" s="2" t="s">
        <v>0</v>
      </c>
      <c r="V3" s="3" t="s">
        <v>76</v>
      </c>
      <c r="W3" s="3" t="s">
        <v>1</v>
      </c>
      <c r="X3" s="3" t="s">
        <v>30</v>
      </c>
      <c r="Y3" s="3" t="s">
        <v>57</v>
      </c>
      <c r="Z3" s="1" t="s">
        <v>2</v>
      </c>
      <c r="AA3" s="1" t="s">
        <v>58</v>
      </c>
      <c r="AB3" s="4" t="s">
        <v>39</v>
      </c>
    </row>
    <row r="4" spans="2:28" x14ac:dyDescent="0.25">
      <c r="B4" s="5" t="s">
        <v>9</v>
      </c>
      <c r="C4" s="94" t="s">
        <v>235</v>
      </c>
      <c r="D4" s="94"/>
      <c r="E4" s="94"/>
      <c r="F4" s="94"/>
      <c r="G4" s="163"/>
      <c r="I4" s="35" t="s">
        <v>95</v>
      </c>
      <c r="J4" s="36" t="s">
        <v>94</v>
      </c>
      <c r="K4" s="36" t="s">
        <v>97</v>
      </c>
      <c r="L4" s="36" t="s">
        <v>21</v>
      </c>
      <c r="M4" s="37" t="s">
        <v>22</v>
      </c>
      <c r="O4" s="35" t="s">
        <v>95</v>
      </c>
      <c r="P4" s="36" t="s">
        <v>94</v>
      </c>
      <c r="Q4" s="36" t="s">
        <v>97</v>
      </c>
      <c r="R4" s="36" t="s">
        <v>21</v>
      </c>
      <c r="S4" s="37" t="s">
        <v>22</v>
      </c>
      <c r="U4" s="17" t="s">
        <v>3</v>
      </c>
      <c r="V4" s="51">
        <v>12</v>
      </c>
      <c r="W4" s="18"/>
      <c r="X4" s="18">
        <f>W4*5</f>
        <v>0</v>
      </c>
      <c r="Y4" s="18">
        <f>V4+W4</f>
        <v>12</v>
      </c>
      <c r="Z4" s="18" t="str">
        <f>VLOOKUP($Y4, 属性评级!B3:D18,3,FALSE)</f>
        <v>B</v>
      </c>
      <c r="AA4" s="18">
        <f>VLOOKUP(Y4, 属性评级!$B$3:$D$18,2,FALSE)</f>
        <v>13</v>
      </c>
      <c r="AB4" s="19"/>
    </row>
    <row r="5" spans="2:28" x14ac:dyDescent="0.25">
      <c r="B5" s="8" t="s">
        <v>10</v>
      </c>
      <c r="C5" s="92" t="s">
        <v>236</v>
      </c>
      <c r="D5" s="92"/>
      <c r="E5" s="9" t="s">
        <v>11</v>
      </c>
      <c r="F5" s="1" t="s">
        <v>237</v>
      </c>
      <c r="G5" s="10" t="s">
        <v>157</v>
      </c>
      <c r="I5" s="38" t="s">
        <v>273</v>
      </c>
      <c r="J5" s="39">
        <v>15</v>
      </c>
      <c r="K5" s="39" t="s">
        <v>4</v>
      </c>
      <c r="L5" s="39" t="s">
        <v>274</v>
      </c>
      <c r="M5" s="40" t="s">
        <v>56</v>
      </c>
      <c r="O5" s="38"/>
      <c r="P5" s="39"/>
      <c r="Q5" s="39"/>
      <c r="R5" s="39"/>
      <c r="S5" s="40"/>
      <c r="U5" s="8" t="s">
        <v>56</v>
      </c>
      <c r="V5" s="52">
        <v>15</v>
      </c>
      <c r="W5" s="1">
        <v>0</v>
      </c>
      <c r="X5" s="1">
        <f>W5*5</f>
        <v>0</v>
      </c>
      <c r="Y5" s="1">
        <f>V5+W5</f>
        <v>15</v>
      </c>
      <c r="Z5" s="1" t="str">
        <f>VLOOKUP($Y5, 属性评级!B3:D18,3,FALSE)</f>
        <v>A</v>
      </c>
      <c r="AA5" s="1">
        <f>VLOOKUP(Y5, 属性评级!$B$3:$D$18,2,FALSE)</f>
        <v>14</v>
      </c>
      <c r="AB5" s="10"/>
    </row>
    <row r="6" spans="2:28" x14ac:dyDescent="0.25">
      <c r="B6" s="5" t="s">
        <v>12</v>
      </c>
      <c r="C6" s="94" t="s">
        <v>281</v>
      </c>
      <c r="D6" s="94"/>
      <c r="E6" s="94"/>
      <c r="F6" s="94"/>
      <c r="G6" s="163"/>
      <c r="I6" s="35" t="s">
        <v>96</v>
      </c>
      <c r="J6" s="136" t="s">
        <v>276</v>
      </c>
      <c r="K6" s="137"/>
      <c r="L6" s="137"/>
      <c r="M6" s="138"/>
      <c r="O6" s="35" t="s">
        <v>96</v>
      </c>
      <c r="P6" s="136"/>
      <c r="Q6" s="137"/>
      <c r="R6" s="137"/>
      <c r="S6" s="138"/>
      <c r="U6" s="5" t="s">
        <v>4</v>
      </c>
      <c r="V6" s="53">
        <v>6</v>
      </c>
      <c r="W6" s="6"/>
      <c r="X6" s="6">
        <f>W6*5</f>
        <v>0</v>
      </c>
      <c r="Y6" s="6">
        <f>V6+W6</f>
        <v>6</v>
      </c>
      <c r="Z6" s="6" t="str">
        <f>VLOOKUP($Y6, 属性评级!B3:D18,3,FALSE)</f>
        <v>D</v>
      </c>
      <c r="AA6" s="6">
        <f>VLOOKUP(Y6, 属性评级!$B$3:$D$18,2,FALSE)</f>
        <v>11</v>
      </c>
      <c r="AB6" s="7"/>
    </row>
    <row r="7" spans="2:28" x14ac:dyDescent="0.25">
      <c r="B7" s="8" t="s">
        <v>13</v>
      </c>
      <c r="C7" s="92" t="s">
        <v>270</v>
      </c>
      <c r="D7" s="92"/>
      <c r="E7" s="92"/>
      <c r="F7" s="92"/>
      <c r="G7" s="162"/>
      <c r="I7" s="38" t="s">
        <v>275</v>
      </c>
      <c r="J7" s="139"/>
      <c r="K7" s="140"/>
      <c r="L7" s="140"/>
      <c r="M7" s="141"/>
      <c r="O7" s="38"/>
      <c r="P7" s="139"/>
      <c r="Q7" s="140"/>
      <c r="R7" s="140"/>
      <c r="S7" s="141"/>
      <c r="U7" s="8" t="s">
        <v>195</v>
      </c>
      <c r="V7" s="52">
        <v>7</v>
      </c>
      <c r="W7" s="1">
        <v>1</v>
      </c>
      <c r="X7" s="1">
        <f>W7*5</f>
        <v>5</v>
      </c>
      <c r="Y7" s="1">
        <f>V7+W7</f>
        <v>8</v>
      </c>
      <c r="Z7" s="1" t="str">
        <f>VLOOKUP($Y7, 属性评级!B3:D18,3,FALSE)</f>
        <v>D+</v>
      </c>
      <c r="AA7" s="1">
        <f>VLOOKUP(Y7, 属性评级!$B$3:$D$18,2,FALSE)</f>
        <v>11</v>
      </c>
      <c r="AB7" s="10"/>
    </row>
    <row r="8" spans="2:28" ht="13.8" thickBot="1" x14ac:dyDescent="0.3">
      <c r="B8" s="11" t="s">
        <v>14</v>
      </c>
      <c r="C8" s="160"/>
      <c r="D8" s="160"/>
      <c r="E8" s="160"/>
      <c r="F8" s="160"/>
      <c r="G8" s="161"/>
      <c r="I8" s="33" t="s">
        <v>23</v>
      </c>
      <c r="J8" s="142" t="s">
        <v>277</v>
      </c>
      <c r="K8" s="143"/>
      <c r="L8" s="143"/>
      <c r="M8" s="144"/>
      <c r="O8" s="33" t="s">
        <v>23</v>
      </c>
      <c r="P8" s="142"/>
      <c r="Q8" s="143"/>
      <c r="R8" s="143"/>
      <c r="S8" s="144"/>
      <c r="U8" s="5" t="s">
        <v>196</v>
      </c>
      <c r="V8" s="53">
        <v>8</v>
      </c>
      <c r="W8" s="6">
        <v>1</v>
      </c>
      <c r="X8" s="6">
        <f>W8*5</f>
        <v>5</v>
      </c>
      <c r="Y8" s="6">
        <f>V8+W8</f>
        <v>9</v>
      </c>
      <c r="Z8" s="6" t="str">
        <f>VLOOKUP($Y8, 属性评级!B3:D18,3,FALSE)</f>
        <v>C</v>
      </c>
      <c r="AA8" s="6">
        <f>VLOOKUP(Y8, 属性评级!$B$3:$D$18,2,FALSE)</f>
        <v>12</v>
      </c>
      <c r="AB8" s="7"/>
    </row>
    <row r="9" spans="2:28" ht="13.8" thickBot="1" x14ac:dyDescent="0.3">
      <c r="I9" s="34" t="s">
        <v>24</v>
      </c>
      <c r="J9" s="145"/>
      <c r="K9" s="100"/>
      <c r="L9" s="100"/>
      <c r="M9" s="146"/>
      <c r="O9" s="34" t="s">
        <v>24</v>
      </c>
      <c r="P9" s="145"/>
      <c r="Q9" s="100"/>
      <c r="R9" s="100"/>
      <c r="S9" s="146"/>
      <c r="U9" s="8" t="s">
        <v>5</v>
      </c>
      <c r="V9" s="52">
        <v>16</v>
      </c>
      <c r="W9" s="45"/>
      <c r="X9" s="45"/>
      <c r="Y9" s="45"/>
      <c r="Z9" s="1" t="str">
        <f>VLOOKUP($V9, 属性评级!B3:D18,3,FALSE)</f>
        <v>A+</v>
      </c>
      <c r="AA9" s="1">
        <f>VLOOKUP(V9, 属性评级!$B$3:$D$18,2,FALSE)</f>
        <v>14</v>
      </c>
      <c r="AB9" s="10"/>
    </row>
    <row r="10" spans="2:28" ht="14.4" customHeight="1" thickBot="1" x14ac:dyDescent="0.3">
      <c r="B10" s="166" t="s">
        <v>18</v>
      </c>
      <c r="C10" s="167"/>
      <c r="D10" s="168"/>
      <c r="E10" s="130" t="s">
        <v>38</v>
      </c>
      <c r="F10" s="131"/>
      <c r="G10" s="131"/>
      <c r="I10" s="89" t="s">
        <v>25</v>
      </c>
      <c r="J10" s="147"/>
      <c r="K10" s="148"/>
      <c r="L10" s="148"/>
      <c r="M10" s="149"/>
      <c r="O10" s="89" t="s">
        <v>25</v>
      </c>
      <c r="P10" s="147"/>
      <c r="Q10" s="148"/>
      <c r="R10" s="148"/>
      <c r="S10" s="149"/>
      <c r="U10" s="5" t="s">
        <v>59</v>
      </c>
      <c r="V10" s="53">
        <v>13</v>
      </c>
      <c r="W10" s="45"/>
      <c r="X10" s="45"/>
      <c r="Y10" s="45"/>
      <c r="Z10" s="45"/>
      <c r="AA10" s="53">
        <f>V10</f>
        <v>13</v>
      </c>
      <c r="AB10" s="7"/>
    </row>
    <row r="11" spans="2:28" ht="13.95" customHeight="1" x14ac:dyDescent="0.25">
      <c r="B11" s="169"/>
      <c r="C11" s="170"/>
      <c r="D11" s="171"/>
      <c r="E11" s="13" t="s">
        <v>34</v>
      </c>
      <c r="F11" s="95"/>
      <c r="G11" s="164"/>
      <c r="I11" s="89"/>
      <c r="J11" s="147"/>
      <c r="K11" s="148"/>
      <c r="L11" s="148"/>
      <c r="M11" s="149"/>
      <c r="O11" s="89"/>
      <c r="P11" s="147"/>
      <c r="Q11" s="148"/>
      <c r="R11" s="148"/>
      <c r="S11" s="149"/>
      <c r="U11" s="8" t="s">
        <v>60</v>
      </c>
      <c r="V11" s="52">
        <v>8</v>
      </c>
      <c r="W11" s="45"/>
      <c r="X11" s="45"/>
      <c r="Y11" s="45"/>
      <c r="Z11" s="45"/>
      <c r="AA11" s="52">
        <f>V11</f>
        <v>8</v>
      </c>
      <c r="AB11" s="10"/>
    </row>
    <row r="12" spans="2:28" ht="13.8" thickBot="1" x14ac:dyDescent="0.3">
      <c r="B12" s="169"/>
      <c r="C12" s="170"/>
      <c r="D12" s="171"/>
      <c r="E12" s="14" t="s">
        <v>35</v>
      </c>
      <c r="F12" s="165"/>
      <c r="G12" s="163"/>
      <c r="I12" s="90"/>
      <c r="J12" s="150"/>
      <c r="K12" s="151"/>
      <c r="L12" s="151"/>
      <c r="M12" s="152"/>
      <c r="O12" s="90"/>
      <c r="P12" s="150"/>
      <c r="Q12" s="151"/>
      <c r="R12" s="151"/>
      <c r="S12" s="152"/>
      <c r="U12" s="22" t="s">
        <v>6</v>
      </c>
      <c r="V12" s="54">
        <v>10</v>
      </c>
      <c r="W12" s="46"/>
      <c r="X12" s="46"/>
      <c r="Y12" s="46"/>
      <c r="Z12" s="23" t="str">
        <f>VLOOKUP(MAX(Z28+AB28, Z46+AB46,Z64+AB64),属性评级!$I$3:$J$15,2,TRUE)</f>
        <v>EX</v>
      </c>
      <c r="AA12" s="54">
        <f>V12</f>
        <v>10</v>
      </c>
      <c r="AB12" s="24"/>
    </row>
    <row r="13" spans="2:28" ht="14.4" customHeight="1" thickTop="1" thickBot="1" x14ac:dyDescent="0.3">
      <c r="B13" s="169"/>
      <c r="C13" s="170"/>
      <c r="D13" s="171"/>
      <c r="E13" s="175" t="s">
        <v>37</v>
      </c>
      <c r="F13" s="176"/>
      <c r="G13" s="177"/>
      <c r="U13" s="8" t="s">
        <v>75</v>
      </c>
      <c r="V13" s="1" t="s">
        <v>76</v>
      </c>
      <c r="W13" s="1" t="s">
        <v>73</v>
      </c>
      <c r="X13" s="1" t="s">
        <v>74</v>
      </c>
      <c r="Y13" s="25" t="s">
        <v>75</v>
      </c>
      <c r="Z13" s="1" t="s">
        <v>73</v>
      </c>
      <c r="AA13" s="1" t="s">
        <v>265</v>
      </c>
      <c r="AB13" s="10" t="s">
        <v>74</v>
      </c>
    </row>
    <row r="14" spans="2:28" ht="13.8" thickBot="1" x14ac:dyDescent="0.3">
      <c r="B14" s="169"/>
      <c r="C14" s="170"/>
      <c r="D14" s="171"/>
      <c r="E14" s="14" t="s">
        <v>36</v>
      </c>
      <c r="F14" s="165"/>
      <c r="G14" s="163"/>
      <c r="I14" s="130" t="s">
        <v>98</v>
      </c>
      <c r="J14" s="131"/>
      <c r="K14" s="131"/>
      <c r="L14" s="131"/>
      <c r="M14" s="132"/>
      <c r="O14" s="130" t="s">
        <v>184</v>
      </c>
      <c r="P14" s="131"/>
      <c r="Q14" s="131"/>
      <c r="R14" s="131"/>
      <c r="S14" s="132"/>
      <c r="U14" s="11" t="s">
        <v>72</v>
      </c>
      <c r="V14" s="15">
        <v>15</v>
      </c>
      <c r="W14" s="15">
        <f>V14 * 6</f>
        <v>90</v>
      </c>
      <c r="X14" s="15">
        <f>W14-SUM(X4:X8) - Z28 - Z46 -Z64 -Q27 -Q30 -Q33 -Q36-Q39 - Q44 - Q47 -Q50</f>
        <v>0</v>
      </c>
      <c r="Y14" s="26" t="s">
        <v>77</v>
      </c>
      <c r="Z14" s="57">
        <f>V12*6</f>
        <v>60</v>
      </c>
      <c r="AA14" s="15">
        <v>30</v>
      </c>
      <c r="AB14" s="87">
        <f>Z14 + AA14 - AB28 - AB46-AB64</f>
        <v>0</v>
      </c>
    </row>
    <row r="15" spans="2:28" ht="13.8" thickBot="1" x14ac:dyDescent="0.3">
      <c r="B15" s="169"/>
      <c r="C15" s="170"/>
      <c r="D15" s="171"/>
      <c r="E15" s="178" t="s">
        <v>39</v>
      </c>
      <c r="F15" s="92"/>
      <c r="G15" s="162"/>
      <c r="I15" s="34" t="s">
        <v>102</v>
      </c>
      <c r="J15" s="133" t="s">
        <v>271</v>
      </c>
      <c r="K15" s="134"/>
      <c r="L15" s="134"/>
      <c r="M15" s="135"/>
      <c r="O15" s="34" t="s">
        <v>185</v>
      </c>
      <c r="P15" s="133"/>
      <c r="Q15" s="134"/>
      <c r="R15" s="134"/>
      <c r="S15" s="135"/>
    </row>
    <row r="16" spans="2:28" ht="14.25" customHeight="1" thickBot="1" x14ac:dyDescent="0.3">
      <c r="B16" s="172"/>
      <c r="C16" s="173"/>
      <c r="D16" s="174"/>
      <c r="E16" s="179"/>
      <c r="F16" s="180"/>
      <c r="G16" s="181"/>
      <c r="I16" s="35" t="s">
        <v>217</v>
      </c>
      <c r="J16" s="197" t="s">
        <v>280</v>
      </c>
      <c r="K16" s="198"/>
      <c r="L16" s="198"/>
      <c r="M16" s="199"/>
      <c r="O16" s="35" t="s">
        <v>186</v>
      </c>
      <c r="P16" s="36" t="s">
        <v>54</v>
      </c>
      <c r="Q16" s="36" t="s">
        <v>187</v>
      </c>
      <c r="R16" s="36" t="s">
        <v>188</v>
      </c>
      <c r="S16" s="37" t="s">
        <v>189</v>
      </c>
      <c r="U16" s="130" t="s">
        <v>46</v>
      </c>
      <c r="V16" s="131"/>
      <c r="W16" s="131"/>
      <c r="X16" s="131"/>
      <c r="Y16" s="131"/>
      <c r="Z16" s="131"/>
      <c r="AA16" s="131"/>
      <c r="AB16" s="132"/>
    </row>
    <row r="17" spans="2:28" ht="14.25" customHeight="1" thickBot="1" x14ac:dyDescent="0.3">
      <c r="I17" s="38" t="s">
        <v>279</v>
      </c>
      <c r="J17" s="200"/>
      <c r="K17" s="201"/>
      <c r="L17" s="201"/>
      <c r="M17" s="202"/>
      <c r="O17" s="38"/>
      <c r="P17" s="39"/>
      <c r="Q17" s="39"/>
      <c r="R17" s="39"/>
      <c r="S17" s="40"/>
      <c r="U17" s="2" t="s">
        <v>161</v>
      </c>
      <c r="V17" s="95" t="s">
        <v>238</v>
      </c>
      <c r="W17" s="95"/>
      <c r="X17" s="95"/>
      <c r="Y17" s="95"/>
      <c r="Z17" s="95"/>
      <c r="AA17" s="3" t="s">
        <v>47</v>
      </c>
      <c r="AB17" s="4" t="str">
        <f>VLOOKUP(Z28+AB28, 属性评级!$I$3:$J$15, 2, TRUE)</f>
        <v>A+</v>
      </c>
    </row>
    <row r="18" spans="2:28" ht="13.8" thickBot="1" x14ac:dyDescent="0.3">
      <c r="B18" s="130" t="s">
        <v>209</v>
      </c>
      <c r="C18" s="131"/>
      <c r="D18" s="131"/>
      <c r="E18" s="131"/>
      <c r="F18" s="131"/>
      <c r="G18" s="132"/>
      <c r="I18" s="35" t="s">
        <v>218</v>
      </c>
      <c r="J18" s="136" t="s">
        <v>282</v>
      </c>
      <c r="K18" s="137"/>
      <c r="L18" s="137"/>
      <c r="M18" s="138"/>
      <c r="O18" s="35" t="s">
        <v>39</v>
      </c>
      <c r="P18" s="136"/>
      <c r="Q18" s="137"/>
      <c r="R18" s="137"/>
      <c r="S18" s="138"/>
      <c r="U18" s="5" t="s">
        <v>173</v>
      </c>
      <c r="V18" s="93" t="s">
        <v>239</v>
      </c>
      <c r="W18" s="94"/>
      <c r="X18" s="94"/>
      <c r="Y18" s="6" t="s">
        <v>15</v>
      </c>
      <c r="Z18" s="6"/>
      <c r="AA18" s="6" t="s">
        <v>16</v>
      </c>
      <c r="AB18" s="7">
        <v>15</v>
      </c>
    </row>
    <row r="19" spans="2:28" x14ac:dyDescent="0.25">
      <c r="B19" s="8" t="s">
        <v>61</v>
      </c>
      <c r="C19" s="1" t="s">
        <v>65</v>
      </c>
      <c r="D19" s="1" t="s">
        <v>64</v>
      </c>
      <c r="E19" s="1" t="s">
        <v>66</v>
      </c>
      <c r="F19" s="1" t="s">
        <v>193</v>
      </c>
      <c r="G19" s="10" t="s">
        <v>194</v>
      </c>
      <c r="I19" s="38" t="s">
        <v>278</v>
      </c>
      <c r="J19" s="139"/>
      <c r="K19" s="140"/>
      <c r="L19" s="140"/>
      <c r="M19" s="141"/>
      <c r="O19" s="38"/>
      <c r="P19" s="139"/>
      <c r="Q19" s="140"/>
      <c r="R19" s="140"/>
      <c r="S19" s="141"/>
      <c r="U19" s="8" t="s">
        <v>174</v>
      </c>
      <c r="V19" s="91" t="s">
        <v>246</v>
      </c>
      <c r="W19" s="92"/>
      <c r="X19" s="92"/>
      <c r="Y19" s="1" t="s">
        <v>15</v>
      </c>
      <c r="AA19" s="1" t="s">
        <v>16</v>
      </c>
      <c r="AB19" s="10">
        <v>10</v>
      </c>
    </row>
    <row r="20" spans="2:28" x14ac:dyDescent="0.25">
      <c r="B20" s="17" t="s">
        <v>62</v>
      </c>
      <c r="C20" s="18" t="str">
        <f>Z4</f>
        <v>B</v>
      </c>
      <c r="D20" s="18" t="str">
        <f>Z5</f>
        <v>A</v>
      </c>
      <c r="E20" s="18" t="str">
        <f>Z6</f>
        <v>D</v>
      </c>
      <c r="F20" s="18" t="str">
        <f>Z7</f>
        <v>D+</v>
      </c>
      <c r="G20" s="19" t="str">
        <f>Z8</f>
        <v>C</v>
      </c>
      <c r="I20" s="33" t="s">
        <v>101</v>
      </c>
      <c r="J20" s="142"/>
      <c r="K20" s="143"/>
      <c r="L20" s="143"/>
      <c r="M20" s="144"/>
      <c r="O20" s="33" t="s">
        <v>190</v>
      </c>
      <c r="P20" s="142"/>
      <c r="Q20" s="143"/>
      <c r="R20" s="143"/>
      <c r="S20" s="144"/>
      <c r="U20" s="5" t="s">
        <v>175</v>
      </c>
      <c r="V20" s="93"/>
      <c r="W20" s="94"/>
      <c r="X20" s="94"/>
      <c r="Y20" s="6" t="s">
        <v>15</v>
      </c>
      <c r="Z20" s="6"/>
      <c r="AA20" s="6" t="s">
        <v>16</v>
      </c>
      <c r="AB20" s="7"/>
    </row>
    <row r="21" spans="2:28" ht="13.8" thickBot="1" x14ac:dyDescent="0.3">
      <c r="B21" s="12" t="s">
        <v>63</v>
      </c>
      <c r="C21" s="20">
        <f>AA4</f>
        <v>13</v>
      </c>
      <c r="D21" s="20">
        <f>AA5</f>
        <v>14</v>
      </c>
      <c r="E21" s="20">
        <f>AA6</f>
        <v>11</v>
      </c>
      <c r="F21" s="20">
        <f>AA7</f>
        <v>11</v>
      </c>
      <c r="G21" s="21">
        <f>AA8</f>
        <v>12</v>
      </c>
      <c r="I21" s="34" t="s">
        <v>100</v>
      </c>
      <c r="J21" s="145"/>
      <c r="K21" s="100"/>
      <c r="L21" s="100"/>
      <c r="M21" s="146"/>
      <c r="O21" s="34" t="s">
        <v>191</v>
      </c>
      <c r="P21" s="145"/>
      <c r="Q21" s="100"/>
      <c r="R21" s="100"/>
      <c r="S21" s="146"/>
      <c r="U21" s="8" t="s">
        <v>108</v>
      </c>
      <c r="V21" s="61" t="s">
        <v>247</v>
      </c>
      <c r="W21" s="62" t="s">
        <v>227</v>
      </c>
      <c r="X21" s="62">
        <f>W28+Z28+AB28</f>
        <v>45</v>
      </c>
      <c r="Y21" s="62" t="s">
        <v>105</v>
      </c>
      <c r="Z21" s="62">
        <v>15</v>
      </c>
      <c r="AA21" s="62" t="s">
        <v>54</v>
      </c>
      <c r="AB21" s="80" t="s">
        <v>240</v>
      </c>
    </row>
    <row r="22" spans="2:28" x14ac:dyDescent="0.25">
      <c r="B22" s="8" t="s">
        <v>61</v>
      </c>
      <c r="C22" s="1" t="s">
        <v>67</v>
      </c>
      <c r="D22" s="1" t="s">
        <v>68</v>
      </c>
      <c r="E22" s="1" t="s">
        <v>69</v>
      </c>
      <c r="F22" s="1" t="s">
        <v>70</v>
      </c>
      <c r="G22" s="10" t="s">
        <v>71</v>
      </c>
      <c r="I22" s="89" t="s">
        <v>99</v>
      </c>
      <c r="J22" s="147"/>
      <c r="K22" s="148"/>
      <c r="L22" s="148"/>
      <c r="M22" s="149"/>
      <c r="O22" s="89" t="s">
        <v>192</v>
      </c>
      <c r="P22" s="147"/>
      <c r="Q22" s="148"/>
      <c r="R22" s="148"/>
      <c r="S22" s="149"/>
      <c r="U22" s="96" t="s">
        <v>52</v>
      </c>
      <c r="V22" s="41" t="s">
        <v>48</v>
      </c>
      <c r="W22" s="98" t="s">
        <v>244</v>
      </c>
      <c r="X22" s="98"/>
      <c r="Y22" s="41" t="s">
        <v>49</v>
      </c>
      <c r="Z22" s="41" t="s">
        <v>245</v>
      </c>
      <c r="AA22" s="41" t="s">
        <v>107</v>
      </c>
      <c r="AB22" s="32">
        <v>1</v>
      </c>
    </row>
    <row r="23" spans="2:28" x14ac:dyDescent="0.25">
      <c r="B23" s="17" t="s">
        <v>62</v>
      </c>
      <c r="C23" s="18" t="str">
        <f>Z9</f>
        <v>A+</v>
      </c>
      <c r="D23" s="18" t="str">
        <f>Z12</f>
        <v>EX</v>
      </c>
      <c r="E23" s="43"/>
      <c r="F23" s="43"/>
      <c r="G23" s="44"/>
      <c r="I23" s="89"/>
      <c r="J23" s="147"/>
      <c r="K23" s="148"/>
      <c r="L23" s="148"/>
      <c r="M23" s="149"/>
      <c r="O23" s="89"/>
      <c r="P23" s="147"/>
      <c r="Q23" s="148"/>
      <c r="R23" s="148"/>
      <c r="S23" s="149"/>
      <c r="U23" s="89"/>
      <c r="V23" s="47" t="s">
        <v>109</v>
      </c>
      <c r="W23" s="99"/>
      <c r="X23" s="99"/>
      <c r="Y23" s="47" t="s">
        <v>15</v>
      </c>
      <c r="Z23" s="47"/>
      <c r="AA23" s="47" t="s">
        <v>16</v>
      </c>
      <c r="AB23" s="48">
        <v>10</v>
      </c>
    </row>
    <row r="24" spans="2:28" ht="13.8" thickBot="1" x14ac:dyDescent="0.3">
      <c r="B24" s="12" t="s">
        <v>63</v>
      </c>
      <c r="C24" s="20">
        <f>AA9</f>
        <v>14</v>
      </c>
      <c r="D24" s="55">
        <f>AA12</f>
        <v>10</v>
      </c>
      <c r="E24" s="55">
        <f>AA10</f>
        <v>13</v>
      </c>
      <c r="F24" s="55">
        <f>AA11</f>
        <v>8</v>
      </c>
      <c r="G24" s="21">
        <v>10</v>
      </c>
      <c r="I24" s="90"/>
      <c r="J24" s="150"/>
      <c r="K24" s="151"/>
      <c r="L24" s="151"/>
      <c r="M24" s="152"/>
      <c r="O24" s="90"/>
      <c r="P24" s="150"/>
      <c r="Q24" s="151"/>
      <c r="R24" s="151"/>
      <c r="S24" s="152"/>
      <c r="U24" s="89"/>
      <c r="V24" s="1" t="s">
        <v>50</v>
      </c>
      <c r="W24" s="100" t="s">
        <v>241</v>
      </c>
      <c r="X24" s="100"/>
      <c r="Y24" s="1" t="s">
        <v>49</v>
      </c>
      <c r="Z24" s="1" t="s">
        <v>242</v>
      </c>
      <c r="AA24" s="1" t="s">
        <v>107</v>
      </c>
      <c r="AB24" s="10">
        <v>1</v>
      </c>
    </row>
    <row r="25" spans="2:28" ht="13.8" thickBot="1" x14ac:dyDescent="0.3">
      <c r="U25" s="89"/>
      <c r="V25" s="47" t="s">
        <v>109</v>
      </c>
      <c r="W25" s="101" t="s">
        <v>243</v>
      </c>
      <c r="X25" s="101"/>
      <c r="Y25" s="47" t="s">
        <v>15</v>
      </c>
      <c r="Z25" s="47"/>
      <c r="AA25" s="47" t="s">
        <v>16</v>
      </c>
      <c r="AB25" s="50">
        <v>10</v>
      </c>
    </row>
    <row r="26" spans="2:28" ht="13.8" thickBot="1" x14ac:dyDescent="0.3">
      <c r="B26" s="188" t="s">
        <v>211</v>
      </c>
      <c r="C26" s="189"/>
      <c r="D26" s="189"/>
      <c r="E26" s="189"/>
      <c r="F26" s="189"/>
      <c r="G26" s="190"/>
      <c r="I26" s="130" t="s">
        <v>31</v>
      </c>
      <c r="J26" s="131"/>
      <c r="K26" s="131"/>
      <c r="L26" s="131"/>
      <c r="M26" s="131"/>
      <c r="N26" s="131"/>
      <c r="O26" s="131"/>
      <c r="P26" s="131"/>
      <c r="Q26" s="131"/>
      <c r="R26" s="131"/>
      <c r="S26" s="132"/>
      <c r="U26" s="89"/>
      <c r="V26" s="1" t="s">
        <v>51</v>
      </c>
      <c r="Y26" s="1" t="s">
        <v>49</v>
      </c>
      <c r="AA26" s="1" t="s">
        <v>107</v>
      </c>
    </row>
    <row r="27" spans="2:28" x14ac:dyDescent="0.25">
      <c r="B27" s="31" t="s">
        <v>81</v>
      </c>
      <c r="C27" s="27">
        <v>45</v>
      </c>
      <c r="D27" s="28" t="s">
        <v>84</v>
      </c>
      <c r="E27" s="27">
        <v>48</v>
      </c>
      <c r="F27" s="28" t="s">
        <v>90</v>
      </c>
      <c r="G27" s="32">
        <f>E21</f>
        <v>11</v>
      </c>
      <c r="I27" s="34" t="s">
        <v>32</v>
      </c>
      <c r="J27" s="91" t="s">
        <v>260</v>
      </c>
      <c r="K27" s="92"/>
      <c r="L27" s="92"/>
      <c r="M27" s="92"/>
      <c r="N27" s="92"/>
      <c r="O27" s="102"/>
      <c r="P27" s="9" t="s">
        <v>30</v>
      </c>
      <c r="Q27" s="1">
        <v>5</v>
      </c>
      <c r="R27" s="9" t="s">
        <v>2</v>
      </c>
      <c r="S27" s="10" t="s">
        <v>128</v>
      </c>
      <c r="U27" s="97"/>
      <c r="V27" s="49" t="s">
        <v>109</v>
      </c>
      <c r="Y27" s="49" t="s">
        <v>15</v>
      </c>
      <c r="Z27" s="49"/>
      <c r="AA27" s="49" t="s">
        <v>16</v>
      </c>
      <c r="AB27" s="50"/>
    </row>
    <row r="28" spans="2:28" ht="13.8" customHeight="1" x14ac:dyDescent="0.25">
      <c r="B28" s="14" t="s">
        <v>80</v>
      </c>
      <c r="C28" s="30">
        <f>C29</f>
        <v>45</v>
      </c>
      <c r="D28" s="29" t="s">
        <v>79</v>
      </c>
      <c r="E28" s="30">
        <f>E29</f>
        <v>48</v>
      </c>
      <c r="F28" s="29" t="s">
        <v>91</v>
      </c>
      <c r="G28" s="7">
        <f>D21</f>
        <v>14</v>
      </c>
      <c r="I28" s="89" t="s">
        <v>33</v>
      </c>
      <c r="J28" s="153" t="s">
        <v>266</v>
      </c>
      <c r="K28" s="154"/>
      <c r="L28" s="154"/>
      <c r="M28" s="154"/>
      <c r="N28" s="154"/>
      <c r="O28" s="154"/>
      <c r="P28" s="154"/>
      <c r="Q28" s="154"/>
      <c r="R28" s="154"/>
      <c r="S28" s="155"/>
      <c r="U28" s="73" t="s">
        <v>39</v>
      </c>
      <c r="V28" s="88"/>
      <c r="W28" s="88"/>
      <c r="X28" s="42" t="s">
        <v>106</v>
      </c>
      <c r="Y28" s="42" t="s">
        <v>15</v>
      </c>
      <c r="Z28" s="42">
        <f>SUM(Z18:Z20) + Z23+Z25+Z27</f>
        <v>0</v>
      </c>
      <c r="AA28" s="42" t="s">
        <v>16</v>
      </c>
      <c r="AB28" s="60">
        <f>SUM(AB18:AB20) + AB23+AB25+AB27</f>
        <v>45</v>
      </c>
    </row>
    <row r="29" spans="2:28" ht="13.8" customHeight="1" x14ac:dyDescent="0.25">
      <c r="B29" s="13" t="s">
        <v>85</v>
      </c>
      <c r="C29" s="68">
        <f>C21*职阶数值!D3+职阶数值!E3</f>
        <v>45</v>
      </c>
      <c r="D29" s="69" t="s">
        <v>86</v>
      </c>
      <c r="E29" s="68">
        <f>G21*职阶数值!F3+职阶数值!G3</f>
        <v>48</v>
      </c>
      <c r="F29" s="69" t="s">
        <v>92</v>
      </c>
      <c r="G29" s="10">
        <f>G21</f>
        <v>12</v>
      </c>
      <c r="I29" s="97"/>
      <c r="J29" s="156"/>
      <c r="K29" s="157"/>
      <c r="L29" s="157"/>
      <c r="M29" s="157"/>
      <c r="N29" s="157"/>
      <c r="O29" s="157"/>
      <c r="P29" s="157"/>
      <c r="Q29" s="157"/>
      <c r="R29" s="157"/>
      <c r="S29" s="158"/>
      <c r="U29" s="89" t="s">
        <v>53</v>
      </c>
      <c r="V29" s="103" t="s">
        <v>248</v>
      </c>
      <c r="W29" s="104"/>
      <c r="X29" s="104"/>
      <c r="Y29" s="104"/>
      <c r="Z29" s="104"/>
      <c r="AA29" s="104"/>
      <c r="AB29" s="105"/>
    </row>
    <row r="30" spans="2:28" ht="13.8" thickBot="1" x14ac:dyDescent="0.3">
      <c r="B30" s="79" t="s">
        <v>183</v>
      </c>
      <c r="C30" s="74">
        <f>SUM(V4:V11)</f>
        <v>85</v>
      </c>
      <c r="D30" s="72" t="s">
        <v>172</v>
      </c>
      <c r="E30" s="71">
        <f>CEILING(C30 / 5, 1)</f>
        <v>17</v>
      </c>
      <c r="F30" s="72" t="s">
        <v>232</v>
      </c>
      <c r="G30" s="16">
        <f>FLOOR((F21 -3) / 3, 1)+职阶数值!I3</f>
        <v>2</v>
      </c>
      <c r="I30" s="34" t="s">
        <v>167</v>
      </c>
      <c r="J30" s="91" t="s">
        <v>261</v>
      </c>
      <c r="K30" s="92"/>
      <c r="L30" s="92"/>
      <c r="M30" s="92"/>
      <c r="N30" s="92"/>
      <c r="O30" s="102"/>
      <c r="P30" s="9" t="s">
        <v>30</v>
      </c>
      <c r="Q30" s="1">
        <v>22</v>
      </c>
      <c r="R30" s="9" t="s">
        <v>2</v>
      </c>
      <c r="S30" s="10" t="s">
        <v>142</v>
      </c>
      <c r="U30" s="89"/>
      <c r="V30" s="103"/>
      <c r="W30" s="104"/>
      <c r="X30" s="104"/>
      <c r="Y30" s="104"/>
      <c r="Z30" s="104"/>
      <c r="AA30" s="104"/>
      <c r="AB30" s="105"/>
    </row>
    <row r="31" spans="2:28" ht="13.2" customHeight="1" x14ac:dyDescent="0.25">
      <c r="B31" s="31" t="s">
        <v>82</v>
      </c>
      <c r="C31" s="56">
        <f>E24</f>
        <v>13</v>
      </c>
      <c r="D31" s="28" t="s">
        <v>83</v>
      </c>
      <c r="E31" s="27">
        <f>E21</f>
        <v>11</v>
      </c>
      <c r="F31" s="27" t="s">
        <v>19</v>
      </c>
      <c r="G31" s="32">
        <f>C24</f>
        <v>14</v>
      </c>
      <c r="I31" s="89" t="s">
        <v>33</v>
      </c>
      <c r="J31" s="159" t="s">
        <v>267</v>
      </c>
      <c r="K31" s="154"/>
      <c r="L31" s="154"/>
      <c r="M31" s="154"/>
      <c r="N31" s="154"/>
      <c r="O31" s="154"/>
      <c r="P31" s="154"/>
      <c r="Q31" s="154"/>
      <c r="R31" s="154"/>
      <c r="S31" s="155"/>
      <c r="U31" s="89"/>
      <c r="V31" s="103"/>
      <c r="W31" s="104"/>
      <c r="X31" s="104"/>
      <c r="Y31" s="104"/>
      <c r="Z31" s="104"/>
      <c r="AA31" s="104"/>
      <c r="AB31" s="105"/>
    </row>
    <row r="32" spans="2:28" x14ac:dyDescent="0.25">
      <c r="B32" s="14" t="s">
        <v>87</v>
      </c>
      <c r="C32" s="30">
        <f>G21</f>
        <v>12</v>
      </c>
      <c r="D32" s="29" t="s">
        <v>88</v>
      </c>
      <c r="E32" s="30">
        <f>F21</f>
        <v>11</v>
      </c>
      <c r="F32" s="30" t="s">
        <v>199</v>
      </c>
      <c r="G32" s="77">
        <f>MIN(E24,F24)</f>
        <v>8</v>
      </c>
      <c r="I32" s="97"/>
      <c r="J32" s="156"/>
      <c r="K32" s="157"/>
      <c r="L32" s="157"/>
      <c r="M32" s="157"/>
      <c r="N32" s="157"/>
      <c r="O32" s="157"/>
      <c r="P32" s="157"/>
      <c r="Q32" s="157"/>
      <c r="R32" s="157"/>
      <c r="S32" s="158"/>
      <c r="U32" s="89"/>
      <c r="V32" s="103"/>
      <c r="W32" s="104"/>
      <c r="X32" s="104"/>
      <c r="Y32" s="104"/>
      <c r="Z32" s="104"/>
      <c r="AA32" s="104"/>
      <c r="AB32" s="105"/>
    </row>
    <row r="33" spans="2:28" ht="13.95" customHeight="1" x14ac:dyDescent="0.25">
      <c r="B33" s="13" t="s">
        <v>89</v>
      </c>
      <c r="C33" s="68">
        <f>MAX(C21+D21+E21, C21+F21+G21)</f>
        <v>38</v>
      </c>
      <c r="D33" s="69" t="s">
        <v>147</v>
      </c>
      <c r="E33" s="68">
        <f>C21* 2</f>
        <v>26</v>
      </c>
      <c r="F33" s="68" t="s">
        <v>208</v>
      </c>
      <c r="G33" s="10">
        <v>1</v>
      </c>
      <c r="I33" s="34" t="s">
        <v>170</v>
      </c>
      <c r="J33" s="91" t="s">
        <v>262</v>
      </c>
      <c r="K33" s="92"/>
      <c r="L33" s="92"/>
      <c r="M33" s="92"/>
      <c r="N33" s="92"/>
      <c r="O33" s="102"/>
      <c r="P33" s="9" t="s">
        <v>30</v>
      </c>
      <c r="Q33" s="1">
        <v>10</v>
      </c>
      <c r="R33" s="9" t="s">
        <v>2</v>
      </c>
      <c r="S33" s="10" t="s">
        <v>132</v>
      </c>
      <c r="U33" s="89"/>
      <c r="V33" s="103"/>
      <c r="W33" s="104"/>
      <c r="X33" s="104"/>
      <c r="Y33" s="104"/>
      <c r="Z33" s="104"/>
      <c r="AA33" s="104"/>
      <c r="AB33" s="105"/>
    </row>
    <row r="34" spans="2:28" ht="13.2" customHeight="1" thickBot="1" x14ac:dyDescent="0.3">
      <c r="B34" s="70" t="s">
        <v>210</v>
      </c>
      <c r="C34" s="71">
        <v>1</v>
      </c>
      <c r="D34" s="72" t="s">
        <v>212</v>
      </c>
      <c r="E34" s="74">
        <v>1</v>
      </c>
      <c r="F34" s="74" t="s">
        <v>171</v>
      </c>
      <c r="G34" s="16">
        <v>1</v>
      </c>
      <c r="I34" s="89" t="s">
        <v>33</v>
      </c>
      <c r="J34" s="159" t="s">
        <v>268</v>
      </c>
      <c r="K34" s="154"/>
      <c r="L34" s="154"/>
      <c r="M34" s="154"/>
      <c r="N34" s="154"/>
      <c r="O34" s="154"/>
      <c r="P34" s="154"/>
      <c r="Q34" s="154"/>
      <c r="R34" s="154"/>
      <c r="S34" s="155"/>
      <c r="U34" s="90"/>
      <c r="V34" s="106"/>
      <c r="W34" s="107"/>
      <c r="X34" s="107"/>
      <c r="Y34" s="107"/>
      <c r="Z34" s="107"/>
      <c r="AA34" s="107"/>
      <c r="AB34" s="108"/>
    </row>
    <row r="35" spans="2:28" x14ac:dyDescent="0.25">
      <c r="B35" s="191" t="s">
        <v>202</v>
      </c>
      <c r="C35" s="192"/>
      <c r="D35" s="28">
        <v>30</v>
      </c>
      <c r="E35" s="193" t="s">
        <v>200</v>
      </c>
      <c r="F35" s="192"/>
      <c r="G35" s="32">
        <f>D35*2</f>
        <v>60</v>
      </c>
      <c r="I35" s="97"/>
      <c r="J35" s="156"/>
      <c r="K35" s="157"/>
      <c r="L35" s="157"/>
      <c r="M35" s="157"/>
      <c r="N35" s="157"/>
      <c r="O35" s="157"/>
      <c r="P35" s="157"/>
      <c r="Q35" s="157"/>
      <c r="R35" s="157"/>
      <c r="S35" s="158"/>
      <c r="U35" s="2" t="s">
        <v>159</v>
      </c>
      <c r="V35" s="95" t="s">
        <v>257</v>
      </c>
      <c r="W35" s="95"/>
      <c r="X35" s="95"/>
      <c r="Y35" s="95"/>
      <c r="Z35" s="95"/>
      <c r="AA35" s="3" t="s">
        <v>2</v>
      </c>
      <c r="AB35" s="4" t="str">
        <f>VLOOKUP(Z46+AB46, 属性评级!$I$3:$J$15, 2, TRUE)</f>
        <v>EX</v>
      </c>
    </row>
    <row r="36" spans="2:28" ht="13.95" customHeight="1" x14ac:dyDescent="0.25">
      <c r="B36" s="194" t="s">
        <v>203</v>
      </c>
      <c r="C36" s="195"/>
      <c r="D36" s="29">
        <v>50</v>
      </c>
      <c r="E36" s="196" t="s">
        <v>201</v>
      </c>
      <c r="F36" s="195"/>
      <c r="G36" s="7">
        <f>D36*2</f>
        <v>100</v>
      </c>
      <c r="I36" s="34" t="s">
        <v>169</v>
      </c>
      <c r="J36" s="91"/>
      <c r="K36" s="92"/>
      <c r="L36" s="92"/>
      <c r="M36" s="92"/>
      <c r="N36" s="92"/>
      <c r="O36" s="102"/>
      <c r="P36" s="9" t="s">
        <v>30</v>
      </c>
      <c r="Q36" s="1">
        <v>0</v>
      </c>
      <c r="R36" s="9" t="s">
        <v>2</v>
      </c>
      <c r="S36" s="10"/>
      <c r="U36" s="5" t="s">
        <v>173</v>
      </c>
      <c r="V36" s="93" t="s">
        <v>249</v>
      </c>
      <c r="W36" s="94"/>
      <c r="X36" s="94"/>
      <c r="Y36" s="6" t="s">
        <v>15</v>
      </c>
      <c r="Z36" s="6"/>
      <c r="AA36" s="6" t="s">
        <v>16</v>
      </c>
      <c r="AB36" s="7">
        <v>20</v>
      </c>
    </row>
    <row r="37" spans="2:28" x14ac:dyDescent="0.25">
      <c r="B37" s="203" t="s">
        <v>204</v>
      </c>
      <c r="C37" s="204"/>
      <c r="D37" s="69" t="s">
        <v>216</v>
      </c>
      <c r="E37" s="205" t="s">
        <v>205</v>
      </c>
      <c r="F37" s="204"/>
      <c r="G37" s="10">
        <v>0</v>
      </c>
      <c r="I37" s="89" t="s">
        <v>33</v>
      </c>
      <c r="J37" s="153"/>
      <c r="K37" s="154"/>
      <c r="L37" s="154"/>
      <c r="M37" s="154"/>
      <c r="N37" s="154"/>
      <c r="O37" s="154"/>
      <c r="P37" s="154"/>
      <c r="Q37" s="154"/>
      <c r="R37" s="154"/>
      <c r="S37" s="155"/>
      <c r="U37" s="8" t="s">
        <v>174</v>
      </c>
      <c r="V37" s="91" t="s">
        <v>246</v>
      </c>
      <c r="W37" s="92"/>
      <c r="X37" s="92"/>
      <c r="Y37" s="1" t="s">
        <v>15</v>
      </c>
      <c r="AA37" s="1" t="s">
        <v>16</v>
      </c>
      <c r="AB37" s="10">
        <v>10</v>
      </c>
    </row>
    <row r="38" spans="2:28" ht="13.95" customHeight="1" thickBot="1" x14ac:dyDescent="0.3">
      <c r="B38" s="206" t="s">
        <v>206</v>
      </c>
      <c r="C38" s="207"/>
      <c r="D38" s="72" t="s">
        <v>216</v>
      </c>
      <c r="E38" s="219" t="s">
        <v>207</v>
      </c>
      <c r="F38" s="207"/>
      <c r="G38" s="16">
        <v>0</v>
      </c>
      <c r="I38" s="97"/>
      <c r="J38" s="156"/>
      <c r="K38" s="157"/>
      <c r="L38" s="157"/>
      <c r="M38" s="157"/>
      <c r="N38" s="157"/>
      <c r="O38" s="157"/>
      <c r="P38" s="157"/>
      <c r="Q38" s="157"/>
      <c r="R38" s="157"/>
      <c r="S38" s="158"/>
      <c r="U38" s="5" t="s">
        <v>175</v>
      </c>
      <c r="V38" s="93"/>
      <c r="W38" s="94"/>
      <c r="X38" s="94"/>
      <c r="Y38" s="6" t="s">
        <v>15</v>
      </c>
      <c r="Z38" s="6"/>
      <c r="AA38" s="6" t="s">
        <v>16</v>
      </c>
      <c r="AB38" s="7"/>
    </row>
    <row r="39" spans="2:28" ht="14.4" customHeight="1" thickBot="1" x14ac:dyDescent="0.3">
      <c r="I39" s="34" t="s">
        <v>168</v>
      </c>
      <c r="J39" s="91"/>
      <c r="K39" s="92"/>
      <c r="L39" s="92"/>
      <c r="M39" s="92"/>
      <c r="N39" s="92"/>
      <c r="O39" s="102"/>
      <c r="P39" s="9" t="s">
        <v>30</v>
      </c>
      <c r="Q39" s="1">
        <v>0</v>
      </c>
      <c r="R39" s="9" t="s">
        <v>2</v>
      </c>
      <c r="S39" s="10"/>
      <c r="U39" s="8" t="s">
        <v>108</v>
      </c>
      <c r="V39" s="61">
        <v>9</v>
      </c>
      <c r="W39" s="62" t="s">
        <v>227</v>
      </c>
      <c r="X39" s="62">
        <f>W46+Z46+AB46</f>
        <v>53</v>
      </c>
      <c r="Y39" s="62" t="s">
        <v>105</v>
      </c>
      <c r="Z39" s="62">
        <v>15</v>
      </c>
      <c r="AA39" s="62" t="s">
        <v>54</v>
      </c>
      <c r="AB39" s="80" t="s">
        <v>253</v>
      </c>
    </row>
    <row r="40" spans="2:28" ht="13.95" customHeight="1" thickBot="1" x14ac:dyDescent="0.3">
      <c r="B40" s="130" t="s">
        <v>43</v>
      </c>
      <c r="C40" s="131"/>
      <c r="D40" s="131"/>
      <c r="E40" s="131"/>
      <c r="F40" s="131"/>
      <c r="G40" s="132"/>
      <c r="I40" s="89" t="s">
        <v>33</v>
      </c>
      <c r="J40" s="153"/>
      <c r="K40" s="154"/>
      <c r="L40" s="154"/>
      <c r="M40" s="154"/>
      <c r="N40" s="154"/>
      <c r="O40" s="154"/>
      <c r="P40" s="154"/>
      <c r="Q40" s="154"/>
      <c r="R40" s="154"/>
      <c r="S40" s="155"/>
      <c r="U40" s="96" t="s">
        <v>52</v>
      </c>
      <c r="V40" s="41" t="s">
        <v>48</v>
      </c>
      <c r="W40" s="98" t="s">
        <v>250</v>
      </c>
      <c r="X40" s="98"/>
      <c r="Y40" s="41" t="s">
        <v>49</v>
      </c>
      <c r="Z40" s="41" t="s">
        <v>251</v>
      </c>
      <c r="AA40" s="41" t="s">
        <v>107</v>
      </c>
      <c r="AB40" s="32">
        <v>1</v>
      </c>
    </row>
    <row r="41" spans="2:28" ht="13.95" customHeight="1" thickBot="1" x14ac:dyDescent="0.3">
      <c r="B41" s="187" t="s">
        <v>45</v>
      </c>
      <c r="C41" s="122"/>
      <c r="D41" s="239" t="s">
        <v>283</v>
      </c>
      <c r="E41" s="95"/>
      <c r="F41" s="95"/>
      <c r="G41" s="164"/>
      <c r="I41" s="90"/>
      <c r="J41" s="208"/>
      <c r="K41" s="209"/>
      <c r="L41" s="209"/>
      <c r="M41" s="209"/>
      <c r="N41" s="209"/>
      <c r="O41" s="209"/>
      <c r="P41" s="209"/>
      <c r="Q41" s="209"/>
      <c r="R41" s="209"/>
      <c r="S41" s="210"/>
      <c r="U41" s="89"/>
      <c r="V41" s="47" t="s">
        <v>109</v>
      </c>
      <c r="W41" s="99" t="s">
        <v>252</v>
      </c>
      <c r="X41" s="99"/>
      <c r="Y41" s="47" t="s">
        <v>15</v>
      </c>
      <c r="Z41" s="47"/>
      <c r="AA41" s="47" t="s">
        <v>16</v>
      </c>
      <c r="AB41" s="48">
        <v>5</v>
      </c>
    </row>
    <row r="42" spans="2:28" ht="13.95" customHeight="1" thickBot="1" x14ac:dyDescent="0.3">
      <c r="B42" s="183" t="s">
        <v>197</v>
      </c>
      <c r="C42" s="184"/>
      <c r="D42" s="182" t="s">
        <v>269</v>
      </c>
      <c r="E42" s="94"/>
      <c r="F42" s="94"/>
      <c r="G42" s="163"/>
      <c r="U42" s="89"/>
      <c r="V42" s="1" t="s">
        <v>50</v>
      </c>
      <c r="W42" s="100" t="s">
        <v>254</v>
      </c>
      <c r="X42" s="100"/>
      <c r="Y42" s="1" t="s">
        <v>49</v>
      </c>
      <c r="Z42" s="1" t="s">
        <v>245</v>
      </c>
      <c r="AA42" s="1" t="s">
        <v>107</v>
      </c>
      <c r="AB42" s="10">
        <v>3</v>
      </c>
    </row>
    <row r="43" spans="2:28" ht="13.95" customHeight="1" thickBot="1" x14ac:dyDescent="0.3">
      <c r="B43" s="119" t="s">
        <v>44</v>
      </c>
      <c r="C43" s="185"/>
      <c r="D43" s="126"/>
      <c r="E43" s="126"/>
      <c r="F43" s="126"/>
      <c r="G43" s="127"/>
      <c r="I43" s="130" t="s">
        <v>7</v>
      </c>
      <c r="J43" s="131"/>
      <c r="K43" s="131"/>
      <c r="L43" s="131"/>
      <c r="M43" s="131"/>
      <c r="N43" s="131"/>
      <c r="O43" s="131"/>
      <c r="P43" s="131"/>
      <c r="Q43" s="131"/>
      <c r="R43" s="131"/>
      <c r="S43" s="132"/>
      <c r="U43" s="89"/>
      <c r="V43" s="47" t="s">
        <v>109</v>
      </c>
      <c r="W43" s="99" t="s">
        <v>255</v>
      </c>
      <c r="X43" s="99"/>
      <c r="Y43" s="47" t="s">
        <v>15</v>
      </c>
      <c r="Z43" s="47">
        <v>8</v>
      </c>
      <c r="AA43" s="47" t="s">
        <v>16</v>
      </c>
      <c r="AB43" s="48">
        <v>10</v>
      </c>
    </row>
    <row r="44" spans="2:28" ht="14.4" customHeight="1" x14ac:dyDescent="0.25">
      <c r="B44" s="119"/>
      <c r="C44" s="185"/>
      <c r="D44" s="126"/>
      <c r="E44" s="126"/>
      <c r="F44" s="126"/>
      <c r="G44" s="127"/>
      <c r="I44" s="34" t="s">
        <v>40</v>
      </c>
      <c r="J44" s="211" t="s">
        <v>258</v>
      </c>
      <c r="K44" s="212"/>
      <c r="L44" s="212"/>
      <c r="M44" s="212"/>
      <c r="N44" s="212"/>
      <c r="O44" s="213"/>
      <c r="P44" s="9" t="s">
        <v>30</v>
      </c>
      <c r="Q44" s="1">
        <v>20</v>
      </c>
      <c r="R44" s="9" t="s">
        <v>2</v>
      </c>
      <c r="S44" s="10" t="s">
        <v>140</v>
      </c>
      <c r="U44" s="89"/>
      <c r="V44" s="1" t="s">
        <v>51</v>
      </c>
      <c r="W44" s="100"/>
      <c r="X44" s="100"/>
      <c r="Y44" s="1" t="s">
        <v>49</v>
      </c>
      <c r="AA44" s="1" t="s">
        <v>107</v>
      </c>
      <c r="AB44" s="10"/>
    </row>
    <row r="45" spans="2:28" ht="14.25" customHeight="1" x14ac:dyDescent="0.25">
      <c r="B45" s="119"/>
      <c r="C45" s="185"/>
      <c r="D45" s="126"/>
      <c r="E45" s="126"/>
      <c r="F45" s="126"/>
      <c r="G45" s="127"/>
      <c r="I45" s="89" t="s">
        <v>33</v>
      </c>
      <c r="J45" s="153" t="s">
        <v>264</v>
      </c>
      <c r="K45" s="154"/>
      <c r="L45" s="154"/>
      <c r="M45" s="154"/>
      <c r="N45" s="154"/>
      <c r="O45" s="154"/>
      <c r="P45" s="154"/>
      <c r="Q45" s="154"/>
      <c r="R45" s="154"/>
      <c r="S45" s="155"/>
      <c r="U45" s="97"/>
      <c r="V45" s="49" t="s">
        <v>109</v>
      </c>
      <c r="W45" s="101"/>
      <c r="X45" s="101"/>
      <c r="Y45" s="49" t="s">
        <v>15</v>
      </c>
      <c r="Z45" s="49"/>
      <c r="AA45" s="49" t="s">
        <v>16</v>
      </c>
      <c r="AB45" s="50"/>
    </row>
    <row r="46" spans="2:28" ht="13.2" customHeight="1" x14ac:dyDescent="0.25">
      <c r="B46" s="119"/>
      <c r="C46" s="185"/>
      <c r="D46" s="126"/>
      <c r="E46" s="126"/>
      <c r="F46" s="126"/>
      <c r="G46" s="127"/>
      <c r="I46" s="97"/>
      <c r="J46" s="156"/>
      <c r="K46" s="157"/>
      <c r="L46" s="157"/>
      <c r="M46" s="157"/>
      <c r="N46" s="157"/>
      <c r="O46" s="157"/>
      <c r="P46" s="157"/>
      <c r="Q46" s="157"/>
      <c r="R46" s="157"/>
      <c r="S46" s="158"/>
      <c r="U46" s="73" t="s">
        <v>39</v>
      </c>
      <c r="V46" s="88"/>
      <c r="W46" s="88"/>
      <c r="X46" s="42" t="s">
        <v>106</v>
      </c>
      <c r="Y46" s="42" t="s">
        <v>15</v>
      </c>
      <c r="Z46" s="42">
        <f>SUM(Z36:Z38) + Z41+Z43+Z45</f>
        <v>8</v>
      </c>
      <c r="AA46" s="42" t="s">
        <v>16</v>
      </c>
      <c r="AB46" s="60">
        <f>SUM(AB36:AB38) + AB41+AB43+AB45</f>
        <v>45</v>
      </c>
    </row>
    <row r="47" spans="2:28" ht="12.75" customHeight="1" thickBot="1" x14ac:dyDescent="0.3">
      <c r="B47" s="120"/>
      <c r="C47" s="186"/>
      <c r="D47" s="128"/>
      <c r="E47" s="128"/>
      <c r="F47" s="128"/>
      <c r="G47" s="129"/>
      <c r="I47" s="34" t="s">
        <v>41</v>
      </c>
      <c r="J47" s="91" t="s">
        <v>259</v>
      </c>
      <c r="K47" s="92"/>
      <c r="L47" s="92"/>
      <c r="M47" s="92"/>
      <c r="N47" s="92"/>
      <c r="O47" s="102"/>
      <c r="P47" s="9" t="s">
        <v>30</v>
      </c>
      <c r="Q47" s="1">
        <v>15</v>
      </c>
      <c r="R47" s="9" t="s">
        <v>2</v>
      </c>
      <c r="S47" s="10" t="s">
        <v>136</v>
      </c>
      <c r="U47" s="89" t="s">
        <v>53</v>
      </c>
      <c r="V47" s="103" t="s">
        <v>256</v>
      </c>
      <c r="W47" s="104"/>
      <c r="X47" s="104"/>
      <c r="Y47" s="104"/>
      <c r="Z47" s="104"/>
      <c r="AA47" s="104"/>
      <c r="AB47" s="105"/>
    </row>
    <row r="48" spans="2:28" ht="13.2" customHeight="1" x14ac:dyDescent="0.25">
      <c r="B48" s="214" t="s">
        <v>103</v>
      </c>
      <c r="C48" s="215"/>
      <c r="D48" s="216"/>
      <c r="E48" s="216"/>
      <c r="F48" s="216"/>
      <c r="G48" s="217"/>
      <c r="I48" s="89" t="s">
        <v>33</v>
      </c>
      <c r="J48" s="153" t="s">
        <v>263</v>
      </c>
      <c r="K48" s="154"/>
      <c r="L48" s="154"/>
      <c r="M48" s="154"/>
      <c r="N48" s="154"/>
      <c r="O48" s="154"/>
      <c r="P48" s="154"/>
      <c r="Q48" s="154"/>
      <c r="R48" s="154"/>
      <c r="S48" s="155"/>
      <c r="U48" s="89"/>
      <c r="V48" s="103"/>
      <c r="W48" s="104"/>
      <c r="X48" s="104"/>
      <c r="Y48" s="104"/>
      <c r="Z48" s="104"/>
      <c r="AA48" s="104"/>
      <c r="AB48" s="105"/>
    </row>
    <row r="49" spans="2:28" ht="14.4" customHeight="1" x14ac:dyDescent="0.25">
      <c r="B49" s="89"/>
      <c r="C49" s="147"/>
      <c r="D49" s="148"/>
      <c r="E49" s="148"/>
      <c r="F49" s="148"/>
      <c r="G49" s="149"/>
      <c r="I49" s="97"/>
      <c r="J49" s="156"/>
      <c r="K49" s="157"/>
      <c r="L49" s="157"/>
      <c r="M49" s="157"/>
      <c r="N49" s="157"/>
      <c r="O49" s="157"/>
      <c r="P49" s="157"/>
      <c r="Q49" s="157"/>
      <c r="R49" s="157"/>
      <c r="S49" s="158"/>
      <c r="U49" s="89"/>
      <c r="V49" s="103"/>
      <c r="W49" s="104"/>
      <c r="X49" s="104"/>
      <c r="Y49" s="104"/>
      <c r="Z49" s="104"/>
      <c r="AA49" s="104"/>
      <c r="AB49" s="105"/>
    </row>
    <row r="50" spans="2:28" ht="14.25" customHeight="1" x14ac:dyDescent="0.25">
      <c r="B50" s="89"/>
      <c r="C50" s="147"/>
      <c r="D50" s="148"/>
      <c r="E50" s="148"/>
      <c r="F50" s="148"/>
      <c r="G50" s="149"/>
      <c r="I50" s="34" t="s">
        <v>42</v>
      </c>
      <c r="J50" s="91"/>
      <c r="K50" s="92"/>
      <c r="L50" s="92"/>
      <c r="M50" s="92"/>
      <c r="N50" s="92"/>
      <c r="O50" s="102"/>
      <c r="P50" s="9" t="s">
        <v>30</v>
      </c>
      <c r="Q50" s="1">
        <v>0</v>
      </c>
      <c r="R50" s="9" t="s">
        <v>2</v>
      </c>
      <c r="S50" s="10"/>
      <c r="U50" s="89"/>
      <c r="V50" s="103"/>
      <c r="W50" s="104"/>
      <c r="X50" s="104"/>
      <c r="Y50" s="104"/>
      <c r="Z50" s="104"/>
      <c r="AA50" s="104"/>
      <c r="AB50" s="105"/>
    </row>
    <row r="51" spans="2:28" ht="13.8" customHeight="1" x14ac:dyDescent="0.25">
      <c r="B51" s="89"/>
      <c r="C51" s="147"/>
      <c r="D51" s="148"/>
      <c r="E51" s="148"/>
      <c r="F51" s="148"/>
      <c r="G51" s="149"/>
      <c r="I51" s="89" t="s">
        <v>33</v>
      </c>
      <c r="J51" s="153"/>
      <c r="K51" s="154"/>
      <c r="L51" s="154"/>
      <c r="M51" s="154"/>
      <c r="N51" s="154"/>
      <c r="O51" s="154"/>
      <c r="P51" s="154"/>
      <c r="Q51" s="154"/>
      <c r="R51" s="154"/>
      <c r="S51" s="155"/>
      <c r="U51" s="89"/>
      <c r="V51" s="103"/>
      <c r="W51" s="104"/>
      <c r="X51" s="104"/>
      <c r="Y51" s="104"/>
      <c r="Z51" s="104"/>
      <c r="AA51" s="104"/>
      <c r="AB51" s="105"/>
    </row>
    <row r="52" spans="2:28" ht="13.95" customHeight="1" thickBot="1" x14ac:dyDescent="0.3">
      <c r="B52" s="90"/>
      <c r="C52" s="150"/>
      <c r="D52" s="151"/>
      <c r="E52" s="151"/>
      <c r="F52" s="151"/>
      <c r="G52" s="152"/>
      <c r="I52" s="90"/>
      <c r="J52" s="208"/>
      <c r="K52" s="209"/>
      <c r="L52" s="209"/>
      <c r="M52" s="209"/>
      <c r="N52" s="209"/>
      <c r="O52" s="209"/>
      <c r="P52" s="209"/>
      <c r="Q52" s="209"/>
      <c r="R52" s="209"/>
      <c r="S52" s="210"/>
      <c r="U52" s="90"/>
      <c r="V52" s="106"/>
      <c r="W52" s="107"/>
      <c r="X52" s="107"/>
      <c r="Y52" s="107"/>
      <c r="Z52" s="107"/>
      <c r="AA52" s="107"/>
      <c r="AB52" s="108"/>
    </row>
    <row r="53" spans="2:28" ht="13.8" customHeight="1" thickBot="1" x14ac:dyDescent="0.3">
      <c r="B53" s="118" t="s">
        <v>55</v>
      </c>
      <c r="C53" s="116"/>
      <c r="D53" s="116"/>
      <c r="E53" s="116"/>
      <c r="F53" s="116"/>
      <c r="G53" s="117"/>
      <c r="U53" s="2" t="s">
        <v>160</v>
      </c>
      <c r="V53" s="95"/>
      <c r="W53" s="95"/>
      <c r="X53" s="95"/>
      <c r="Y53" s="95"/>
      <c r="Z53" s="95"/>
      <c r="AA53" s="3" t="s">
        <v>2</v>
      </c>
      <c r="AB53" s="4" t="str">
        <f>VLOOKUP(Z64+AB64, 属性评级!$I$3:$J$15, 2, TRUE)</f>
        <v>E-</v>
      </c>
    </row>
    <row r="54" spans="2:28" ht="13.95" customHeight="1" thickBot="1" x14ac:dyDescent="0.3">
      <c r="B54" s="119"/>
      <c r="C54" s="126"/>
      <c r="D54" s="126"/>
      <c r="E54" s="126"/>
      <c r="F54" s="126"/>
      <c r="G54" s="127"/>
      <c r="I54" s="130" t="s">
        <v>27</v>
      </c>
      <c r="J54" s="131"/>
      <c r="K54" s="131"/>
      <c r="L54" s="131"/>
      <c r="M54" s="132"/>
      <c r="O54" s="130" t="s">
        <v>182</v>
      </c>
      <c r="P54" s="131"/>
      <c r="Q54" s="131"/>
      <c r="R54" s="131"/>
      <c r="S54" s="132"/>
      <c r="U54" s="5" t="s">
        <v>173</v>
      </c>
      <c r="V54" s="93"/>
      <c r="W54" s="94"/>
      <c r="X54" s="94"/>
      <c r="Y54" s="6" t="s">
        <v>15</v>
      </c>
      <c r="Z54" s="6"/>
      <c r="AA54" s="6" t="s">
        <v>16</v>
      </c>
      <c r="AB54" s="7"/>
    </row>
    <row r="55" spans="2:28" ht="13.8" customHeight="1" x14ac:dyDescent="0.25">
      <c r="B55" s="119"/>
      <c r="C55" s="126"/>
      <c r="D55" s="126"/>
      <c r="E55" s="126"/>
      <c r="F55" s="126"/>
      <c r="G55" s="127"/>
      <c r="I55" s="118" t="s">
        <v>28</v>
      </c>
      <c r="J55" s="220"/>
      <c r="K55" s="221"/>
      <c r="L55" s="221"/>
      <c r="M55" s="222"/>
      <c r="O55" s="118" t="s">
        <v>179</v>
      </c>
      <c r="P55" s="220"/>
      <c r="Q55" s="221"/>
      <c r="R55" s="221"/>
      <c r="S55" s="222"/>
      <c r="U55" s="8" t="s">
        <v>174</v>
      </c>
      <c r="V55" s="91"/>
      <c r="W55" s="92"/>
      <c r="X55" s="92"/>
      <c r="Y55" s="1" t="s">
        <v>15</v>
      </c>
      <c r="AA55" s="1" t="s">
        <v>16</v>
      </c>
      <c r="AB55" s="10"/>
    </row>
    <row r="56" spans="2:28" ht="13.8" customHeight="1" x14ac:dyDescent="0.25">
      <c r="B56" s="119"/>
      <c r="C56" s="126"/>
      <c r="D56" s="126"/>
      <c r="E56" s="126"/>
      <c r="F56" s="126"/>
      <c r="G56" s="127"/>
      <c r="I56" s="119"/>
      <c r="J56" s="223"/>
      <c r="K56" s="224"/>
      <c r="L56" s="224"/>
      <c r="M56" s="225"/>
      <c r="O56" s="119"/>
      <c r="P56" s="223"/>
      <c r="Q56" s="224"/>
      <c r="R56" s="224"/>
      <c r="S56" s="225"/>
      <c r="U56" s="5" t="s">
        <v>175</v>
      </c>
      <c r="V56" s="93"/>
      <c r="W56" s="94"/>
      <c r="X56" s="94"/>
      <c r="Y56" s="6" t="s">
        <v>15</v>
      </c>
      <c r="Z56" s="6"/>
      <c r="AA56" s="6" t="s">
        <v>16</v>
      </c>
      <c r="AB56" s="7"/>
    </row>
    <row r="57" spans="2:28" ht="13.8" customHeight="1" thickBot="1" x14ac:dyDescent="0.3">
      <c r="B57" s="120"/>
      <c r="C57" s="128"/>
      <c r="D57" s="128"/>
      <c r="E57" s="128"/>
      <c r="F57" s="128"/>
      <c r="G57" s="129"/>
      <c r="I57" s="119"/>
      <c r="J57" s="223"/>
      <c r="K57" s="224"/>
      <c r="L57" s="224"/>
      <c r="M57" s="225"/>
      <c r="O57" s="119"/>
      <c r="P57" s="223"/>
      <c r="Q57" s="224"/>
      <c r="R57" s="224"/>
      <c r="S57" s="225"/>
      <c r="U57" s="8" t="s">
        <v>108</v>
      </c>
      <c r="V57" s="61"/>
      <c r="W57" s="62" t="s">
        <v>227</v>
      </c>
      <c r="X57" s="62">
        <f>W64+Z64+AB64</f>
        <v>0</v>
      </c>
      <c r="Y57" s="62" t="s">
        <v>105</v>
      </c>
      <c r="Z57" s="62"/>
      <c r="AA57" s="62" t="s">
        <v>54</v>
      </c>
      <c r="AB57" s="80"/>
    </row>
    <row r="58" spans="2:28" ht="13.8" thickBot="1" x14ac:dyDescent="0.3">
      <c r="I58" s="89" t="s">
        <v>104</v>
      </c>
      <c r="J58" s="103"/>
      <c r="K58" s="104"/>
      <c r="L58" s="104"/>
      <c r="M58" s="105"/>
      <c r="O58" s="89" t="s">
        <v>180</v>
      </c>
      <c r="P58" s="103"/>
      <c r="Q58" s="104"/>
      <c r="R58" s="104"/>
      <c r="S58" s="105"/>
      <c r="U58" s="96" t="s">
        <v>52</v>
      </c>
      <c r="V58" s="41" t="s">
        <v>48</v>
      </c>
      <c r="W58" s="98"/>
      <c r="X58" s="98"/>
      <c r="Y58" s="41" t="s">
        <v>49</v>
      </c>
      <c r="Z58" s="41"/>
      <c r="AA58" s="41" t="s">
        <v>107</v>
      </c>
      <c r="AB58" s="32"/>
    </row>
    <row r="59" spans="2:28" ht="13.8" thickBot="1" x14ac:dyDescent="0.3">
      <c r="B59" s="130" t="s">
        <v>110</v>
      </c>
      <c r="C59" s="131"/>
      <c r="D59" s="131"/>
      <c r="E59" s="131"/>
      <c r="F59" s="131"/>
      <c r="G59" s="132"/>
      <c r="I59" s="89"/>
      <c r="J59" s="103"/>
      <c r="K59" s="104"/>
      <c r="L59" s="104"/>
      <c r="M59" s="105"/>
      <c r="O59" s="89"/>
      <c r="P59" s="103"/>
      <c r="Q59" s="104"/>
      <c r="R59" s="104"/>
      <c r="S59" s="105"/>
      <c r="U59" s="89"/>
      <c r="V59" s="47" t="s">
        <v>109</v>
      </c>
      <c r="W59" s="99"/>
      <c r="X59" s="99"/>
      <c r="Y59" s="47" t="s">
        <v>15</v>
      </c>
      <c r="Z59" s="47"/>
      <c r="AA59" s="47" t="s">
        <v>16</v>
      </c>
      <c r="AB59" s="48"/>
    </row>
    <row r="60" spans="2:28" ht="13.8" customHeight="1" x14ac:dyDescent="0.25">
      <c r="B60" s="63" t="s">
        <v>163</v>
      </c>
      <c r="C60" s="115"/>
      <c r="D60" s="116"/>
      <c r="E60" s="116"/>
      <c r="F60" s="116"/>
      <c r="G60" s="117"/>
      <c r="I60" s="89"/>
      <c r="J60" s="103"/>
      <c r="K60" s="104"/>
      <c r="L60" s="104"/>
      <c r="M60" s="105"/>
      <c r="O60" s="89"/>
      <c r="P60" s="103"/>
      <c r="Q60" s="104"/>
      <c r="R60" s="104"/>
      <c r="S60" s="105"/>
      <c r="U60" s="89"/>
      <c r="V60" s="1" t="s">
        <v>50</v>
      </c>
      <c r="W60" s="100"/>
      <c r="X60" s="100"/>
      <c r="Y60" s="1" t="s">
        <v>49</v>
      </c>
      <c r="AA60" s="1" t="s">
        <v>107</v>
      </c>
      <c r="AB60" s="10"/>
    </row>
    <row r="61" spans="2:28" ht="13.8" customHeight="1" x14ac:dyDescent="0.25">
      <c r="B61" s="65" t="s">
        <v>164</v>
      </c>
      <c r="C61" s="66"/>
      <c r="D61" s="64" t="s">
        <v>165</v>
      </c>
      <c r="E61" s="66"/>
      <c r="F61" s="64" t="s">
        <v>166</v>
      </c>
      <c r="G61" s="67"/>
      <c r="I61" s="119" t="s">
        <v>29</v>
      </c>
      <c r="J61" s="223"/>
      <c r="K61" s="224"/>
      <c r="L61" s="224"/>
      <c r="M61" s="225"/>
      <c r="O61" s="119" t="s">
        <v>181</v>
      </c>
      <c r="P61" s="223"/>
      <c r="Q61" s="224"/>
      <c r="R61" s="224"/>
      <c r="S61" s="225"/>
      <c r="U61" s="89"/>
      <c r="V61" s="47" t="s">
        <v>109</v>
      </c>
      <c r="W61" s="99"/>
      <c r="X61" s="99"/>
      <c r="Y61" s="47" t="s">
        <v>15</v>
      </c>
      <c r="Z61" s="47"/>
      <c r="AA61" s="47" t="s">
        <v>16</v>
      </c>
      <c r="AB61" s="48"/>
    </row>
    <row r="62" spans="2:28" ht="13.8" customHeight="1" x14ac:dyDescent="0.25">
      <c r="B62" s="109"/>
      <c r="C62" s="110"/>
      <c r="D62" s="110"/>
      <c r="E62" s="110"/>
      <c r="F62" s="110"/>
      <c r="G62" s="111"/>
      <c r="I62" s="119"/>
      <c r="J62" s="223"/>
      <c r="K62" s="224"/>
      <c r="L62" s="224"/>
      <c r="M62" s="225"/>
      <c r="O62" s="119"/>
      <c r="P62" s="223"/>
      <c r="Q62" s="224"/>
      <c r="R62" s="224"/>
      <c r="S62" s="225"/>
      <c r="U62" s="89"/>
      <c r="V62" s="1" t="s">
        <v>51</v>
      </c>
      <c r="W62" s="100"/>
      <c r="X62" s="100"/>
      <c r="Y62" s="1" t="s">
        <v>49</v>
      </c>
      <c r="AA62" s="1" t="s">
        <v>107</v>
      </c>
      <c r="AB62" s="10"/>
    </row>
    <row r="63" spans="2:28" ht="14.4" customHeight="1" thickBot="1" x14ac:dyDescent="0.3">
      <c r="B63" s="109"/>
      <c r="C63" s="110"/>
      <c r="D63" s="110"/>
      <c r="E63" s="110"/>
      <c r="F63" s="110"/>
      <c r="G63" s="111"/>
      <c r="I63" s="120"/>
      <c r="J63" s="226"/>
      <c r="K63" s="227"/>
      <c r="L63" s="227"/>
      <c r="M63" s="228"/>
      <c r="O63" s="120"/>
      <c r="P63" s="226"/>
      <c r="Q63" s="227"/>
      <c r="R63" s="227"/>
      <c r="S63" s="228"/>
      <c r="U63" s="97"/>
      <c r="V63" s="49" t="s">
        <v>109</v>
      </c>
      <c r="W63" s="101"/>
      <c r="X63" s="101"/>
      <c r="Y63" s="49" t="s">
        <v>15</v>
      </c>
      <c r="Z63" s="49"/>
      <c r="AA63" s="49" t="s">
        <v>16</v>
      </c>
      <c r="AB63" s="50"/>
    </row>
    <row r="64" spans="2:28" ht="14.4" customHeight="1" thickBot="1" x14ac:dyDescent="0.3">
      <c r="B64" s="109"/>
      <c r="C64" s="110"/>
      <c r="D64" s="110"/>
      <c r="E64" s="110"/>
      <c r="F64" s="110"/>
      <c r="G64" s="111"/>
      <c r="U64" s="73" t="s">
        <v>39</v>
      </c>
      <c r="V64" s="88"/>
      <c r="W64" s="88"/>
      <c r="X64" s="42" t="s">
        <v>106</v>
      </c>
      <c r="Y64" s="42" t="s">
        <v>15</v>
      </c>
      <c r="Z64" s="42">
        <f>SUM(Z54:Z56) + Z59+Z61+Z63</f>
        <v>0</v>
      </c>
      <c r="AA64" s="42" t="s">
        <v>16</v>
      </c>
      <c r="AB64" s="60">
        <f>SUM(AB54:AB56) + AB59+AB61+AB63</f>
        <v>0</v>
      </c>
    </row>
    <row r="65" spans="2:28" ht="14.4" customHeight="1" thickBot="1" x14ac:dyDescent="0.3">
      <c r="B65" s="109"/>
      <c r="C65" s="110"/>
      <c r="D65" s="110"/>
      <c r="E65" s="110"/>
      <c r="F65" s="110"/>
      <c r="G65" s="111"/>
      <c r="I65" s="130" t="s">
        <v>104</v>
      </c>
      <c r="J65" s="131"/>
      <c r="K65" s="131"/>
      <c r="L65" s="131"/>
      <c r="M65" s="132"/>
      <c r="O65" s="130" t="s">
        <v>29</v>
      </c>
      <c r="P65" s="131"/>
      <c r="Q65" s="131"/>
      <c r="R65" s="131"/>
      <c r="S65" s="132"/>
      <c r="U65" s="89" t="s">
        <v>53</v>
      </c>
      <c r="V65" s="103"/>
      <c r="W65" s="104"/>
      <c r="X65" s="104"/>
      <c r="Y65" s="104"/>
      <c r="Z65" s="104"/>
      <c r="AA65" s="104"/>
      <c r="AB65" s="105"/>
    </row>
    <row r="66" spans="2:28" ht="13.8" customHeight="1" x14ac:dyDescent="0.25">
      <c r="B66" s="109"/>
      <c r="C66" s="110"/>
      <c r="D66" s="110"/>
      <c r="E66" s="110"/>
      <c r="F66" s="110"/>
      <c r="G66" s="111"/>
      <c r="I66" s="75" t="s">
        <v>176</v>
      </c>
      <c r="J66" s="121"/>
      <c r="K66" s="122"/>
      <c r="L66" s="76" t="s">
        <v>107</v>
      </c>
      <c r="M66" s="4"/>
      <c r="O66" s="75" t="s">
        <v>213</v>
      </c>
      <c r="P66" s="121"/>
      <c r="Q66" s="122"/>
      <c r="R66" s="76" t="s">
        <v>107</v>
      </c>
      <c r="S66" s="4"/>
      <c r="U66" s="89"/>
      <c r="V66" s="103"/>
      <c r="W66" s="104"/>
      <c r="X66" s="104"/>
      <c r="Y66" s="104"/>
      <c r="Z66" s="104"/>
      <c r="AA66" s="104"/>
      <c r="AB66" s="105"/>
    </row>
    <row r="67" spans="2:28" ht="14.4" customHeight="1" x14ac:dyDescent="0.25">
      <c r="B67" s="109"/>
      <c r="C67" s="110"/>
      <c r="D67" s="110"/>
      <c r="E67" s="110"/>
      <c r="F67" s="110"/>
      <c r="G67" s="111"/>
      <c r="I67" s="123"/>
      <c r="J67" s="124"/>
      <c r="K67" s="124"/>
      <c r="L67" s="124"/>
      <c r="M67" s="125"/>
      <c r="O67" s="123"/>
      <c r="P67" s="124"/>
      <c r="Q67" s="124"/>
      <c r="R67" s="124"/>
      <c r="S67" s="125"/>
      <c r="U67" s="89"/>
      <c r="V67" s="103"/>
      <c r="W67" s="104"/>
      <c r="X67" s="104"/>
      <c r="Y67" s="104"/>
      <c r="Z67" s="104"/>
      <c r="AA67" s="104"/>
      <c r="AB67" s="105"/>
    </row>
    <row r="68" spans="2:28" ht="13.8" customHeight="1" thickBot="1" x14ac:dyDescent="0.3">
      <c r="B68" s="112"/>
      <c r="C68" s="113"/>
      <c r="D68" s="113"/>
      <c r="E68" s="113"/>
      <c r="F68" s="113"/>
      <c r="G68" s="114"/>
      <c r="I68" s="34" t="s">
        <v>177</v>
      </c>
      <c r="J68" s="91"/>
      <c r="K68" s="102"/>
      <c r="L68" s="9" t="s">
        <v>107</v>
      </c>
      <c r="M68" s="10"/>
      <c r="O68" s="34" t="s">
        <v>214</v>
      </c>
      <c r="P68" s="91"/>
      <c r="Q68" s="102"/>
      <c r="R68" s="9" t="s">
        <v>107</v>
      </c>
      <c r="S68" s="10"/>
      <c r="U68" s="89"/>
      <c r="V68" s="103"/>
      <c r="W68" s="104"/>
      <c r="X68" s="104"/>
      <c r="Y68" s="104"/>
      <c r="Z68" s="104"/>
      <c r="AA68" s="104"/>
      <c r="AB68" s="105"/>
    </row>
    <row r="69" spans="2:28" ht="13.8" thickBot="1" x14ac:dyDescent="0.3">
      <c r="I69" s="123"/>
      <c r="J69" s="124"/>
      <c r="K69" s="124"/>
      <c r="L69" s="124"/>
      <c r="M69" s="125"/>
      <c r="O69" s="123"/>
      <c r="P69" s="124"/>
      <c r="Q69" s="124"/>
      <c r="R69" s="124"/>
      <c r="S69" s="125"/>
      <c r="U69" s="89"/>
      <c r="V69" s="103"/>
      <c r="W69" s="104"/>
      <c r="X69" s="104"/>
      <c r="Y69" s="104"/>
      <c r="Z69" s="104"/>
      <c r="AA69" s="104"/>
      <c r="AB69" s="105"/>
    </row>
    <row r="70" spans="2:28" ht="14.4" customHeight="1" thickBot="1" x14ac:dyDescent="0.3">
      <c r="B70" s="130" t="s">
        <v>198</v>
      </c>
      <c r="C70" s="131"/>
      <c r="D70" s="131"/>
      <c r="E70" s="131"/>
      <c r="F70" s="131"/>
      <c r="G70" s="132"/>
      <c r="I70" s="34" t="s">
        <v>178</v>
      </c>
      <c r="J70" s="91"/>
      <c r="K70" s="102"/>
      <c r="L70" s="9" t="s">
        <v>107</v>
      </c>
      <c r="M70" s="10"/>
      <c r="O70" s="34" t="s">
        <v>215</v>
      </c>
      <c r="P70" s="91"/>
      <c r="Q70" s="102"/>
      <c r="R70" s="9" t="s">
        <v>107</v>
      </c>
      <c r="S70" s="10"/>
      <c r="U70" s="90"/>
      <c r="V70" s="106"/>
      <c r="W70" s="107"/>
      <c r="X70" s="107"/>
      <c r="Y70" s="107"/>
      <c r="Z70" s="107"/>
      <c r="AA70" s="107"/>
      <c r="AB70" s="108"/>
    </row>
    <row r="71" spans="2:28" ht="14.4" customHeight="1" thickBot="1" x14ac:dyDescent="0.3">
      <c r="B71" s="229"/>
      <c r="C71" s="230"/>
      <c r="D71" s="230"/>
      <c r="E71" s="230"/>
      <c r="F71" s="230"/>
      <c r="G71" s="231"/>
      <c r="I71" s="218"/>
      <c r="J71" s="209"/>
      <c r="K71" s="209"/>
      <c r="L71" s="209"/>
      <c r="M71" s="210"/>
      <c r="O71" s="218"/>
      <c r="P71" s="209"/>
      <c r="Q71" s="209"/>
      <c r="R71" s="209"/>
      <c r="S71" s="210"/>
    </row>
    <row r="72" spans="2:28" x14ac:dyDescent="0.25">
      <c r="B72" s="232"/>
      <c r="C72" s="233"/>
      <c r="D72" s="233"/>
      <c r="E72" s="233"/>
      <c r="F72" s="233"/>
      <c r="G72" s="234"/>
    </row>
    <row r="73" spans="2:28" ht="14.4" customHeight="1" x14ac:dyDescent="0.25">
      <c r="B73" s="232"/>
      <c r="C73" s="233"/>
      <c r="D73" s="233"/>
      <c r="E73" s="233"/>
      <c r="F73" s="233"/>
      <c r="G73" s="234"/>
    </row>
    <row r="74" spans="2:28" ht="13.8" thickBot="1" x14ac:dyDescent="0.3">
      <c r="B74" s="235"/>
      <c r="C74" s="236"/>
      <c r="D74" s="236"/>
      <c r="E74" s="236"/>
      <c r="F74" s="236"/>
      <c r="G74" s="237"/>
    </row>
  </sheetData>
  <mergeCells count="166">
    <mergeCell ref="O71:S71"/>
    <mergeCell ref="E38:F38"/>
    <mergeCell ref="I54:M54"/>
    <mergeCell ref="J55:M57"/>
    <mergeCell ref="J58:M60"/>
    <mergeCell ref="J61:M63"/>
    <mergeCell ref="O54:S54"/>
    <mergeCell ref="O55:O57"/>
    <mergeCell ref="P55:S57"/>
    <mergeCell ref="O58:O60"/>
    <mergeCell ref="P58:S60"/>
    <mergeCell ref="O61:O63"/>
    <mergeCell ref="P61:S63"/>
    <mergeCell ref="I65:M65"/>
    <mergeCell ref="I67:M67"/>
    <mergeCell ref="I69:M69"/>
    <mergeCell ref="I71:M71"/>
    <mergeCell ref="J66:K66"/>
    <mergeCell ref="J68:K68"/>
    <mergeCell ref="B70:G70"/>
    <mergeCell ref="B71:G74"/>
    <mergeCell ref="J70:K70"/>
    <mergeCell ref="O65:S65"/>
    <mergeCell ref="B59:G59"/>
    <mergeCell ref="B38:C38"/>
    <mergeCell ref="I51:I52"/>
    <mergeCell ref="I48:I49"/>
    <mergeCell ref="J48:S49"/>
    <mergeCell ref="I40:I41"/>
    <mergeCell ref="J40:S41"/>
    <mergeCell ref="J51:S52"/>
    <mergeCell ref="J47:O47"/>
    <mergeCell ref="J50:O50"/>
    <mergeCell ref="I43:S43"/>
    <mergeCell ref="J45:S46"/>
    <mergeCell ref="J44:O44"/>
    <mergeCell ref="I45:I46"/>
    <mergeCell ref="B48:B52"/>
    <mergeCell ref="C48:G52"/>
    <mergeCell ref="V37:X37"/>
    <mergeCell ref="V38:X38"/>
    <mergeCell ref="E15:E16"/>
    <mergeCell ref="F15:G16"/>
    <mergeCell ref="B40:G40"/>
    <mergeCell ref="D42:G42"/>
    <mergeCell ref="D41:G41"/>
    <mergeCell ref="B42:C42"/>
    <mergeCell ref="C43:G47"/>
    <mergeCell ref="B41:C41"/>
    <mergeCell ref="B43:B47"/>
    <mergeCell ref="B18:G18"/>
    <mergeCell ref="B26:G26"/>
    <mergeCell ref="B35:C35"/>
    <mergeCell ref="E35:F35"/>
    <mergeCell ref="B36:C36"/>
    <mergeCell ref="E36:F36"/>
    <mergeCell ref="J16:M17"/>
    <mergeCell ref="I26:S26"/>
    <mergeCell ref="J27:O27"/>
    <mergeCell ref="J18:M19"/>
    <mergeCell ref="J20:M20"/>
    <mergeCell ref="B37:C37"/>
    <mergeCell ref="E37:F37"/>
    <mergeCell ref="I2:M2"/>
    <mergeCell ref="J3:M3"/>
    <mergeCell ref="I10:I12"/>
    <mergeCell ref="J10:M12"/>
    <mergeCell ref="J6:M7"/>
    <mergeCell ref="J9:M9"/>
    <mergeCell ref="J8:M8"/>
    <mergeCell ref="C8:G8"/>
    <mergeCell ref="C7:G7"/>
    <mergeCell ref="C6:G6"/>
    <mergeCell ref="B2:G2"/>
    <mergeCell ref="C5:D5"/>
    <mergeCell ref="C3:G3"/>
    <mergeCell ref="C4:G4"/>
    <mergeCell ref="F12:G12"/>
    <mergeCell ref="B10:D16"/>
    <mergeCell ref="E10:G10"/>
    <mergeCell ref="F11:G11"/>
    <mergeCell ref="E13:G13"/>
    <mergeCell ref="F14:G14"/>
    <mergeCell ref="I14:M14"/>
    <mergeCell ref="J15:M15"/>
    <mergeCell ref="J21:M21"/>
    <mergeCell ref="J39:O39"/>
    <mergeCell ref="J36:O36"/>
    <mergeCell ref="I37:I38"/>
    <mergeCell ref="J37:S38"/>
    <mergeCell ref="I22:I24"/>
    <mergeCell ref="J22:M24"/>
    <mergeCell ref="O14:S14"/>
    <mergeCell ref="P15:S15"/>
    <mergeCell ref="P18:S19"/>
    <mergeCell ref="P20:S20"/>
    <mergeCell ref="P21:S21"/>
    <mergeCell ref="O22:O24"/>
    <mergeCell ref="P22:S24"/>
    <mergeCell ref="J33:O33"/>
    <mergeCell ref="I34:I35"/>
    <mergeCell ref="J34:S35"/>
    <mergeCell ref="I28:I29"/>
    <mergeCell ref="J28:S29"/>
    <mergeCell ref="J30:O30"/>
    <mergeCell ref="I31:I32"/>
    <mergeCell ref="J31:S32"/>
    <mergeCell ref="U2:AB2"/>
    <mergeCell ref="O2:S2"/>
    <mergeCell ref="P3:S3"/>
    <mergeCell ref="P6:S7"/>
    <mergeCell ref="U16:AB16"/>
    <mergeCell ref="V17:Z17"/>
    <mergeCell ref="P8:S8"/>
    <mergeCell ref="V18:X18"/>
    <mergeCell ref="V19:X19"/>
    <mergeCell ref="P9:S9"/>
    <mergeCell ref="O10:O12"/>
    <mergeCell ref="P10:S12"/>
    <mergeCell ref="B62:G68"/>
    <mergeCell ref="C60:G60"/>
    <mergeCell ref="I55:I57"/>
    <mergeCell ref="I58:I60"/>
    <mergeCell ref="I61:I63"/>
    <mergeCell ref="P66:Q66"/>
    <mergeCell ref="O67:S67"/>
    <mergeCell ref="P68:Q68"/>
    <mergeCell ref="O69:S69"/>
    <mergeCell ref="B53:B57"/>
    <mergeCell ref="C53:G57"/>
    <mergeCell ref="P70:Q70"/>
    <mergeCell ref="V20:X20"/>
    <mergeCell ref="V54:X54"/>
    <mergeCell ref="W23:X23"/>
    <mergeCell ref="W24:X24"/>
    <mergeCell ref="W25:X25"/>
    <mergeCell ref="W22:X22"/>
    <mergeCell ref="U47:U52"/>
    <mergeCell ref="U22:U27"/>
    <mergeCell ref="V29:AB34"/>
    <mergeCell ref="V35:Z35"/>
    <mergeCell ref="U40:U45"/>
    <mergeCell ref="W40:X40"/>
    <mergeCell ref="W41:X41"/>
    <mergeCell ref="W42:X42"/>
    <mergeCell ref="W43:X43"/>
    <mergeCell ref="V28:W28"/>
    <mergeCell ref="V46:W46"/>
    <mergeCell ref="U29:U34"/>
    <mergeCell ref="V36:X36"/>
    <mergeCell ref="V47:AB52"/>
    <mergeCell ref="V65:AB70"/>
    <mergeCell ref="W44:X44"/>
    <mergeCell ref="W45:X45"/>
    <mergeCell ref="V64:W64"/>
    <mergeCell ref="U65:U70"/>
    <mergeCell ref="V55:X55"/>
    <mergeCell ref="V56:X56"/>
    <mergeCell ref="V53:Z53"/>
    <mergeCell ref="U58:U63"/>
    <mergeCell ref="W58:X58"/>
    <mergeCell ref="W59:X59"/>
    <mergeCell ref="W60:X60"/>
    <mergeCell ref="W61:X61"/>
    <mergeCell ref="W62:X62"/>
    <mergeCell ref="W63:X63"/>
  </mergeCells>
  <phoneticPr fontId="1" type="noConversion"/>
  <hyperlinks>
    <hyperlink ref="D42" r:id="rId1" location="%E5%BC%BA%E5%8C%96%E5%89%8D" xr:uid="{71616DD6-FBA0-41DD-B82C-4602EF7A86E0}"/>
    <hyperlink ref="D41" r:id="rId2" location="viewPageContent" xr:uid="{EE94F8E6-D4E2-4758-A24C-F7C3E7D5DF9B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39D9D9-48DF-4451-BDD6-BB77D01F8A5B}">
          <x14:formula1>
            <xm:f>职阶数值!$C$4:$C$10</xm:f>
          </x14:formula1>
          <xm:sqref>C5:D5</xm:sqref>
        </x14:dataValidation>
        <x14:dataValidation type="list" allowBlank="1" showInputMessage="1" showErrorMessage="1" xr:uid="{36840465-89A8-4356-A68C-7BC2D1826222}">
          <x14:formula1>
            <xm:f>属性评级!$F$3:$F$5</xm:f>
          </x14:formula1>
          <xm:sqref>F5</xm:sqref>
        </x14:dataValidation>
        <x14:dataValidation type="list" allowBlank="1" showInputMessage="1" showErrorMessage="1" xr:uid="{5F1FEF42-11E4-4989-B24F-4809866B1990}">
          <x14:formula1>
            <xm:f>属性评级!$G$3:$G$5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BC86-DD82-424E-875A-63E3A3592F78}">
  <dimension ref="B2:I18"/>
  <sheetViews>
    <sheetView workbookViewId="0">
      <selection activeCell="H6" sqref="H6"/>
    </sheetView>
  </sheetViews>
  <sheetFormatPr defaultRowHeight="13.8" x14ac:dyDescent="0.25"/>
  <cols>
    <col min="1" max="1" width="8.88671875" style="82"/>
    <col min="2" max="2" width="19.5546875" style="82" customWidth="1"/>
    <col min="3" max="3" width="13" style="82" customWidth="1"/>
    <col min="4" max="8" width="8.88671875" style="82"/>
    <col min="9" max="9" width="11" style="82" customWidth="1"/>
    <col min="10" max="16384" width="8.88671875" style="82"/>
  </cols>
  <sheetData>
    <row r="2" spans="2:9" x14ac:dyDescent="0.25">
      <c r="B2" s="81"/>
      <c r="C2" s="81" t="s">
        <v>10</v>
      </c>
      <c r="D2" s="81" t="s">
        <v>111</v>
      </c>
      <c r="E2" s="81" t="s">
        <v>112</v>
      </c>
      <c r="F2" s="81" t="s">
        <v>113</v>
      </c>
      <c r="G2" s="81" t="s">
        <v>114</v>
      </c>
      <c r="H2" s="81" t="s">
        <v>162</v>
      </c>
      <c r="I2" s="81" t="s">
        <v>233</v>
      </c>
    </row>
    <row r="3" spans="2:9" x14ac:dyDescent="0.25">
      <c r="B3" s="78" t="s">
        <v>123</v>
      </c>
      <c r="C3" s="83" t="str">
        <f>角色卡!C5</f>
        <v>Rider</v>
      </c>
      <c r="D3" s="83">
        <f>VLOOKUP($C$3, $C$4:$G$10, 2, FALSE)</f>
        <v>3</v>
      </c>
      <c r="E3" s="83">
        <f>VLOOKUP($C$3, $C$4:$G$10, 3, FALSE)</f>
        <v>6</v>
      </c>
      <c r="F3" s="83">
        <f>VLOOKUP($C$3, $C$4:$G$10, 4, FALSE)</f>
        <v>4</v>
      </c>
      <c r="G3" s="83">
        <f>VLOOKUP($C$3, $C$4:$G$10, 5, FALSE)</f>
        <v>0</v>
      </c>
      <c r="H3" s="83">
        <f>VLOOKUP($C$3, $C$4:$H$10, 6, FALSE)</f>
        <v>0</v>
      </c>
      <c r="I3" s="83">
        <f>VLOOKUP($C$3, $C$4:$I$10, 7, FALSE)</f>
        <v>0</v>
      </c>
    </row>
    <row r="4" spans="2:9" x14ac:dyDescent="0.25">
      <c r="B4" s="238" t="s">
        <v>122</v>
      </c>
      <c r="C4" s="83" t="s">
        <v>115</v>
      </c>
      <c r="D4" s="83">
        <v>3</v>
      </c>
      <c r="E4" s="83">
        <v>3</v>
      </c>
      <c r="F4" s="83">
        <v>4</v>
      </c>
      <c r="G4" s="83">
        <v>0</v>
      </c>
      <c r="H4" s="83">
        <v>0</v>
      </c>
      <c r="I4" s="83">
        <v>0</v>
      </c>
    </row>
    <row r="5" spans="2:9" x14ac:dyDescent="0.25">
      <c r="B5" s="238"/>
      <c r="C5" s="83" t="s">
        <v>116</v>
      </c>
      <c r="D5" s="83">
        <v>3</v>
      </c>
      <c r="E5" s="83">
        <v>0</v>
      </c>
      <c r="F5" s="83">
        <v>3</v>
      </c>
      <c r="G5" s="83">
        <v>6</v>
      </c>
      <c r="H5" s="83">
        <v>0</v>
      </c>
      <c r="I5" s="83">
        <v>0</v>
      </c>
    </row>
    <row r="6" spans="2:9" x14ac:dyDescent="0.25">
      <c r="B6" s="238"/>
      <c r="C6" s="83" t="s">
        <v>117</v>
      </c>
      <c r="D6" s="83">
        <v>3</v>
      </c>
      <c r="E6" s="83">
        <v>-3</v>
      </c>
      <c r="F6" s="83">
        <v>3</v>
      </c>
      <c r="G6" s="83">
        <v>9</v>
      </c>
      <c r="H6" s="83">
        <v>0</v>
      </c>
      <c r="I6" s="83">
        <v>0</v>
      </c>
    </row>
    <row r="7" spans="2:9" x14ac:dyDescent="0.25">
      <c r="B7" s="238"/>
      <c r="C7" s="83" t="s">
        <v>119</v>
      </c>
      <c r="D7" s="83">
        <v>3</v>
      </c>
      <c r="E7" s="83">
        <v>6</v>
      </c>
      <c r="F7" s="83">
        <v>4</v>
      </c>
      <c r="G7" s="83">
        <v>0</v>
      </c>
      <c r="H7" s="83">
        <v>0</v>
      </c>
      <c r="I7" s="83">
        <v>0</v>
      </c>
    </row>
    <row r="8" spans="2:9" x14ac:dyDescent="0.25">
      <c r="B8" s="238"/>
      <c r="C8" s="83" t="s">
        <v>118</v>
      </c>
      <c r="D8" s="83">
        <v>2</v>
      </c>
      <c r="E8" s="83">
        <v>3</v>
      </c>
      <c r="F8" s="83">
        <v>5</v>
      </c>
      <c r="G8" s="83">
        <v>9</v>
      </c>
      <c r="H8" s="83">
        <v>0</v>
      </c>
      <c r="I8" s="83">
        <v>1</v>
      </c>
    </row>
    <row r="9" spans="2:9" x14ac:dyDescent="0.25">
      <c r="B9" s="238"/>
      <c r="C9" s="83" t="s">
        <v>120</v>
      </c>
      <c r="D9" s="83">
        <v>2</v>
      </c>
      <c r="E9" s="83">
        <v>3</v>
      </c>
      <c r="F9" s="83">
        <v>4</v>
      </c>
      <c r="G9" s="83">
        <v>3</v>
      </c>
      <c r="H9" s="83">
        <v>0</v>
      </c>
      <c r="I9" s="83">
        <v>0</v>
      </c>
    </row>
    <row r="10" spans="2:9" x14ac:dyDescent="0.25">
      <c r="B10" s="238"/>
      <c r="C10" s="84" t="s">
        <v>121</v>
      </c>
      <c r="D10" s="84">
        <v>4</v>
      </c>
      <c r="E10" s="84">
        <v>0</v>
      </c>
      <c r="F10" s="84">
        <v>3</v>
      </c>
      <c r="G10" s="84">
        <v>0</v>
      </c>
      <c r="H10" s="84">
        <v>0</v>
      </c>
      <c r="I10" s="84">
        <v>0</v>
      </c>
    </row>
    <row r="11" spans="2:9" x14ac:dyDescent="0.25">
      <c r="B11" s="238" t="s">
        <v>229</v>
      </c>
      <c r="C11" s="85" t="s">
        <v>219</v>
      </c>
      <c r="D11" s="85"/>
      <c r="E11" s="85"/>
      <c r="F11" s="85"/>
      <c r="G11" s="85"/>
      <c r="H11" s="85"/>
      <c r="I11" s="85"/>
    </row>
    <row r="12" spans="2:9" x14ac:dyDescent="0.25">
      <c r="B12" s="238"/>
      <c r="C12" s="85" t="s">
        <v>220</v>
      </c>
      <c r="D12" s="85"/>
      <c r="E12" s="85"/>
      <c r="F12" s="85"/>
      <c r="G12" s="85"/>
      <c r="H12" s="85"/>
      <c r="I12" s="85"/>
    </row>
    <row r="13" spans="2:9" x14ac:dyDescent="0.25">
      <c r="B13" s="238"/>
      <c r="C13" s="85" t="s">
        <v>221</v>
      </c>
      <c r="D13" s="85"/>
      <c r="E13" s="85"/>
      <c r="F13" s="85"/>
      <c r="G13" s="85"/>
      <c r="H13" s="85"/>
      <c r="I13" s="85"/>
    </row>
    <row r="14" spans="2:9" x14ac:dyDescent="0.25">
      <c r="B14" s="238"/>
      <c r="C14" s="85" t="s">
        <v>222</v>
      </c>
      <c r="D14" s="85"/>
      <c r="E14" s="85"/>
      <c r="F14" s="85"/>
      <c r="G14" s="85"/>
      <c r="H14" s="85"/>
      <c r="I14" s="85"/>
    </row>
    <row r="15" spans="2:9" x14ac:dyDescent="0.25">
      <c r="B15" s="238"/>
      <c r="C15" s="85" t="s">
        <v>223</v>
      </c>
      <c r="D15" s="85"/>
      <c r="E15" s="85"/>
      <c r="F15" s="85"/>
      <c r="G15" s="85"/>
      <c r="H15" s="85"/>
      <c r="I15" s="85"/>
    </row>
    <row r="16" spans="2:9" x14ac:dyDescent="0.25">
      <c r="B16" s="238"/>
      <c r="C16" s="85" t="s">
        <v>224</v>
      </c>
      <c r="D16" s="85"/>
      <c r="E16" s="85"/>
      <c r="F16" s="85"/>
      <c r="G16" s="85"/>
      <c r="H16" s="85"/>
      <c r="I16" s="85"/>
    </row>
    <row r="17" spans="2:9" x14ac:dyDescent="0.25">
      <c r="B17" s="238"/>
      <c r="C17" s="85" t="s">
        <v>225</v>
      </c>
      <c r="D17" s="85"/>
      <c r="E17" s="85"/>
      <c r="F17" s="85"/>
      <c r="G17" s="85"/>
      <c r="H17" s="85"/>
      <c r="I17" s="85"/>
    </row>
    <row r="18" spans="2:9" x14ac:dyDescent="0.25">
      <c r="B18" s="78" t="s">
        <v>228</v>
      </c>
      <c r="C18" s="86" t="s">
        <v>226</v>
      </c>
      <c r="D18" s="85"/>
      <c r="E18" s="85"/>
      <c r="F18" s="85"/>
      <c r="G18" s="85"/>
      <c r="H18" s="85"/>
      <c r="I18" s="85"/>
    </row>
  </sheetData>
  <mergeCells count="2">
    <mergeCell ref="B4:B10"/>
    <mergeCell ref="B11:B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206B-7D42-4DBA-B2E5-6CB591E91CEA}">
  <dimension ref="B2:J18"/>
  <sheetViews>
    <sheetView workbookViewId="0">
      <selection activeCell="O6" sqref="O6"/>
    </sheetView>
  </sheetViews>
  <sheetFormatPr defaultRowHeight="13.8" x14ac:dyDescent="0.25"/>
  <sheetData>
    <row r="2" spans="2:10" x14ac:dyDescent="0.25">
      <c r="B2" s="58" t="s">
        <v>148</v>
      </c>
      <c r="C2" s="58" t="s">
        <v>124</v>
      </c>
      <c r="D2" s="58" t="s">
        <v>150</v>
      </c>
      <c r="F2" s="58" t="s">
        <v>151</v>
      </c>
      <c r="G2" s="58" t="s">
        <v>152</v>
      </c>
      <c r="I2" s="58" t="s">
        <v>230</v>
      </c>
      <c r="J2" s="58" t="s">
        <v>149</v>
      </c>
    </row>
    <row r="3" spans="2:10" x14ac:dyDescent="0.25">
      <c r="B3" s="59">
        <v>3</v>
      </c>
      <c r="C3" s="59">
        <v>10</v>
      </c>
      <c r="D3" s="59" t="s">
        <v>125</v>
      </c>
      <c r="F3" s="59" t="s">
        <v>153</v>
      </c>
      <c r="G3" s="59" t="s">
        <v>158</v>
      </c>
      <c r="I3" s="59">
        <v>0</v>
      </c>
      <c r="J3" s="59" t="s">
        <v>231</v>
      </c>
    </row>
    <row r="4" spans="2:10" x14ac:dyDescent="0.25">
      <c r="B4" s="59">
        <v>4</v>
      </c>
      <c r="C4" s="59">
        <v>10</v>
      </c>
      <c r="D4" s="59" t="s">
        <v>125</v>
      </c>
      <c r="F4" s="59" t="s">
        <v>154</v>
      </c>
      <c r="G4" s="59" t="s">
        <v>154</v>
      </c>
      <c r="I4" s="59">
        <v>3</v>
      </c>
      <c r="J4" s="59" t="s">
        <v>125</v>
      </c>
    </row>
    <row r="5" spans="2:10" x14ac:dyDescent="0.25">
      <c r="B5" s="59">
        <v>5</v>
      </c>
      <c r="C5" s="59">
        <v>10</v>
      </c>
      <c r="D5" s="59" t="s">
        <v>126</v>
      </c>
      <c r="F5" s="59" t="s">
        <v>155</v>
      </c>
      <c r="G5" s="59" t="s">
        <v>156</v>
      </c>
      <c r="I5" s="59">
        <v>6</v>
      </c>
      <c r="J5" s="59" t="s">
        <v>126</v>
      </c>
    </row>
    <row r="6" spans="2:10" x14ac:dyDescent="0.25">
      <c r="B6" s="59">
        <v>6</v>
      </c>
      <c r="C6" s="59">
        <v>11</v>
      </c>
      <c r="D6" s="59" t="s">
        <v>128</v>
      </c>
      <c r="I6" s="59">
        <v>11</v>
      </c>
      <c r="J6" s="59" t="s">
        <v>127</v>
      </c>
    </row>
    <row r="7" spans="2:10" x14ac:dyDescent="0.25">
      <c r="B7" s="59">
        <v>7</v>
      </c>
      <c r="C7" s="59">
        <v>11</v>
      </c>
      <c r="D7" s="59" t="s">
        <v>128</v>
      </c>
      <c r="I7" s="59">
        <v>16</v>
      </c>
      <c r="J7" s="59" t="s">
        <v>129</v>
      </c>
    </row>
    <row r="8" spans="2:10" x14ac:dyDescent="0.25">
      <c r="B8" s="59">
        <v>8</v>
      </c>
      <c r="C8" s="59">
        <v>11</v>
      </c>
      <c r="D8" s="59" t="s">
        <v>130</v>
      </c>
      <c r="I8" s="59">
        <v>21</v>
      </c>
      <c r="J8" s="59" t="s">
        <v>131</v>
      </c>
    </row>
    <row r="9" spans="2:10" x14ac:dyDescent="0.25">
      <c r="B9" s="59">
        <v>9</v>
      </c>
      <c r="C9" s="59">
        <v>12</v>
      </c>
      <c r="D9" s="59" t="s">
        <v>132</v>
      </c>
      <c r="I9" s="59">
        <v>26</v>
      </c>
      <c r="J9" s="59" t="s">
        <v>133</v>
      </c>
    </row>
    <row r="10" spans="2:10" x14ac:dyDescent="0.25">
      <c r="B10" s="59">
        <v>10</v>
      </c>
      <c r="C10" s="59">
        <v>12</v>
      </c>
      <c r="D10" s="59" t="s">
        <v>134</v>
      </c>
      <c r="I10" s="59">
        <v>31</v>
      </c>
      <c r="J10" s="59" t="s">
        <v>135</v>
      </c>
    </row>
    <row r="11" spans="2:10" x14ac:dyDescent="0.25">
      <c r="B11" s="59">
        <v>11</v>
      </c>
      <c r="C11" s="59">
        <v>13</v>
      </c>
      <c r="D11" s="59" t="s">
        <v>136</v>
      </c>
      <c r="I11" s="59">
        <v>36</v>
      </c>
      <c r="J11" s="59" t="s">
        <v>137</v>
      </c>
    </row>
    <row r="12" spans="2:10" x14ac:dyDescent="0.25">
      <c r="B12" s="59">
        <v>12</v>
      </c>
      <c r="C12" s="59">
        <v>13</v>
      </c>
      <c r="D12" s="59" t="s">
        <v>136</v>
      </c>
      <c r="I12" s="59">
        <v>41</v>
      </c>
      <c r="J12" s="59" t="s">
        <v>139</v>
      </c>
    </row>
    <row r="13" spans="2:10" x14ac:dyDescent="0.25">
      <c r="B13" s="59">
        <v>13</v>
      </c>
      <c r="C13" s="59">
        <v>13</v>
      </c>
      <c r="D13" s="59" t="s">
        <v>138</v>
      </c>
      <c r="I13" s="59">
        <v>44</v>
      </c>
      <c r="J13" s="59" t="s">
        <v>141</v>
      </c>
    </row>
    <row r="14" spans="2:10" x14ac:dyDescent="0.25">
      <c r="B14" s="59">
        <v>14</v>
      </c>
      <c r="C14" s="59">
        <v>14</v>
      </c>
      <c r="D14" s="59" t="s">
        <v>140</v>
      </c>
      <c r="I14" s="59">
        <v>47</v>
      </c>
      <c r="J14" s="59" t="s">
        <v>143</v>
      </c>
    </row>
    <row r="15" spans="2:10" x14ac:dyDescent="0.25">
      <c r="B15" s="59">
        <v>15</v>
      </c>
      <c r="C15" s="59">
        <v>14</v>
      </c>
      <c r="D15" s="59" t="s">
        <v>140</v>
      </c>
      <c r="I15" s="59">
        <v>50</v>
      </c>
      <c r="J15" s="59" t="s">
        <v>145</v>
      </c>
    </row>
    <row r="16" spans="2:10" x14ac:dyDescent="0.25">
      <c r="B16" s="59">
        <v>16</v>
      </c>
      <c r="C16" s="59">
        <v>14</v>
      </c>
      <c r="D16" s="59" t="s">
        <v>142</v>
      </c>
    </row>
    <row r="17" spans="2:4" x14ac:dyDescent="0.25">
      <c r="B17" s="59">
        <v>17</v>
      </c>
      <c r="C17" s="59">
        <v>14</v>
      </c>
      <c r="D17" s="59" t="s">
        <v>144</v>
      </c>
    </row>
    <row r="18" spans="2:4" x14ac:dyDescent="0.25">
      <c r="B18" s="59">
        <v>18</v>
      </c>
      <c r="C18" s="59">
        <v>15</v>
      </c>
      <c r="D18" s="59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角色卡</vt:lpstr>
      <vt:lpstr>职阶数值</vt:lpstr>
      <vt:lpstr>属性评级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一龙</cp:lastModifiedBy>
  <dcterms:created xsi:type="dcterms:W3CDTF">2015-06-05T18:19:34Z</dcterms:created>
  <dcterms:modified xsi:type="dcterms:W3CDTF">2022-09-14T13:51:45Z</dcterms:modified>
</cp:coreProperties>
</file>