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dihajdari/Desktop/"/>
    </mc:Choice>
  </mc:AlternateContent>
  <xr:revisionPtr revIDLastSave="0" documentId="8_{3A62D9BA-3221-0D48-9B3F-4BE1EBDAF2ED}" xr6:coauthVersionLast="47" xr6:coauthVersionMax="47" xr10:uidLastSave="{00000000-0000-0000-0000-000000000000}"/>
  <bookViews>
    <workbookView xWindow="2500" yWindow="760" windowWidth="27740" windowHeight="16140" activeTab="4" xr2:uid="{00000000-000D-0000-FFFF-FFFF00000000}"/>
  </bookViews>
  <sheets>
    <sheet name="Crowdfunding" sheetId="1" r:id="rId1"/>
    <sheet name="Sheet 1" sheetId="4" r:id="rId2"/>
    <sheet name="Sheet 2" sheetId="5" r:id="rId3"/>
    <sheet name="Sheet 3" sheetId="15" r:id="rId4"/>
    <sheet name="Bonus" sheetId="16" r:id="rId5"/>
    <sheet name="Bonus Statistical Analysis" sheetId="17" r:id="rId6"/>
  </sheets>
  <definedNames>
    <definedName name="_xlnm._FilterDatabase" localSheetId="5" hidden="1">'Bonus Statistical Analysis'!$A$1:$B$1001</definedName>
    <definedName name="_xlnm._FilterDatabase" localSheetId="0" hidden="1">Crowdfunding!$G$1:$H$1001</definedName>
  </definedNames>
  <calcPr calcId="191029"/>
  <pivotCaches>
    <pivotCache cacheId="34" r:id="rId7"/>
    <pivotCache cacheId="3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7" l="1"/>
  <c r="L2" i="17"/>
  <c r="L9" i="17"/>
  <c r="I8" i="17"/>
  <c r="L3" i="17"/>
  <c r="I2" i="17"/>
  <c r="I11" i="17"/>
  <c r="I10" i="17"/>
  <c r="I9" i="17"/>
  <c r="I5" i="17"/>
  <c r="I4" i="17"/>
  <c r="I3" i="17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E7" i="16" s="1"/>
  <c r="F7" i="16" s="1"/>
  <c r="D6" i="16"/>
  <c r="C6" i="16"/>
  <c r="B6" i="16"/>
  <c r="D5" i="16"/>
  <c r="C5" i="16"/>
  <c r="B5" i="16"/>
  <c r="C4" i="16"/>
  <c r="B4" i="16"/>
  <c r="D4" i="16"/>
  <c r="C3" i="16"/>
  <c r="B3" i="16"/>
  <c r="D3" i="16"/>
  <c r="B2" i="16"/>
  <c r="D13" i="16"/>
  <c r="C13" i="16"/>
  <c r="B13" i="16"/>
  <c r="D2" i="16"/>
  <c r="C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5" i="16" l="1"/>
  <c r="F5" i="16" s="1"/>
  <c r="H7" i="16"/>
  <c r="E8" i="16"/>
  <c r="G8" i="16" s="1"/>
  <c r="E9" i="16"/>
  <c r="F9" i="16" s="1"/>
  <c r="H9" i="16"/>
  <c r="F8" i="16"/>
  <c r="H8" i="16"/>
  <c r="E6" i="16"/>
  <c r="G6" i="16" s="1"/>
  <c r="E12" i="16"/>
  <c r="E11" i="16"/>
  <c r="E10" i="16"/>
  <c r="G10" i="16" s="1"/>
  <c r="H10" i="16"/>
  <c r="G7" i="16"/>
  <c r="E4" i="16"/>
  <c r="E3" i="16"/>
  <c r="E13" i="16"/>
  <c r="E2" i="16"/>
  <c r="H5" i="16" l="1"/>
  <c r="G5" i="16"/>
  <c r="F10" i="16"/>
  <c r="G9" i="16"/>
  <c r="F6" i="16"/>
  <c r="H6" i="16"/>
  <c r="G12" i="16"/>
  <c r="H12" i="16"/>
  <c r="F12" i="16"/>
  <c r="H11" i="16"/>
  <c r="G11" i="16"/>
  <c r="F11" i="16"/>
  <c r="H4" i="16"/>
  <c r="G4" i="16"/>
  <c r="F4" i="16"/>
  <c r="H3" i="16"/>
  <c r="G3" i="16"/>
  <c r="F3" i="16"/>
  <c r="H13" i="16"/>
  <c r="F13" i="16"/>
  <c r="G13" i="16"/>
  <c r="H2" i="16"/>
  <c r="G2" i="16"/>
  <c r="F2" i="16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<sst xmlns="http://schemas.openxmlformats.org/spreadsheetml/2006/main" count="7068" uniqueCount="2114">
  <si>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</si>
  <si>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</si>
  <si>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</si>
  <si>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</si>
  <si>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</si>
  <si>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</si>
  <si>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</si>
  <si>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</si>
  <si>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</si>
  <si>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</si>
  <si>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</si>
  <si>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</si>
  <si>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</si>
  <si>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</si>
  <si>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</si>
  <si>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</si>
  <si>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</si>
  <si>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</si>
  <si>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</si>
  <si>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</si>
  <si>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</si>
  <si>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</si>
  <si>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</si>
  <si>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</si>
  <si>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</si>
  <si>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</si>
  <si>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</si>
  <si>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</si>
  <si>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</si>
  <si>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</si>
  <si>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</si>
  <si>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</si>
  <si>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</si>
  <si>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</si>
  <si>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</si>
  <si>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</si>
  <si>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</si>
  <si>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</si>
  <si>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</si>
  <si>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</si>
  <si>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</si>
  <si>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</si>
  <si>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</si>
  <si>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</si>
  <si>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</si>
  <si>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</si>
  <si>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</si>
  <si>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</si>
  <si>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</si>
  <si>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</si>
  <si>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</si>
  <si>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</si>
  <si>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</si>
  <si>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</si>
  <si>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</si>
  <si>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</si>
  <si>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</si>
  <si>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</si>
  <si>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</si>
  <si>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</si>
  <si>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</si>
  <si>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</si>
  <si>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</si>
  <si>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</si>
  <si>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</si>
  <si>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</si>
  <si>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</si>
  <si>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</si>
  <si>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</si>
  <si>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</si>
  <si>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</si>
  <si>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</si>
  <si>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</si>
  <si>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</si>
  <si>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</si>
  <si>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</si>
  <si>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</si>
  <si>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</si>
  <si>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</si>
  <si>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</si>
  <si>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</si>
  <si>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</si>
  <si>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</si>
  <si>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</si>
  <si>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</si>
  <si>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</si>
  <si>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</si>
  <si>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</si>
  <si>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</si>
  <si>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</si>
  <si>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</si>
  <si>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</si>
  <si>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</si>
  <si>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</si>
  <si>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</si>
  <si>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</si>
  <si>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</si>
  <si>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</si>
  <si>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</si>
  <si>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</si>
  <si>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</si>
  <si>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</si>
  <si>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</si>
  <si>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</si>
  <si>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</si>
  <si>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</si>
  <si>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</si>
  <si>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</si>
  <si>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</si>
  <si>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</si>
  <si>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</si>
  <si>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</si>
  <si>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</si>
  <si>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</si>
  <si>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</si>
  <si>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</si>
  <si>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</si>
  <si>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</si>
  <si>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</si>
  <si>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</si>
  <si>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</si>
  <si>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</si>
  <si>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</si>
  <si>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</si>
  <si>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</si>
  <si>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</si>
  <si>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</si>
  <si>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</si>
  <si>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</si>
  <si>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</si>
  <si>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</si>
  <si>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</si>
  <si>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</si>
  <si>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</si>
  <si>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</si>
  <si>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</si>
  <si>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</si>
  <si>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</si>
  <si>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</si>
  <si>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</si>
  <si>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</si>
  <si>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</si>
  <si>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</si>
  <si>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</si>
  <si>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</si>
  <si>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</si>
  <si>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</si>
  <si>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</si>
  <si>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</si>
  <si>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</si>
  <si>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</si>
  <si>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</si>
  <si>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</si>
  <si>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</si>
  <si>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</si>
  <si>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</si>
  <si>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</si>
  <si>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</si>
  <si>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</si>
  <si>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</si>
  <si>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</si>
  <si>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</si>
  <si>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</si>
  <si>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</si>
  <si>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</si>
  <si>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</si>
  <si>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</si>
  <si>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</si>
  <si>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</si>
  <si>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</si>
  <si>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</si>
  <si>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</si>
  <si>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</si>
  <si>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</si>
  <si>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</si>
  <si>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</si>
  <si>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</si>
  <si>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</si>
  <si>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</si>
  <si>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</si>
  <si>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</si>
  <si>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</si>
  <si>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</si>
  <si>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</si>
  <si>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</si>
  <si>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</si>
  <si>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</si>
  <si>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</si>
  <si>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</si>
  <si>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</si>
  <si>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</si>
  <si>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</si>
  <si>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</si>
  <si>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</si>
  <si>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</si>
  <si>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</si>
  <si>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</si>
  <si>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</si>
  <si>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</si>
  <si>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</si>
  <si>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</si>
  <si>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</si>
  <si>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</si>
  <si>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</si>
  <si>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</si>
  <si>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</si>
  <si>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</si>
  <si>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</si>
  <si>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</si>
  <si>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</si>
  <si>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</si>
  <si>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</si>
  <si>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</si>
  <si>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</si>
  <si>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</si>
  <si>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</si>
  <si>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</si>
  <si>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</si>
  <si>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</si>
  <si>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</si>
  <si>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</si>
  <si>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</si>
  <si>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</si>
  <si>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</si>
  <si>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</si>
  <si>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</si>
  <si>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</si>
  <si>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</si>
  <si>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</si>
  <si>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</si>
  <si>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</si>
  <si>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</si>
  <si>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</si>
  <si>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</si>
  <si>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</si>
  <si>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</si>
  <si>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</si>
  <si>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</si>
  <si>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</si>
  <si>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</si>
  <si>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</si>
  <si>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</si>
  <si>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</si>
  <si>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</si>
  <si>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</si>
  <si>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</si>
  <si>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</si>
  <si>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</si>
  <si>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</si>
  <si>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</si>
  <si>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</si>
  <si>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</si>
  <si>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</si>
  <si>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</si>
  <si>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</si>
  <si>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</si>
  <si>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</si>
  <si>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</si>
  <si>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</si>
  <si>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</si>
  <si>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</si>
  <si>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</si>
  <si>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</si>
  <si>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</si>
  <si>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</si>
  <si>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</si>
  <si>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</si>
  <si>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</si>
  <si>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</si>
  <si>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</si>
  <si>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</si>
  <si>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</si>
  <si>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</si>
  <si>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</si>
  <si>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</si>
  <si>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</si>
  <si>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</si>
  <si>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</si>
  <si>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</si>
  <si>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</si>
  <si>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</si>
  <si>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</si>
  <si>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</si>
  <si>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</si>
  <si>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</si>
  <si>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</si>
  <si>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</si>
  <si>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</si>
  <si>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</si>
  <si>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</si>
  <si>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</si>
  <si>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</si>
  <si>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</si>
  <si>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</si>
  <si>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</si>
  <si>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</si>
  <si>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</si>
  <si>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</si>
  <si>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</si>
  <si>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</si>
  <si>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</si>
  <si>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</si>
  <si>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</si>
  <si>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</si>
  <si>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</si>
  <si>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</si>
  <si>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</si>
  <si>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</si>
  <si>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</si>
  <si>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</si>
  <si>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</si>
  <si>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</si>
  <si>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</si>
  <si>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</si>
  <si>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</si>
  <si>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</si>
  <si>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</si>
  <si>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</si>
  <si>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</si>
  <si>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</si>
  <si>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</si>
  <si>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</si>
  <si>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</si>
  <si>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</si>
  <si>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</si>
  <si>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</si>
  <si>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</si>
  <si>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</si>
  <si>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</si>
  <si>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</si>
  <si>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</si>
  <si>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</si>
  <si>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</si>
  <si>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</si>
  <si>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</si>
  <si>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</si>
  <si>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</si>
  <si>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</si>
  <si>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</si>
  <si>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</si>
  <si>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</si>
  <si>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</si>
  <si>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</si>
  <si>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</si>
  <si>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</si>
  <si>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</si>
  <si>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</si>
  <si>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</si>
  <si>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</si>
  <si>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</si>
  <si>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</si>
  <si>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</si>
  <si>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</si>
  <si>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</si>
  <si>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</si>
  <si>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</si>
  <si>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</si>
  <si>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</si>
  <si>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</si>
  <si>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</si>
  <si>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</si>
  <si>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</si>
  <si>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</si>
  <si>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</si>
  <si>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</si>
  <si>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</si>
  <si>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</si>
  <si>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</si>
  <si>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</si>
  <si>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</si>
  <si>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</si>
  <si>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</si>
  <si>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</si>
  <si>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</si>
  <si>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</si>
  <si>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</si>
  <si>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</si>
  <si>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</si>
  <si>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</si>
  <si>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</si>
  <si>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</si>
  <si>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</si>
  <si>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</si>
  <si>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</si>
  <si>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</si>
  <si>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</si>
  <si>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</si>
  <si>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</si>
  <si>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</si>
  <si>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</si>
  <si>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</si>
  <si>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</si>
  <si>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</si>
  <si>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</si>
  <si>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</si>
  <si>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</si>
  <si>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</si>
  <si>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</si>
  <si>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</si>
  <si>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</si>
  <si>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</si>
  <si>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</si>
  <si>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</si>
  <si>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</si>
  <si>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</si>
  <si>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</si>
  <si>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</si>
  <si>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</si>
  <si>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</si>
  <si>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</si>
  <si>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</si>
  <si>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</si>
  <si>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</si>
  <si>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</si>
  <si>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</si>
  <si>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</si>
  <si>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</si>
  <si>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</si>
  <si>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</si>
  <si>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</si>
  <si>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</si>
  <si>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</si>
  <si>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</si>
  <si>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</si>
  <si>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</si>
  <si>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</si>
  <si>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</si>
  <si>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</si>
  <si>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</si>
  <si>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</si>
  <si>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</si>
  <si>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</si>
  <si>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</si>
  <si>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</si>
  <si>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</si>
  <si>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</si>
  <si>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</si>
  <si>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</si>
  <si>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</si>
  <si>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</si>
  <si>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</si>
  <si>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</si>
  <si>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</si>
  <si>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</si>
  <si>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</si>
  <si>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</si>
  <si>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</si>
  <si>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</si>
  <si>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</si>
  <si>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</si>
  <si>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</si>
  <si>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</si>
  <si>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</si>
  <si>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</si>
  <si>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</si>
  <si>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</si>
  <si>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</si>
  <si>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</si>
  <si>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</si>
  <si>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</si>
  <si>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</si>
  <si>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</si>
  <si>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</si>
  <si>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</si>
  <si>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</si>
  <si>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</si>
  <si>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</si>
  <si>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</si>
  <si>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</si>
  <si>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</si>
  <si>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</si>
  <si>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</si>
  <si>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</si>
  <si>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</si>
  <si>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</si>
  <si>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</si>
  <si>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</si>
  <si>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</si>
  <si>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</si>
  <si>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</si>
  <si>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</si>
  <si>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</si>
  <si>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</si>
  <si>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</si>
  <si>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</si>
  <si>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</si>
  <si>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</si>
  <si>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</si>
  <si>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</si>
  <si>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</si>
  <si>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</si>
  <si>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</si>
  <si>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</si>
  <si>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</si>
  <si>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</si>
  <si>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</si>
  <si>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</si>
  <si>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</si>
  <si>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</si>
  <si>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</si>
  <si>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</si>
  <si>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</si>
  <si>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</si>
  <si>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</si>
  <si>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</si>
  <si>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</si>
  <si>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</si>
  <si>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</si>
  <si>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</si>
  <si>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</si>
  <si>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</si>
  <si>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</si>
  <si>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</si>
  <si>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</si>
  <si>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</si>
  <si>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</si>
  <si>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</si>
  <si>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</si>
  <si>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</si>
  <si>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</si>
  <si>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</si>
  <si>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</si>
  <si>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</si>
  <si>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</si>
  <si>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</si>
  <si>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</si>
  <si>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</si>
  <si>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</si>
  <si>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</si>
  <si>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</si>
  <si>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</si>
  <si>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</si>
  <si>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</si>
  <si>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</si>
  <si>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</si>
  <si>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</si>
  <si>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</si>
  <si>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</si>
  <si>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</si>
  <si>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</si>
  <si>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</si>
  <si>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</si>
  <si>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</si>
  <si>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</si>
  <si>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</si>
  <si>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</si>
  <si>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</si>
  <si>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</si>
  <si>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</si>
  <si>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</si>
  <si>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</si>
  <si>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</si>
  <si>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</si>
  <si>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</si>
  <si>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</si>
  <si>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</si>
  <si>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</si>
  <si>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</si>
  <si>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</si>
  <si>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</si>
  <si>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</si>
  <si>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</si>
  <si>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</si>
  <si>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</si>
  <si>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</si>
  <si>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</si>
  <si>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</si>
  <si>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</si>
  <si>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</si>
  <si>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</si>
  <si>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</si>
  <si>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</si>
  <si>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</si>
  <si>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</si>
  <si>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</si>
  <si>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</si>
  <si>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</si>
  <si>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</si>
  <si>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</si>
  <si>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</si>
  <si>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</si>
  <si>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</si>
  <si>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</si>
  <si>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</si>
  <si>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</si>
  <si>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</si>
  <si>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</si>
  <si>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</si>
  <si>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</si>
  <si>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</si>
  <si>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</si>
  <si>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</si>
  <si>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</si>
  <si>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</si>
  <si>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</si>
  <si>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</si>
  <si>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</si>
  <si>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</si>
  <si>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</si>
  <si>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</si>
  <si>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</si>
  <si>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</si>
  <si>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</si>
  <si>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</si>
  <si>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</si>
  <si>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</si>
  <si>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</si>
  <si>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</si>
  <si>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</si>
  <si>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</si>
  <si>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</si>
  <si>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</si>
  <si>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</si>
  <si>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</si>
  <si>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</si>
  <si>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</si>
  <si>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</si>
  <si>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</si>
  <si>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</si>
  <si>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</si>
  <si>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</si>
  <si>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</si>
  <si>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</si>
  <si>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</si>
  <si>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</si>
  <si>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</si>
  <si>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</si>
  <si>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</si>
  <si>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</si>
  <si>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</si>
  <si>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</si>
  <si>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</si>
  <si>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</si>
  <si>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</si>
  <si>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</si>
  <si>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</si>
  <si>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</si>
  <si>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</si>
  <si>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</si>
  <si>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</si>
  <si>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</si>
  <si>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</si>
  <si>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</si>
  <si>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</si>
  <si>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</si>
  <si>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</si>
  <si>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</si>
  <si>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</si>
  <si>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</si>
  <si>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</si>
  <si>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</si>
  <si>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</si>
  <si>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</si>
  <si>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</si>
  <si>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</si>
  <si>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</si>
  <si>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</si>
  <si>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</si>
  <si>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</si>
  <si>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</si>
  <si>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</si>
  <si>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</si>
  <si>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</si>
  <si>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</si>
  <si>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</si>
  <si>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</si>
  <si>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</si>
  <si>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</si>
  <si>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</si>
  <si>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</si>
  <si>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</si>
  <si>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</si>
  <si>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</si>
  <si>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</si>
  <si>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</si>
  <si>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</si>
  <si>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</si>
  <si>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</si>
  <si>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</si>
  <si>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</si>
  <si>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</si>
  <si>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</si>
  <si>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</si>
  <si>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</si>
  <si>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</si>
  <si>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</si>
  <si>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</si>
  <si>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</si>
  <si>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</si>
  <si>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</si>
  <si>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</si>
  <si>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</si>
  <si>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</si>
  <si>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</si>
  <si>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</si>
  <si>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</si>
  <si>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</si>
  <si>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</si>
  <si>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</si>
  <si>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</si>
  <si>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</si>
  <si>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</si>
  <si>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</si>
  <si>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</si>
  <si>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</si>
  <si>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</si>
  <si>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</si>
  <si>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</si>
  <si>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</si>
  <si>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</si>
  <si>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</si>
  <si>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</si>
  <si>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</si>
  <si>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</si>
  <si>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</si>
  <si>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</si>
  <si>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</si>
  <si>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</si>
  <si>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</si>
  <si>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</si>
  <si>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</si>
  <si>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</si>
  <si>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</si>
  <si>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</si>
  <si>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</si>
  <si>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</si>
  <si>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</si>
  <si>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</si>
  <si>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</si>
  <si>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</si>
  <si>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</si>
  <si>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</si>
  <si>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</si>
  <si>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</si>
  <si>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</si>
  <si>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</si>
  <si>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</si>
  <si>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</si>
  <si>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</si>
  <si>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</si>
  <si>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</si>
  <si>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</si>
  <si>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</si>
  <si>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</si>
  <si>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</si>
  <si>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</si>
  <si>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</si>
  <si>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</si>
  <si>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</si>
  <si>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</si>
  <si>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</si>
  <si>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</si>
  <si>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</si>
  <si>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</si>
  <si>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</si>
  <si>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</si>
  <si>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</si>
  <si>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</si>
  <si>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</si>
  <si>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</si>
  <si>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</si>
  <si>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</si>
  <si>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</si>
  <si>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</si>
  <si>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</si>
  <si>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</si>
  <si>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</si>
  <si>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</si>
  <si>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</si>
  <si>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</si>
  <si>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</si>
  <si>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</si>
  <si>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</si>
  <si>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</si>
  <si>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</si>
  <si>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</si>
  <si>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</si>
  <si>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</si>
  <si>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</si>
  <si>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</si>
  <si>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</si>
  <si>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</si>
  <si>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</si>
  <si>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</si>
  <si>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</si>
  <si>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</si>
  <si>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</si>
  <si>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</si>
  <si>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</si>
  <si>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</si>
  <si>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</si>
  <si>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</si>
  <si>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</si>
  <si>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</si>
  <si>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</si>
  <si>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</si>
  <si>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</si>
  <si>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</si>
  <si>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</si>
  <si>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</si>
  <si>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</si>
  <si>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</si>
  <si>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</si>
  <si>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</si>
  <si>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</si>
  <si>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</si>
  <si>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</si>
  <si>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</si>
  <si>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</si>
  <si>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</si>
  <si>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</si>
  <si>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</si>
  <si>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</si>
  <si>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</si>
  <si>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</si>
  <si>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</si>
  <si>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</si>
  <si>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</si>
  <si>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</si>
  <si>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</si>
  <si>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</si>
  <si>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</si>
  <si>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</si>
  <si>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</si>
  <si>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</si>
  <si>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</si>
  <si>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</si>
  <si>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</si>
  <si>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</si>
  <si>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</si>
  <si>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</si>
  <si>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</si>
  <si>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</si>
  <si>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</si>
  <si>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</si>
  <si>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</si>
  <si>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</si>
  <si>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</si>
  <si>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</si>
  <si>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</si>
  <si>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</si>
  <si>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</si>
  <si>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</si>
  <si>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</si>
  <si>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</si>
  <si>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</si>
  <si>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</si>
  <si>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</si>
  <si>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</si>
  <si>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</si>
  <si>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</si>
  <si>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</si>
  <si>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</si>
  <si>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</si>
  <si>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</si>
  <si>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</si>
  <si>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</si>
  <si>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</si>
  <si>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</si>
  <si>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</si>
  <si>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</si>
  <si>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</si>
  <si>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</si>
  <si>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</si>
  <si>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</si>
  <si>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</si>
  <si>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</si>
  <si>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</si>
  <si>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</si>
  <si>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</si>
  <si>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</si>
  <si>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</si>
  <si>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</si>
  <si>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</si>
  <si>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</si>
  <si>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</si>
  <si>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</si>
  <si>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</si>
  <si>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</si>
  <si>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</si>
  <si>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</si>
  <si>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</si>
  <si>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</si>
  <si>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</si>
  <si>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</si>
  <si>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</si>
  <si>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</si>
  <si>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</si>
  <si>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</si>
  <si>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</si>
  <si>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</si>
  <si>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</si>
  <si>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</si>
  <si>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</si>
  <si>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</si>
  <si>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</si>
  <si>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</si>
  <si>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</si>
  <si>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</si>
  <si>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</si>
  <si>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</si>
  <si>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</si>
  <si>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</si>
  <si>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</si>
  <si>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</si>
  <si>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</si>
  <si>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</si>
  <si>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</si>
  <si>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</si>
  <si>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</si>
  <si>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</si>
  <si>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</si>
  <si>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</si>
  <si>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</si>
  <si>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</si>
  <si>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</si>
  <si>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</si>
  <si>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</si>
  <si>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</si>
  <si>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</si>
  <si>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</si>
  <si>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</si>
  <si>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</si>
  <si>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</si>
  <si>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</si>
  <si>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</si>
  <si>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</si>
  <si>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</si>
  <si>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</si>
  <si>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</si>
  <si>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</si>
  <si>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</si>
  <si>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</si>
  <si>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</si>
  <si>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</si>
  <si>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</si>
  <si>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</si>
  <si>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</si>
  <si>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</si>
  <si>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</si>
  <si>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</si>
  <si>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</si>
  <si>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</si>
  <si>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</si>
  <si>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</si>
  <si>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</si>
  <si>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</si>
  <si>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</si>
  <si>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</si>
  <si>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</si>
  <si>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</si>
  <si>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</si>
  <si>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</si>
  <si>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</si>
  <si>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</si>
  <si>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</si>
  <si>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</si>
  <si>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</si>
  <si>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</si>
  <si>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</si>
  <si>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</si>
  <si>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</si>
  <si>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</si>
  <si>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</si>
  <si>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</si>
  <si>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</si>
  <si>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</si>
  <si>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</si>
  <si>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</si>
  <si>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</si>
  <si>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</si>
  <si>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</si>
  <si>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</si>
  <si>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</si>
  <si>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</si>
  <si>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</si>
  <si>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</si>
  <si>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</si>
  <si>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</si>
  <si>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</si>
  <si>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</si>
  <si>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</si>
  <si>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</si>
  <si>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</si>
  <si>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</si>
  <si>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</si>
  <si>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</si>
  <si>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</si>
  <si>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</si>
  <si>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</si>
  <si>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</si>
  <si>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</si>
  <si>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</si>
  <si>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</si>
  <si>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</si>
  <si>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</si>
  <si>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</si>
  <si>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</si>
  <si>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</si>
  <si>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</si>
  <si>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</si>
  <si>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</si>
  <si>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</si>
  <si>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</si>
  <si>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</si>
  <si>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</si>
  <si>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</si>
  <si>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</si>
  <si>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</si>
  <si>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</si>
  <si>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</si>
  <si>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</si>
  <si>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</si>
  <si>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</si>
  <si>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</si>
  <si>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</si>
  <si>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</si>
  <si>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</si>
  <si>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</si>
  <si>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</si>
  <si>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</si>
  <si>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</si>
  <si>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</si>
  <si>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</si>
  <si>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</si>
  <si>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</si>
  <si>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</si>
  <si>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</si>
  <si>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</si>
  <si>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</si>
  <si>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</si>
  <si>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</si>
  <si>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</si>
  <si>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</si>
  <si>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</si>
  <si>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</si>
  <si>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</si>
  <si>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</si>
  <si>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</si>
  <si>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</si>
  <si>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</si>
  <si>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</si>
  <si>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</si>
  <si>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</si>
  <si>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</si>
  <si>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</si>
  <si>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</si>
  <si>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</si>
  <si>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</si>
  <si>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</si>
  <si>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</si>
  <si>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</si>
  <si>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</si>
  <si>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</si>
  <si>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</si>
  <si>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</si>
  <si>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</si>
  <si>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</si>
  <si>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</si>
  <si>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</si>
  <si>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</si>
  <si>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</si>
  <si>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</si>
  <si>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</si>
  <si>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</si>
  <si>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</si>
  <si>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</si>
  <si>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</si>
  <si>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</si>
  <si>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</si>
  <si>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</si>
  <si>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</si>
  <si>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</si>
  <si>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</si>
  <si>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</si>
  <si>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</si>
  <si>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</si>
  <si>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</si>
  <si>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</si>
  <si>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</si>
  <si>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</si>
  <si>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</si>
  <si>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</si>
  <si>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</si>
  <si>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</si>
  <si>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</si>
  <si>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</si>
  <si>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</si>
  <si>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</si>
  <si>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</si>
  <si>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</si>
  <si>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</si>
  <si>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</si>
  <si>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</si>
  <si>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</si>
  <si>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</si>
  <si>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</si>
  <si>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</si>
  <si>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</si>
  <si>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</si>
  <si>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</si>
  <si>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</si>
  <si>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</si>
  <si>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</si>
  <si>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</si>
  <si>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</si>
  <si>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</si>
  <si>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</si>
  <si>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</si>
  <si>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</si>
  <si>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</si>
  <si>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</si>
  <si>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</si>
  <si>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</si>
  <si>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</si>
  <si>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</si>
  <si>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</si>
  <si>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</si>
  <si>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</si>
  <si>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</si>
  <si>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</si>
  <si>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</si>
  <si>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</si>
  <si>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</si>
  <si>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</si>
  <si>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</si>
  <si>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</si>
  <si>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</si>
  <si>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</si>
  <si>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</si>
  <si>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</si>
  <si>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</si>
  <si>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</si>
  <si>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</si>
  <si>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</si>
  <si>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</si>
  <si>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</si>
  <si>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</si>
  <si>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</si>
  <si>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</si>
  <si>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</si>
  <si>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</si>
  <si>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</si>
  <si>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</si>
  <si>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</si>
  <si>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</si>
  <si>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</si>
  <si>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</si>
  <si>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</si>
  <si>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</si>
  <si>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</si>
  <si>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</si>
  <si>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</si>
  <si>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</si>
  <si>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</si>
  <si>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</si>
  <si>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</si>
  <si>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</si>
  <si>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</si>
  <si>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</si>
  <si>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</si>
  <si>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</si>
  <si>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</si>
  <si>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</si>
  <si>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</si>
  <si>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</si>
  <si>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</si>
  <si>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</si>
  <si>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</si>
  <si>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</si>
  <si>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</si>
  <si>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</si>
  <si>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</si>
  <si>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</si>
  <si>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</si>
  <si>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</si>
  <si>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</si>
  <si>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</si>
  <si>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</si>
  <si>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</si>
  <si>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</si>
  <si>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</si>
  <si>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</si>
  <si>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</si>
  <si>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</si>
  <si>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</si>
  <si>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</si>
  <si>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</si>
  <si>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</si>
  <si>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</si>
  <si>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</si>
  <si>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</si>
  <si>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</si>
  <si>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</si>
  <si>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</si>
  <si>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</si>
  <si>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</si>
  <si>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</si>
  <si>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</si>
  <si>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</si>
  <si>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</si>
  <si>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</si>
  <si>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</si>
  <si>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</si>
  <si>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</si>
  <si>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</si>
  <si>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</si>
  <si>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</si>
  <si>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</si>
  <si>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</si>
  <si>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</si>
  <si>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</si>
  <si>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</si>
  <si>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</si>
  <si>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</si>
  <si>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</si>
  <si>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</si>
  <si>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</si>
  <si>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</si>
  <si>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</si>
  <si>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</si>
  <si>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</si>
  <si>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</si>
  <si>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</si>
  <si>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</si>
  <si>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</si>
  <si>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</si>
  <si>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</si>
  <si>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</si>
  <si>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</si>
  <si>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</si>
  <si>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</si>
  <si>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</si>
  <si>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</si>
  <si>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</si>
  <si>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</si>
  <si>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</si>
  <si>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</si>
  <si>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</si>
  <si>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</si>
  <si>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</si>
  <si>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</si>
  <si>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</si>
  <si>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</si>
  <si>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</si>
  <si>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</si>
  <si>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</si>
  <si>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</si>
  <si>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</si>
  <si>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</si>
  <si>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</si>
  <si>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</si>
  <si>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</si>
  <si>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</si>
  <si>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</si>
  <si>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</si>
  <si>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</si>
  <si>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</si>
  <si>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</si>
  <si>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</si>
  <si>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</si>
  <si>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</si>
  <si>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</si>
  <si>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</si>
  <si>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</si>
  <si>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</si>
  <si>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</si>
  <si>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</si>
  <si>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</si>
  <si>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</si>
  <si>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</si>
  <si>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</si>
  <si>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</si>
  <si>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</si>
  <si>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</si>
  <si>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</si>
  <si>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</si>
  <si>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</si>
  <si>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</si>
  <si>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</si>
  <si>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</si>
  <si>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</si>
  <si>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</si>
  <si>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</si>
  <si>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</si>
  <si>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</si>
  <si>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</si>
  <si>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</si>
  <si>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</si>
  <si>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</si>
  <si>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</si>
  <si>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</si>
  <si>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</si>
  <si>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</si>
  <si>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</si>
  <si>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</si>
  <si>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</si>
  <si>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</si>
  <si>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</si>
  <si>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</si>
  <si>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</si>
  <si>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</si>
  <si>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</si>
  <si>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</si>
  <si>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</si>
  <si>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</si>
  <si>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</si>
  <si>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</si>
  <si>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</si>
  <si>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</si>
  <si>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</si>
  <si>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</si>
  <si>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</si>
  <si>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</si>
  <si>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</si>
  <si>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</si>
  <si>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</si>
  <si>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</si>
  <si>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</si>
  <si>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</si>
  <si>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</si>
  <si>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</si>
  <si>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</si>
  <si>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</si>
  <si>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</si>
  <si>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</si>
  <si>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</si>
  <si>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</si>
  <si>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</si>
  <si>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</si>
  <si>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</si>
  <si>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</si>
  <si>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</si>
  <si>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</si>
  <si>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</si>
  <si>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</si>
  <si>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</si>
  <si>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</si>
  <si>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</si>
  <si>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</si>
  <si>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</si>
  <si>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</si>
  <si>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</si>
  <si>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</si>
  <si>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</si>
  <si>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</si>
  <si>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</si>
  <si>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</si>
  <si>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</si>
  <si>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</si>
  <si>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</si>
  <si>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</si>
  <si>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</si>
  <si>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</si>
  <si>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</si>
  <si>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</si>
  <si>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</si>
  <si>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</si>
  <si>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</si>
  <si>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</si>
  <si>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</si>
  <si>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</si>
  <si>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</si>
  <si>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</si>
  <si>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</si>
  <si>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</si>
  <si>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</si>
  <si>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</si>
  <si>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</si>
  <si>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</si>
  <si>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</si>
  <si>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</si>
  <si>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</si>
  <si>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</si>
  <si>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</si>
  <si>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</si>
  <si>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</si>
  <si>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</si>
  <si>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</si>
  <si>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</si>
  <si>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</si>
  <si>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</si>
  <si>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</si>
  <si>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</si>
  <si>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</si>
  <si>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</si>
  <si>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</si>
  <si>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</si>
  <si>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</si>
  <si>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</si>
  <si>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</si>
  <si>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</si>
  <si>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</si>
  <si>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</si>
  <si>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</si>
  <si>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</si>
  <si>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</si>
  <si>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</si>
  <si>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</si>
  <si>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</si>
  <si>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</si>
  <si>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</si>
  <si>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</si>
  <si>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</si>
  <si>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</si>
  <si>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</si>
  <si>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</si>
  <si>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</si>
  <si>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</si>
  <si>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</si>
  <si>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</si>
  <si>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</si>
  <si>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</si>
  <si>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</si>
  <si>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</si>
  <si>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</si>
  <si>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</si>
  <si>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</si>
  <si>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</si>
  <si>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</si>
  <si>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</si>
  <si>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</si>
  <si>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</si>
  <si>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</si>
  <si>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</si>
  <si>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</si>
  <si>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</si>
  <si>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</si>
  <si>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</si>
  <si>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</si>
  <si>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</si>
  <si>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</si>
  <si>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</si>
  <si>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</si>
  <si>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</si>
  <si>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</si>
  <si>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</si>
  <si>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</si>
  <si>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</si>
  <si>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</si>
  <si>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</si>
  <si>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</si>
  <si>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</si>
  <si>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</si>
  <si>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</si>
  <si>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</si>
  <si>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</si>
  <si>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</si>
  <si>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</si>
  <si>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</si>
  <si>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</si>
  <si>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</si>
  <si>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</si>
  <si>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</si>
  <si>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</si>
  <si>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</si>
  <si>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</si>
  <si>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</si>
  <si>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</si>
  <si>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</si>
  <si>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</si>
  <si>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</si>
  <si>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</si>
  <si>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</si>
  <si>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</si>
  <si>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</si>
  <si>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</si>
  <si>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</si>
  <si>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</si>
  <si>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</si>
  <si>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</si>
  <si>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</si>
  <si>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</si>
  <si>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</si>
  <si>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</si>
  <si>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</si>
  <si>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</si>
  <si>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</si>
  <si>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</si>
  <si>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</si>
  <si>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</si>
  <si>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</si>
  <si>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</si>
  <si>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</si>
  <si>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</si>
  <si>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</si>
  <si>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</si>
  <si>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</si>
  <si>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</si>
  <si>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</si>
  <si>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</si>
  <si>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</si>
  <si>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</si>
  <si>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</si>
  <si>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</si>
  <si>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</si>
  <si>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</si>
  <si>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</si>
  <si>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</si>
  <si>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</si>
  <si>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</si>
  <si>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</si>
  <si>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</si>
  <si>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</si>
  <si>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</si>
  <si>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</si>
  <si>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</si>
  <si>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</si>
  <si>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</si>
  <si>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</si>
  <si>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</si>
  <si>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</si>
  <si>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</si>
  <si>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</si>
  <si>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</si>
  <si>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</si>
  <si>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</si>
  <si>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</si>
  <si>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</si>
  <si>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</si>
  <si>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</si>
  <si>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</si>
  <si>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</si>
  <si>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</si>
  <si>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</si>
  <si>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</si>
  <si>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</si>
  <si>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</si>
  <si>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</si>
  <si>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</si>
  <si>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</si>
  <si>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</si>
  <si>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</si>
  <si>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</si>
  <si>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</si>
  <si>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</si>
  <si>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</si>
  <si>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</si>
  <si>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</si>
  <si>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</si>
  <si>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</si>
  <si>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</si>
  <si>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</si>
  <si>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</si>
  <si>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</si>
  <si>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</si>
  <si>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</si>
  <si>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</si>
  <si>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</si>
  <si>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</si>
  <si>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</si>
  <si>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</si>
  <si>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</si>
  <si>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</si>
  <si>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</si>
  <si>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</si>
  <si>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</si>
  <si>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</si>
  <si>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</si>
  <si>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</si>
  <si>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</si>
  <si>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</si>
  <si>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</si>
  <si>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</si>
  <si>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</si>
  <si>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</si>
  <si>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</si>
  <si>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</si>
  <si>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</si>
  <si>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</si>
  <si>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</si>
  <si>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</si>
  <si>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</si>
  <si>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</si>
  <si>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</si>
  <si>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</si>
  <si>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</si>
  <si>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</si>
  <si>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</si>
  <si>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</si>
  <si>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</si>
  <si>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</si>
  <si>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</si>
  <si>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</si>
  <si>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</si>
  <si>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</si>
  <si>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</si>
  <si>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</si>
  <si>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</si>
  <si>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</si>
  <si>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</si>
  <si>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</si>
  <si>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</si>
  <si>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</si>
  <si>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</si>
  <si>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</si>
  <si>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</si>
  <si>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</si>
  <si>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</si>
  <si>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</si>
  <si>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</si>
  <si>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</si>
  <si>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</si>
  <si>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</si>
  <si>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</si>
  <si>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</si>
  <si>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</si>
  <si>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</si>
  <si>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</si>
  <si>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</si>
  <si>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</si>
  <si>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</si>
  <si>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</si>
  <si>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</si>
  <si>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</si>
  <si>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</si>
  <si>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</si>
  <si>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</si>
  <si>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</si>
  <si>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</si>
  <si>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</si>
  <si>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</si>
  <si>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</si>
  <si>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</si>
  <si>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</si>
  <si>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</si>
  <si>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</si>
  <si>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</si>
  <si>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</si>
  <si>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</si>
  <si>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</si>
  <si>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</si>
  <si>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</si>
  <si>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</si>
  <si>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</si>
  <si>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</si>
  <si>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</si>
  <si>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</si>
  <si>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</si>
  <si>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</si>
  <si>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</si>
  <si>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</si>
  <si>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</si>
  <si>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</si>
  <si>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</si>
  <si>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</si>
  <si>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</si>
  <si>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</si>
  <si>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</si>
  <si>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</si>
  <si>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</si>
  <si>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</si>
  <si>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</si>
  <si>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</si>
  <si>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</si>
  <si>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</si>
  <si>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</si>
  <si>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</si>
  <si>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</si>
  <si>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</si>
  <si>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</si>
  <si>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</si>
  <si>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</si>
  <si>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</si>
  <si>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</si>
  <si>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</si>
  <si>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</si>
  <si>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</si>
  <si>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</si>
  <si>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</si>
  <si>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</si>
  <si>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</si>
  <si>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</si>
  <si>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</si>
  <si>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</si>
  <si>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</si>
  <si>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</si>
  <si>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</si>
  <si>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</si>
  <si>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</si>
  <si>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</si>
  <si>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</si>
  <si>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</si>
  <si>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</si>
  <si>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</si>
  <si>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</si>
  <si>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</si>
  <si>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</si>
  <si>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</si>
  <si>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</si>
  <si>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</si>
  <si>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</si>
  <si>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</si>
  <si>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</si>
  <si>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</si>
  <si>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</si>
  <si>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</si>
  <si>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</si>
  <si>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</si>
  <si>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</si>
  <si>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</si>
  <si>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</si>
  <si>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</si>
  <si>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</si>
  <si>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</si>
  <si>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</si>
  <si>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</si>
  <si>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</si>
  <si>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</si>
  <si>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</si>
  <si>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</si>
  <si>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</si>
  <si>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</si>
  <si>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</si>
  <si>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</si>
  <si>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</si>
  <si>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</si>
  <si>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</si>
  <si>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</si>
  <si>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</si>
  <si>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</si>
  <si>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</si>
  <si>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</si>
  <si>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</si>
  <si>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</si>
  <si>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</si>
  <si>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</si>
  <si>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</si>
  <si>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</si>
  <si>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</si>
  <si>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</si>
  <si>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</si>
  <si>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</si>
  <si>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</si>
  <si>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</si>
  <si>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</si>
  <si>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</si>
  <si>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</si>
  <si>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</si>
  <si>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</si>
  <si>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</si>
  <si>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</si>
  <si>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</si>
  <si>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</si>
  <si>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</si>
  <si>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</si>
  <si>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</si>
  <si>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</si>
  <si>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</si>
  <si>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</si>
  <si>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</si>
  <si>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</si>
  <si>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</si>
  <si>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</si>
  <si>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</si>
  <si>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</si>
  <si>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</si>
  <si>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</si>
  <si>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</si>
  <si>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</si>
  <si>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</si>
  <si>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</si>
  <si>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</si>
  <si>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</si>
  <si>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</si>
  <si>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</si>
  <si>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</si>
  <si>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</si>
  <si>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</si>
  <si>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</si>
  <si>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</si>
  <si>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</si>
  <si>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</si>
  <si>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</si>
  <si>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</si>
  <si>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</si>
  <si>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</si>
  <si>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</si>
  <si>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</si>
  <si>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</si>
  <si>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</si>
  <si>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</si>
  <si>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</si>
  <si>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</si>
  <si>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</si>
  <si>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</si>
  <si>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</si>
  <si>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</si>
  <si>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</si>
  <si>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</si>
  <si>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</si>
  <si>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</si>
  <si>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</si>
  <si>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</si>
  <si>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</si>
  <si>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</si>
  <si>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</si>
  <si>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</si>
  <si>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</si>
  <si>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</si>
  <si>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</si>
  <si>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</si>
  <si>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</si>
  <si>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</si>
  <si>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</si>
  <si>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</si>
  <si>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</si>
  <si>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</si>
  <si>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</si>
  <si>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</si>
  <si>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</si>
  <si>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</si>
  <si>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</si>
  <si>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</si>
  <si>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</si>
  <si>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</si>
  <si>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</si>
  <si>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</si>
  <si>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</si>
  <si>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</si>
  <si>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</si>
  <si>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</si>
  <si>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</si>
  <si>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</si>
  <si>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</si>
  <si>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</si>
  <si>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</si>
  <si>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</si>
  <si>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</si>
  <si>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</si>
  <si>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</si>
  <si>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</si>
  <si>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</si>
  <si>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</si>
  <si>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</si>
  <si>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</si>
  <si>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</si>
  <si>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</si>
  <si>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</si>
  <si>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</si>
  <si>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</si>
  <si>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</si>
  <si>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</si>
  <si>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</si>
  <si>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</si>
  <si>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</si>
  <si>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</si>
  <si>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</si>
  <si>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</si>
  <si>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</si>
  <si>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</si>
  <si>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</si>
  <si>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</si>
  <si>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</si>
  <si>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</si>
  <si>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</si>
  <si>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</si>
  <si>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</si>
  <si>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</si>
  <si>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</si>
  <si>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</si>
  <si>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</si>
  <si>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</si>
  <si>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</si>
  <si>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</si>
  <si>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</si>
  <si>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</si>
  <si>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</si>
  <si>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</si>
  <si>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</si>
  <si>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</si>
  <si>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</si>
  <si>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</si>
  <si>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</si>
  <si>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</si>
  <si>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</si>
  <si>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</si>
  <si>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</si>
  <si>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</si>
  <si>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</si>
  <si>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</si>
  <si>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</si>
  <si>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</si>
  <si>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</si>
  <si>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</si>
  <si>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</si>
  <si>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</si>
  <si>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</si>
  <si>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</si>
  <si>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</si>
  <si>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</si>
  <si>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</si>
  <si>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</si>
  <si>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</si>
  <si>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</si>
  <si>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</si>
  <si>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</si>
  <si>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</si>
  <si>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</si>
  <si>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</si>
  <si>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</si>
  <si>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</si>
  <si>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</si>
  <si>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</si>
  <si>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</si>
  <si>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</si>
  <si>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</si>
  <si>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</si>
  <si>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</si>
  <si>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</si>
  <si>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</si>
  <si>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</si>
  <si>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</si>
  <si>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</si>
  <si>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</si>
  <si>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</si>
  <si>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</si>
  <si>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</si>
  <si>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</si>
  <si>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</si>
  <si>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</si>
  <si>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</si>
  <si>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</si>
  <si>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</si>
  <si>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</si>
  <si>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</si>
  <si>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</si>
  <si>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</si>
  <si>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</si>
  <si>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</si>
  <si>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</si>
  <si>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</si>
  <si>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</si>
  <si>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</si>
  <si>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</si>
  <si>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</si>
  <si>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</si>
  <si>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</si>
  <si>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</si>
  <si>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</si>
  <si>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</si>
  <si>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</si>
  <si>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</si>
  <si>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</si>
  <si>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</si>
  <si>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</si>
  <si>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</si>
  <si>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</si>
  <si>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</si>
  <si>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</si>
  <si>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</si>
  <si>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</si>
  <si>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</si>
  <si>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</si>
  <si>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</si>
  <si>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</si>
  <si>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</si>
  <si>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</si>
  <si>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</si>
  <si>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</si>
  <si>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</si>
  <si>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</si>
  <si>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</si>
  <si>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</si>
  <si>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</si>
  <si>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</si>
  <si>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</si>
  <si>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</si>
  <si>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</si>
  <si>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</si>
  <si>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</si>
  <si>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</si>
  <si>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</si>
  <si>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</si>
  <si>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</si>
  <si>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</si>
  <si>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</si>
  <si>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</si>
  <si>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</si>
  <si>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</si>
  <si>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</si>
  <si>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</si>
  <si>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</si>
  <si>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</si>
  <si>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</si>
  <si>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</si>
  <si>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</si>
  <si>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</si>
  <si>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</si>
  <si>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</si>
  <si>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</si>
  <si>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</si>
  <si>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</si>
  <si>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</si>
  <si>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</si>
  <si>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</si>
  <si>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</si>
  <si>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</si>
  <si>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</si>
  <si>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</si>
  <si>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</si>
  <si>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</si>
  <si>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</si>
  <si>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</si>
  <si>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</si>
  <si>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</si>
  <si>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</si>
  <si>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</si>
  <si>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</si>
  <si>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</si>
  <si>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</si>
  <si>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</si>
  <si>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</si>
  <si>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</si>
  <si>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</si>
  <si>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</si>
  <si>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</si>
  <si>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</si>
  <si>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</si>
  <si>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</si>
  <si>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</si>
  <si>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</si>
  <si>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</si>
  <si>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</si>
  <si>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</si>
  <si>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</si>
  <si>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</si>
  <si>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</si>
  <si>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</si>
  <si>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</si>
  <si>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</si>
  <si>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</si>
  <si>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</si>
  <si>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</si>
  <si>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</si>
  <si>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</si>
  <si>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</si>
  <si>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</si>
  <si>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</si>
  <si>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</si>
  <si>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</si>
  <si>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</si>
  <si>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</si>
  <si>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</si>
  <si>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</si>
  <si>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</si>
  <si>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</si>
  <si>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</si>
  <si>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</si>
  <si>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</si>
  <si>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</si>
  <si>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</si>
  <si>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</si>
  <si>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</si>
  <si>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</si>
  <si>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</si>
  <si>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</si>
  <si>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</si>
  <si>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</si>
  <si>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</si>
  <si>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</si>
  <si>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</si>
  <si>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</si>
  <si>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</si>
  <si>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</si>
  <si>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</si>
  <si>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</si>
  <si>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</si>
  <si>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</si>
  <si>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</si>
  <si>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</si>
  <si>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</si>
  <si>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</si>
  <si>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</si>
  <si>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</si>
  <si>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</si>
  <si>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</si>
  <si>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</si>
  <si>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</si>
  <si>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</si>
  <si>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</si>
  <si>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</si>
  <si>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</si>
  <si>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</si>
  <si>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</si>
  <si>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</si>
  <si>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</si>
  <si>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</si>
  <si>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</si>
  <si>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</si>
  <si>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</si>
  <si>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</si>
  <si>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</si>
  <si>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</si>
  <si>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</si>
  <si>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</si>
  <si>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</si>
  <si>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</si>
  <si>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</si>
  <si>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</si>
  <si>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</si>
  <si>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</si>
  <si>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</si>
  <si>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</si>
  <si>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</si>
  <si>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</si>
  <si>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</si>
  <si>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</si>
  <si>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</si>
  <si>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</si>
  <si>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Successful Campaign</t>
  </si>
  <si>
    <t>Unsuccessful Campaign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</si>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</sst>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\/dd\/yy"/>
    <numFmt numFmtId="165" formatCode="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" fontId="0" fillId="0" borderId="0" xfId="0" applyNumberFormat="1"/>
    <xf numFmtId="43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16" fillId="0" borderId="0" xfId="0" applyNumberFormat="1" applyFont="1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276"/>
      <color rgb="FF0076BF"/>
      <color rgb="FF018066"/>
      <color rgb="FF02BF99"/>
      <color rgb="FFE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8-AB48-9466-DA5A7395F49A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8-AB48-9466-DA5A7395F49A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A8-AB48-9466-DA5A7395F49A}"/>
            </c:ext>
          </c:extLst>
        </c:ser>
        <c:ser>
          <c:idx val="3"/>
          <c:order val="3"/>
          <c:tx>
            <c:strRef>
              <c:f>'Sheet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A8-AB48-9466-DA5A7395F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718240"/>
        <c:axId val="711397984"/>
      </c:barChart>
      <c:catAx>
        <c:axId val="7117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97984"/>
        <c:crosses val="autoZero"/>
        <c:auto val="1"/>
        <c:lblAlgn val="ctr"/>
        <c:lblOffset val="100"/>
        <c:noMultiLvlLbl val="0"/>
      </c:catAx>
      <c:valAx>
        <c:axId val="7113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7-8B4D-B369-DCD74B225E3A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F7-8B4D-B369-DCD74B225E3A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F7-8B4D-B369-DCD74B225E3A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F7-8B4D-B369-DCD74B225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1147567"/>
        <c:axId val="1026508511"/>
      </c:barChart>
      <c:catAx>
        <c:axId val="123114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08511"/>
        <c:crosses val="autoZero"/>
        <c:auto val="1"/>
        <c:lblAlgn val="ctr"/>
        <c:lblOffset val="100"/>
        <c:noMultiLvlLbl val="0"/>
      </c:catAx>
      <c:valAx>
        <c:axId val="10265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4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7-044A-87DB-F2DF4E3F7DAF}"/>
            </c:ext>
          </c:extLst>
        </c:ser>
        <c:ser>
          <c:idx val="1"/>
          <c:order val="1"/>
          <c:tx>
            <c:strRef>
              <c:f>'Sheet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7-044A-87DB-F2DF4E3F7DAF}"/>
            </c:ext>
          </c:extLst>
        </c:ser>
        <c:ser>
          <c:idx val="2"/>
          <c:order val="2"/>
          <c:tx>
            <c:strRef>
              <c:f>'Sheet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'Sheet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7-044A-87DB-F2DF4E3F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997008"/>
        <c:axId val="1532999184"/>
      </c:lineChart>
      <c:catAx>
        <c:axId val="15329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99184"/>
        <c:crosses val="autoZero"/>
        <c:auto val="1"/>
        <c:lblAlgn val="ctr"/>
        <c:lblOffset val="100"/>
        <c:noMultiLvlLbl val="0"/>
      </c:catAx>
      <c:valAx>
        <c:axId val="15329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613617448665133E-2"/>
          <c:y val="0.15161183213607335"/>
          <c:w val="0.94536974308538801"/>
          <c:h val="0.72061038878801054"/>
        </c:manualLayout>
      </c:layout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32-F542-A324-8BFC8B7D6AC6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32-F542-A324-8BFC8B7D6AC6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32-F542-A324-8BFC8B7D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44000"/>
        <c:axId val="2119495679"/>
      </c:lineChart>
      <c:catAx>
        <c:axId val="765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95679"/>
        <c:crosses val="autoZero"/>
        <c:auto val="1"/>
        <c:lblAlgn val="ctr"/>
        <c:lblOffset val="100"/>
        <c:noMultiLvlLbl val="0"/>
      </c:catAx>
      <c:valAx>
        <c:axId val="21194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793749</xdr:colOff>
      <xdr:row>1</xdr:row>
      <xdr:rowOff>177800</xdr:rowOff>
    </xdr:from>
    <xdr:to>
      <xdr:col>14</xdr:col>
      <xdr:colOff>391582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8B3EE-B0D4-9546-8EE8-7CF7C0F7C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450849</xdr:colOff>
      <xdr:row>4</xdr:row>
      <xdr:rowOff>12700</xdr:rowOff>
    </xdr:from>
    <xdr:to>
      <xdr:col>14</xdr:col>
      <xdr:colOff>810682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F5ECD-1DDE-0846-B492-F87C03BC3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3</xdr:row>
      <xdr:rowOff>114300</xdr:rowOff>
    </xdr:from>
    <xdr:to>
      <xdr:col>13</xdr:col>
      <xdr:colOff>596900</xdr:colOff>
      <xdr:row>22</xdr:row>
      <xdr:rowOff>113030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E886E5-73AC-3B44-882F-68E5C647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545655</xdr:colOff>
      <xdr:row>14</xdr:row>
      <xdr:rowOff>79543</xdr:rowOff>
    </xdr:from>
    <xdr:to>
      <xdr:col>7</xdr:col>
      <xdr:colOff>736823</xdr:colOff>
      <xdr:row>35</xdr:row>
      <xdr:rowOff>148123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DA41E-CAC3-8A4A-A854-7BF834DF5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4.801285069443" createdVersion="7" refreshedVersion="7" minRefreshableVersion="3" recordCount="1000" xr:uid="{61A71C97-6204-F946-A292-60FE5C10D5D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64.893764583336" createdVersion="7" refreshedVersion="7" minRefreshableVersion="3" recordCount="1001" xr:uid="{B92880AD-BAEC-C446-8E08-C90AFC8B89C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27E21F-60B0-E94B-A9BC-A05708E327EB}" name="PivotTable2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63D18-4742-3049-88AE-FC66D1424309}" name="PivotTable3" cacheId="3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9DE8D-AD63-914B-B2C3-56EBA0D2EC5A}" name="PivotTable13" cacheId="3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M19" sqref="M19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6" customWidth="1"/>
    <col min="8" max="8" width="13" bestFit="1" customWidth="1"/>
    <col min="9" max="9" width="17.6640625" style="14" customWidth="1"/>
    <col min="12" max="13" width="11.1640625" bestFit="1" customWidth="1"/>
    <col min="14" max="14" width="26" style="11" customWidth="1"/>
    <col min="15" max="15" width="24.83203125" style="11" customWidth="1"/>
    <col min="18" max="18" width="28" bestFit="1" customWidth="1"/>
    <col min="19" max="19" width="16.1640625" customWidth="1"/>
    <col min="20" max="20" width="16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3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RIGHT(R2,LEN(R2)-SEARCH("/",R2,1))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1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RIGHT(R3,LEN(R3)-SEARCH("/",R3,1))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1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1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1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1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1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1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1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1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1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1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1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1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1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1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1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1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1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1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1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1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1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1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1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1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1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1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1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1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1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1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1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1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1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1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1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1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1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1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1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1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1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1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1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1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1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1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1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1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1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1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1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1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1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1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1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1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1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1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1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1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1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1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1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1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RIGHT(R67,LEN(R67)-SEARCH("/",R67,1))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1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1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1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1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1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1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1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1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1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1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1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1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1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1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1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1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1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1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1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1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1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1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1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1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1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1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1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1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1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1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1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1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1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1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1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1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1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1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1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1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1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1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1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1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1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1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1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1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1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1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1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1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1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1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1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1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1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1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1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1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1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1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1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RIGHT(R131,LEN(R131)-SEARCH("/",R131,1))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1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1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1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1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1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1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1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1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1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1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1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1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1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1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1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1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1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1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1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1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1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1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1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1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1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1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1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1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1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1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1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1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1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1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1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1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1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1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1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1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1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1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1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1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1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1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1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1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1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1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1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1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1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1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1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1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1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1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1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1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1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1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1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1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RIGHT(R195,LEN(R195)-SEARCH("/",R195,1))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1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1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1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1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1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1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1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1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1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1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1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1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1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1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1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1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1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1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1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1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1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1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1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1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1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1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1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1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1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1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1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1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1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1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1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1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1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1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1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1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1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1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1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1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1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1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1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1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1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1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1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1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1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1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1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1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1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1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1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1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1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1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1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1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RIGHT(R259,LEN(R259)-SEARCH("/",R259,1))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1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1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1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1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1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1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1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1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1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1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1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1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1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1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1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1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1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1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1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1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1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1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1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1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1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1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1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1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1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1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1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1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1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1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1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1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1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1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1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1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1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1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1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1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1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1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1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1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1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1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1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1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1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1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1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1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1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1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1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1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1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1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1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1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RIGHT(R323,LEN(R323)-SEARCH("/",R323,1))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1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1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1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1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1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1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1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1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1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1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1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1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1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1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1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1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1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1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1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1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1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1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1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1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1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1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1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1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1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1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1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1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1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1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1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1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1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1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1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1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1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1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1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1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1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1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1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1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1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1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1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1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1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1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1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1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1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1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1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1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1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1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1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1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RIGHT(R387,LEN(R387)-SEARCH("/",R387,1))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1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1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1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1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1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1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1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1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1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1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1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1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1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1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1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1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1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1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1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1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1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1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1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1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1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1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1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1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1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1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1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1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1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1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1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1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1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1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1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1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1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1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1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1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1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1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1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1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1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1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1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1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1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1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1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1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1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1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1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1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1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1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1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1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RIGHT(R451,LEN(R451)-SEARCH("/",R451,1))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1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1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1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1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1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1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1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1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1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1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1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1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1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1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1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1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1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1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1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1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1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1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1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1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1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1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1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1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1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1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1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1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1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1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1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1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1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1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1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1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1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1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1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1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1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1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1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1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1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1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1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1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1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1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1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1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1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1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1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1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1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1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1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1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RIGHT(R515,LEN(R515)-SEARCH("/",R515,1))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1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1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1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1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1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1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1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1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1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1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1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1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1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1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1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1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1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1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1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1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1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1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1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1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1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1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1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1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1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1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1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1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1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1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1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1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1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1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1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1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1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1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1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1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1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1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1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1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1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1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1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1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1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1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1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1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1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1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1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1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1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1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1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1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RIGHT(R579,LEN(R579)-SEARCH("/",R579,1))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1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1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1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1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1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1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1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1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1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1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1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1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1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1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1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1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1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1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1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1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1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1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1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1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1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1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1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1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1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1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1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1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1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1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1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1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1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1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1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1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1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1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1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1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1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1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1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1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1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1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1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1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1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1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1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1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1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1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1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1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1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1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1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1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RIGHT(R643,LEN(R643)-SEARCH("/",R643,1))</f>
        <v>plays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1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1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1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1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1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1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1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1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1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1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1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1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1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1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1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1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1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1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1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1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1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1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1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1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1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1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1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1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1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1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1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1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1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1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1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1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1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1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1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1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1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1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1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1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1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1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1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1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1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1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1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1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1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1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1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1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1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1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1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1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1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1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1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1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RIGHT(R707,LEN(R707)-SEARCH("/",R707,1))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1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1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1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1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1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1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1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1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1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1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1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1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1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1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1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1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1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1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1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1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1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1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1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1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1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1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1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1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1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1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1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1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1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1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1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1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1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1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1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1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1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1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1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1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1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1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1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1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1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1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1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1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1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1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1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1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1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1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1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1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1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1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1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1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RIGHT(R771,LEN(R771)-SEARCH("/",R771,1))</f>
        <v>video games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1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1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1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1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1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1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1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1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1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1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1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1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1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1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1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1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1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1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1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1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1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1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1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1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1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1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1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1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1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1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1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1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1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1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1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1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1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1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1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1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1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1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1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1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1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1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1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1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1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1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1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1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1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1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1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1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1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1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1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1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1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1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1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RIGHT(R835,LEN(R835)-SEARCH("/",R835,1))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1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1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1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1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1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1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1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1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1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1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1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1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1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1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1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1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1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1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1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1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1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1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1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1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1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1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1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1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1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1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1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1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1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1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1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1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1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1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1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1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1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1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1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1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1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1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1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1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1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1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1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1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1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1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1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1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1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1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1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1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1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1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1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1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RIGHT(R899,LEN(R899)-SEARCH("/",R899,1))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1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1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1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1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1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1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1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1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1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1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1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1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1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1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1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1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1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1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1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1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1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1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1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1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1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1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1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1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1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1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1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1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1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1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1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1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1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1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1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1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1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1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1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1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1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1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1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1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1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1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1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1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1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1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1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1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1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1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1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1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1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1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1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1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RIGHT(R963,LEN(R963)-SEARCH("/",R963,1))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1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1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1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1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1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1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1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1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1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1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1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1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1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1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1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1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1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1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1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1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1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1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1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1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1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1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1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1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1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1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1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1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1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1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1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1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1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1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H1001" xr:uid="{00000000-0001-0000-0000-000000000000}"/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G2:G1048576">
    <cfRule type="containsText" dxfId="15" priority="2" operator="containsText" text="canceled">
      <formula>NOT(ISERROR(SEARCH("canceled",G2)))</formula>
    </cfRule>
    <cfRule type="containsText" dxfId="14" priority="3" operator="containsText" text="live">
      <formula>NOT(ISERROR(SEARCH("live",G2)))</formula>
    </cfRule>
    <cfRule type="containsText" dxfId="13" priority="4" operator="containsText" text="successful">
      <formula>NOT(ISERROR(SEARCH("successful",G2)))</formula>
    </cfRule>
    <cfRule type="containsText" dxfId="12" priority="5" operator="containsText" text="failed">
      <formula>NOT(ISERROR(SEARCH("failed",G2)))</formula>
    </cfRule>
  </conditionalFormatting>
  <conditionalFormatting sqref="F2:F1048576">
    <cfRule type="colorScale" priority="1">
      <colorScale>
        <cfvo type="num" val="0"/>
        <cfvo type="num" val="100"/>
        <cfvo type="num" val="200"/>
        <color rgb="FFFF7276"/>
        <color theme="9" tint="0.39997558519241921"/>
        <color theme="4" tint="0.39997558519241921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801C-85CD-E744-A730-2AE074148DEB}">
  <dimension ref="A1:F14"/>
  <sheetViews>
    <sheetView zoomScale="133" workbookViewId="0">
      <selection activeCell="O22" sqref="O22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9" t="s">
        <v>6</v>
      </c>
      <c r="B1" t="s">
        <v>2044</v>
      </c>
    </row>
    <row r="3" spans="1:6" x14ac:dyDescent="0.2">
      <c r="A3" s="9" t="s">
        <v>2045</v>
      </c>
      <c r="B3" s="9" t="s">
        <v>2046</v>
      </c>
    </row>
    <row r="4" spans="1:6" x14ac:dyDescent="0.2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10" t="s">
        <v>2034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10" t="s">
        <v>2035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10" t="s">
        <v>2036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10" t="s">
        <v>2037</v>
      </c>
      <c r="B8" s="8"/>
      <c r="C8" s="8"/>
      <c r="D8" s="8"/>
      <c r="E8" s="8">
        <v>4</v>
      </c>
      <c r="F8" s="8">
        <v>4</v>
      </c>
    </row>
    <row r="9" spans="1:6" x14ac:dyDescent="0.2">
      <c r="A9" s="10" t="s">
        <v>2038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10" t="s">
        <v>2039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10" t="s">
        <v>2040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10" t="s">
        <v>2041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10" t="s">
        <v>2042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10" t="s">
        <v>2043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B7AF-8A48-D349-97D1-E4A1E60BADAF}">
  <dimension ref="A1:F30"/>
  <sheetViews>
    <sheetView zoomScale="107" workbookViewId="0">
      <selection activeCell="J29" sqref="J29"/>
    </sheetView>
  </sheetViews>
  <sheetFormatPr baseColWidth="10" defaultRowHeight="16" x14ac:dyDescent="0.2"/>
  <cols>
    <col min="1" max="1" width="17.33203125" bestFit="1" customWidth="1"/>
    <col min="2" max="2" width="15.6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2044</v>
      </c>
    </row>
    <row r="2" spans="1:6" x14ac:dyDescent="0.2">
      <c r="A2" s="9" t="s">
        <v>2031</v>
      </c>
      <c r="B2" t="s">
        <v>2044</v>
      </c>
    </row>
    <row r="4" spans="1:6" x14ac:dyDescent="0.2">
      <c r="A4" s="9" t="s">
        <v>2045</v>
      </c>
      <c r="B4" s="9" t="s">
        <v>2046</v>
      </c>
    </row>
    <row r="5" spans="1:6" x14ac:dyDescent="0.2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2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">
      <c r="A23" s="10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">
      <c r="A24" s="10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">
      <c r="A26" s="10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2">
      <c r="A30" s="10" t="s">
        <v>2043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A86E-1E96-6E4D-A718-A34B72BFAC6E}">
  <dimension ref="A2:E19"/>
  <sheetViews>
    <sheetView zoomScale="104" workbookViewId="0">
      <selection activeCell="I35" sqref="I35"/>
    </sheetView>
  </sheetViews>
  <sheetFormatPr baseColWidth="10" defaultRowHeight="16" x14ac:dyDescent="0.2"/>
  <cols>
    <col min="1" max="1" width="17" bestFit="1" customWidth="1"/>
    <col min="2" max="2" width="16" bestFit="1" customWidth="1"/>
    <col min="3" max="3" width="6" bestFit="1" customWidth="1"/>
    <col min="4" max="4" width="9.6640625" bestFit="1" customWidth="1"/>
    <col min="5" max="5" width="11.1640625" bestFit="1" customWidth="1"/>
    <col min="6" max="6" width="10.83203125" bestFit="1" customWidth="1"/>
  </cols>
  <sheetData>
    <row r="2" spans="1:5" x14ac:dyDescent="0.2">
      <c r="A2" s="9" t="s">
        <v>2031</v>
      </c>
      <c r="B2" t="s">
        <v>2044</v>
      </c>
    </row>
    <row r="3" spans="1:5" x14ac:dyDescent="0.2">
      <c r="A3" s="9" t="s">
        <v>2085</v>
      </c>
      <c r="B3" t="s">
        <v>2044</v>
      </c>
    </row>
    <row r="5" spans="1:5" x14ac:dyDescent="0.2">
      <c r="A5" s="9" t="s">
        <v>2045</v>
      </c>
      <c r="B5" s="9" t="s">
        <v>2046</v>
      </c>
    </row>
    <row r="6" spans="1:5" x14ac:dyDescent="0.2">
      <c r="A6" s="9" t="s">
        <v>2033</v>
      </c>
      <c r="B6" t="s">
        <v>74</v>
      </c>
      <c r="C6" t="s">
        <v>14</v>
      </c>
      <c r="D6" t="s">
        <v>20</v>
      </c>
      <c r="E6" t="s">
        <v>2043</v>
      </c>
    </row>
    <row r="7" spans="1:5" x14ac:dyDescent="0.2">
      <c r="A7" s="10" t="s">
        <v>2073</v>
      </c>
      <c r="B7" s="8">
        <v>6</v>
      </c>
      <c r="C7" s="8">
        <v>36</v>
      </c>
      <c r="D7" s="8">
        <v>49</v>
      </c>
      <c r="E7" s="8">
        <v>91</v>
      </c>
    </row>
    <row r="8" spans="1:5" x14ac:dyDescent="0.2">
      <c r="A8" s="10" t="s">
        <v>2074</v>
      </c>
      <c r="B8" s="8">
        <v>7</v>
      </c>
      <c r="C8" s="8">
        <v>28</v>
      </c>
      <c r="D8" s="8">
        <v>44</v>
      </c>
      <c r="E8" s="8">
        <v>79</v>
      </c>
    </row>
    <row r="9" spans="1:5" x14ac:dyDescent="0.2">
      <c r="A9" s="10" t="s">
        <v>2075</v>
      </c>
      <c r="B9" s="8">
        <v>4</v>
      </c>
      <c r="C9" s="8">
        <v>33</v>
      </c>
      <c r="D9" s="8">
        <v>49</v>
      </c>
      <c r="E9" s="8">
        <v>86</v>
      </c>
    </row>
    <row r="10" spans="1:5" x14ac:dyDescent="0.2">
      <c r="A10" s="10" t="s">
        <v>2076</v>
      </c>
      <c r="B10" s="8">
        <v>1</v>
      </c>
      <c r="C10" s="8">
        <v>30</v>
      </c>
      <c r="D10" s="8">
        <v>46</v>
      </c>
      <c r="E10" s="8">
        <v>77</v>
      </c>
    </row>
    <row r="11" spans="1:5" x14ac:dyDescent="0.2">
      <c r="A11" s="10" t="s">
        <v>2077</v>
      </c>
      <c r="B11" s="8">
        <v>3</v>
      </c>
      <c r="C11" s="8">
        <v>35</v>
      </c>
      <c r="D11" s="8">
        <v>46</v>
      </c>
      <c r="E11" s="8">
        <v>84</v>
      </c>
    </row>
    <row r="12" spans="1:5" x14ac:dyDescent="0.2">
      <c r="A12" s="10" t="s">
        <v>2078</v>
      </c>
      <c r="B12" s="8">
        <v>3</v>
      </c>
      <c r="C12" s="8">
        <v>28</v>
      </c>
      <c r="D12" s="8">
        <v>55</v>
      </c>
      <c r="E12" s="8">
        <v>86</v>
      </c>
    </row>
    <row r="13" spans="1:5" x14ac:dyDescent="0.2">
      <c r="A13" s="10" t="s">
        <v>2079</v>
      </c>
      <c r="B13" s="8">
        <v>4</v>
      </c>
      <c r="C13" s="8">
        <v>31</v>
      </c>
      <c r="D13" s="8">
        <v>58</v>
      </c>
      <c r="E13" s="8">
        <v>93</v>
      </c>
    </row>
    <row r="14" spans="1:5" x14ac:dyDescent="0.2">
      <c r="A14" s="10" t="s">
        <v>2080</v>
      </c>
      <c r="B14" s="8">
        <v>8</v>
      </c>
      <c r="C14" s="8">
        <v>35</v>
      </c>
      <c r="D14" s="8">
        <v>41</v>
      </c>
      <c r="E14" s="8">
        <v>84</v>
      </c>
    </row>
    <row r="15" spans="1:5" x14ac:dyDescent="0.2">
      <c r="A15" s="10" t="s">
        <v>2081</v>
      </c>
      <c r="B15" s="8">
        <v>5</v>
      </c>
      <c r="C15" s="8">
        <v>23</v>
      </c>
      <c r="D15" s="8">
        <v>45</v>
      </c>
      <c r="E15" s="8">
        <v>73</v>
      </c>
    </row>
    <row r="16" spans="1:5" x14ac:dyDescent="0.2">
      <c r="A16" s="10" t="s">
        <v>2082</v>
      </c>
      <c r="B16" s="8">
        <v>6</v>
      </c>
      <c r="C16" s="8">
        <v>26</v>
      </c>
      <c r="D16" s="8">
        <v>45</v>
      </c>
      <c r="E16" s="8">
        <v>77</v>
      </c>
    </row>
    <row r="17" spans="1:5" x14ac:dyDescent="0.2">
      <c r="A17" s="10" t="s">
        <v>2083</v>
      </c>
      <c r="B17" s="8">
        <v>3</v>
      </c>
      <c r="C17" s="8">
        <v>27</v>
      </c>
      <c r="D17" s="8">
        <v>45</v>
      </c>
      <c r="E17" s="8">
        <v>75</v>
      </c>
    </row>
    <row r="18" spans="1:5" x14ac:dyDescent="0.2">
      <c r="A18" s="10" t="s">
        <v>2084</v>
      </c>
      <c r="B18" s="8">
        <v>7</v>
      </c>
      <c r="C18" s="8">
        <v>32</v>
      </c>
      <c r="D18" s="8">
        <v>42</v>
      </c>
      <c r="E18" s="8">
        <v>81</v>
      </c>
    </row>
    <row r="19" spans="1:5" x14ac:dyDescent="0.2">
      <c r="A19" s="10" t="s">
        <v>2043</v>
      </c>
      <c r="B19" s="8">
        <v>57</v>
      </c>
      <c r="C19" s="8">
        <v>364</v>
      </c>
      <c r="D19" s="8">
        <v>565</v>
      </c>
      <c r="E19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EE86-FB32-2E4F-AC1A-A5257D81C0C1}">
  <dimension ref="A1:H13"/>
  <sheetViews>
    <sheetView tabSelected="1" workbookViewId="0">
      <selection activeCell="B5" sqref="B5"/>
    </sheetView>
  </sheetViews>
  <sheetFormatPr baseColWidth="10" defaultRowHeight="16" x14ac:dyDescent="0.2"/>
  <cols>
    <col min="1" max="1" width="26.6640625" style="10" customWidth="1"/>
    <col min="2" max="2" width="20.5" customWidth="1"/>
    <col min="3" max="3" width="16" customWidth="1"/>
    <col min="4" max="4" width="17.33203125" customWidth="1"/>
    <col min="5" max="5" width="15.83203125" customWidth="1"/>
    <col min="6" max="6" width="22.6640625" customWidth="1"/>
    <col min="7" max="7" width="18.6640625" customWidth="1"/>
    <col min="8" max="8" width="20.1640625" customWidth="1"/>
  </cols>
  <sheetData>
    <row r="1" spans="1:8" s="1" customFormat="1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">
      <c r="A2" s="10" t="s">
        <v>2094</v>
      </c>
      <c r="B2">
        <f>COUNTIFS(Crowdfunding!D2:D1001,"&lt;1000",Crowdfunding!G2:G1001, "successful")</f>
        <v>30</v>
      </c>
      <c r="C2">
        <f>COUNTIFS(Crowdfunding!D2:D1001,"&lt;1000",Crowdfunding!G2:G1001, "failed")</f>
        <v>20</v>
      </c>
      <c r="D2">
        <f>COUNTIFS(Crowdfunding!D2:D1001,"&lt;1000",Crowdfunding!G2:G1001, "canceled")</f>
        <v>1</v>
      </c>
      <c r="E2">
        <f t="shared" ref="E2:E8" si="0">SUM(B2:D2)</f>
        <v>51</v>
      </c>
      <c r="F2" s="5">
        <f>(B2/E2)</f>
        <v>0.58823529411764708</v>
      </c>
      <c r="G2" s="5">
        <f t="shared" ref="G2:G8" si="1">C2/E2</f>
        <v>0.39215686274509803</v>
      </c>
      <c r="H2" s="5">
        <f t="shared" ref="H2:H8" si="2">D2/E2</f>
        <v>1.9607843137254902E-2</v>
      </c>
    </row>
    <row r="3" spans="1:8" x14ac:dyDescent="0.2">
      <c r="A3" s="10" t="s">
        <v>2095</v>
      </c>
      <c r="B3">
        <f>COUNTIFS(Crowdfunding!D2:D1001,"&gt;=1000", Crowdfunding!D2:D1001,"&lt;=4999",Crowdfunding!G2:G1001, "successful")</f>
        <v>191</v>
      </c>
      <c r="C3">
        <f>COUNTIFS(Crowdfunding!D2:D1001,"&gt;=1000", Crowdfunding!D2:D1001,"&lt;=4999",Crowdfunding!G2:G1001, "failed")</f>
        <v>38</v>
      </c>
      <c r="D3">
        <f>COUNTIFS(Crowdfunding!D2:D1001,"&gt;=1000",Crowdfunding!D2:D1001,"&lt;=4999",Crowdfunding!G2:G1001,"canceled")</f>
        <v>2</v>
      </c>
      <c r="E3">
        <f t="shared" si="0"/>
        <v>231</v>
      </c>
      <c r="F3" s="5">
        <f t="shared" ref="F3:F8" si="3">B3/E3</f>
        <v>0.82683982683982682</v>
      </c>
      <c r="G3" s="5">
        <f t="shared" si="1"/>
        <v>0.16450216450216451</v>
      </c>
      <c r="H3" s="5">
        <f t="shared" si="2"/>
        <v>8.658008658008658E-3</v>
      </c>
    </row>
    <row r="4" spans="1:8" x14ac:dyDescent="0.2">
      <c r="A4" s="10" t="s">
        <v>2096</v>
      </c>
      <c r="B4">
        <f>COUNTIFS(Crowdfunding!D2:D1001,"&gt;=5000", Crowdfunding!D2:D1001,"&lt;=9999",Crowdfunding!G2:G1001, "successful")</f>
        <v>164</v>
      </c>
      <c r="C4">
        <f>COUNTIFS(Crowdfunding!D2:D1001,"&gt;=5000", Crowdfunding!D2:D1001,"&lt;=9999",Crowdfunding!G2:G1001, "failed")</f>
        <v>126</v>
      </c>
      <c r="D4">
        <f>COUNTIFS(Crowdfunding!D2:D1001,"&gt;=5000", Crowdfunding!D2:D1001,"&lt;=9999",Crowdfunding!G2:G1001, "canceled")</f>
        <v>25</v>
      </c>
      <c r="E4">
        <f t="shared" si="0"/>
        <v>315</v>
      </c>
      <c r="F4" s="5">
        <f t="shared" si="3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2">
      <c r="A5" s="10" t="s">
        <v>2097</v>
      </c>
      <c r="B5">
        <f>COUNTIFS(Crowdfunding!D2:D1001,"&gt;=10000", Crowdfunding!D2:D1001,"&lt;=14999",Crowdfunding!G2:G1001, "successful")</f>
        <v>4</v>
      </c>
      <c r="C5">
        <f>COUNTIFS(Crowdfunding!D2:D1001,"&gt;=10000", Crowdfunding!D2:D1001,"&lt;=14999",Crowdfunding!G2:G1001, "failed")</f>
        <v>5</v>
      </c>
      <c r="D5">
        <f>COUNTIFS(Crowdfunding!D2:D1001,"&gt;=10000", Crowdfunding!D2:D1001,"&lt;=14999",Crowdfunding!G2:G1001, "canceled")</f>
        <v>0</v>
      </c>
      <c r="E5">
        <f t="shared" si="0"/>
        <v>9</v>
      </c>
      <c r="F5" s="5">
        <f t="shared" si="3"/>
        <v>0.44444444444444442</v>
      </c>
      <c r="G5" s="5">
        <f t="shared" si="1"/>
        <v>0.55555555555555558</v>
      </c>
      <c r="H5" s="5">
        <f t="shared" si="2"/>
        <v>0</v>
      </c>
    </row>
    <row r="6" spans="1:8" x14ac:dyDescent="0.2">
      <c r="A6" s="10" t="s">
        <v>2098</v>
      </c>
      <c r="B6">
        <f>COUNTIFS(Crowdfunding!D2:D1001,"&gt;=15000", Crowdfunding!D2:D1001,"&lt;=19999",Crowdfunding!G2:G1001, "successful")</f>
        <v>10</v>
      </c>
      <c r="C6">
        <f>COUNTIFS(Crowdfunding!D2:D1001,"&gt;=15000", Crowdfunding!D2:D1001,"&lt;=19999",Crowdfunding!G2:G1001, "failed")</f>
        <v>0</v>
      </c>
      <c r="D6">
        <f>COUNTIFS(Crowdfunding!D2:D1001,"&gt;=15000", Crowdfunding!D2:D1001,"&lt;=19999",Crowdfunding!G2:G1001, "canceled")</f>
        <v>0</v>
      </c>
      <c r="E6">
        <f t="shared" si="0"/>
        <v>10</v>
      </c>
      <c r="F6" s="5">
        <f t="shared" si="3"/>
        <v>1</v>
      </c>
      <c r="G6" s="5">
        <f t="shared" si="1"/>
        <v>0</v>
      </c>
      <c r="H6" s="5">
        <f t="shared" si="2"/>
        <v>0</v>
      </c>
    </row>
    <row r="7" spans="1:8" x14ac:dyDescent="0.2">
      <c r="A7" s="10" t="s">
        <v>2099</v>
      </c>
      <c r="B7">
        <f>COUNTIFS(Crowdfunding!D2:D1001,"&gt;=20000", Crowdfunding!D2:D1001,"&lt;=24999",Crowdfunding!G2:G1001, "successful")</f>
        <v>7</v>
      </c>
      <c r="C7">
        <f>COUNTIFS(Crowdfunding!D2:D1001,"&gt;=20000", Crowdfunding!D2:D1001,"&lt;=24999",Crowdfunding!G2:G1001, "failed")</f>
        <v>0</v>
      </c>
      <c r="D7">
        <f>COUNTIFS(Crowdfunding!D2:D1001,"&gt;=20000", Crowdfunding!D2:D1001,"&lt;=24999",Crowdfunding!G2:G1001, "canceled")</f>
        <v>0</v>
      </c>
      <c r="E7">
        <f t="shared" si="0"/>
        <v>7</v>
      </c>
      <c r="F7" s="5">
        <f t="shared" si="3"/>
        <v>1</v>
      </c>
      <c r="G7" s="5">
        <f t="shared" si="1"/>
        <v>0</v>
      </c>
      <c r="H7" s="5">
        <f t="shared" si="2"/>
        <v>0</v>
      </c>
    </row>
    <row r="8" spans="1:8" x14ac:dyDescent="0.2">
      <c r="A8" s="10" t="s">
        <v>2100</v>
      </c>
      <c r="B8">
        <f>COUNTIFS(Crowdfunding!D2:D1001,"&gt;=25000", Crowdfunding!D2:D1001,"&lt;=29999",Crowdfunding!G2:G1001, "successful")</f>
        <v>11</v>
      </c>
      <c r="C8">
        <f>COUNTIFS(Crowdfunding!D2:D1001,"&gt;=25000", Crowdfunding!D2:D1001,"&lt;=29999",Crowdfunding!G2:G1001, "failed")</f>
        <v>3</v>
      </c>
      <c r="D8">
        <f>COUNTIFS(Crowdfunding!D2:D1001,"&gt;=25000", Crowdfunding!D2:D1001,"&lt;=29999",Crowdfunding!G2:G1001, "canceled")</f>
        <v>0</v>
      </c>
      <c r="E8">
        <f t="shared" si="0"/>
        <v>14</v>
      </c>
      <c r="F8" s="5">
        <f t="shared" si="3"/>
        <v>0.7857142857142857</v>
      </c>
      <c r="G8" s="5">
        <f t="shared" si="1"/>
        <v>0.21428571428571427</v>
      </c>
      <c r="H8" s="5">
        <f t="shared" si="2"/>
        <v>0</v>
      </c>
    </row>
    <row r="9" spans="1:8" x14ac:dyDescent="0.2">
      <c r="A9" s="10" t="s">
        <v>2101</v>
      </c>
      <c r="B9">
        <f>COUNTIFS(Crowdfunding!D2:D1001,"&gt;=30000", Crowdfunding!D2:D1001,"&lt;=34999",Crowdfunding!G2:G1001, "successful")</f>
        <v>7</v>
      </c>
      <c r="C9">
        <f>COUNTIFS(Crowdfunding!D2:D1001,"&gt;=30000", Crowdfunding!D2:D1001,"&lt;=34999",Crowdfunding!G2:G1001, "failed")</f>
        <v>0</v>
      </c>
      <c r="D9">
        <f>COUNTIFS(Crowdfunding!D2:D1001,"&gt;=30000", Crowdfunding!D2:D1001,"&lt;=34999",Crowdfunding!G2:G1001, "canceled")</f>
        <v>0</v>
      </c>
      <c r="E9">
        <f t="shared" ref="E9:E12" si="4">SUM(B9:D9)</f>
        <v>7</v>
      </c>
      <c r="F9" s="5">
        <f t="shared" ref="F9:F12" si="5">B9/E9</f>
        <v>1</v>
      </c>
      <c r="G9" s="5">
        <f t="shared" ref="G9:G12" si="6">C9/E9</f>
        <v>0</v>
      </c>
      <c r="H9" s="5">
        <f t="shared" ref="H9:H12" si="7">D9/E9</f>
        <v>0</v>
      </c>
    </row>
    <row r="10" spans="1:8" x14ac:dyDescent="0.2">
      <c r="A10" s="10" t="s">
        <v>2102</v>
      </c>
      <c r="B10">
        <f>COUNTIFS(Crowdfunding!D2:D1001,"&gt;=35000", Crowdfunding!D2:D1001,"&lt;=39999",Crowdfunding!G2:G1001, "successful")</f>
        <v>8</v>
      </c>
      <c r="C10">
        <f>COUNTIFS(Crowdfunding!D2:D1001,"&gt;=35000", Crowdfunding!D2:D1001,"&lt;=39999",Crowdfunding!G2:G1001, "failed")</f>
        <v>3</v>
      </c>
      <c r="D10">
        <f>COUNTIFS(Crowdfunding!D2:D1001,"&gt;=35000", Crowdfunding!D2:D1001,"&lt;=39999",Crowdfunding!G2:G1001, "canceled")</f>
        <v>1</v>
      </c>
      <c r="E10">
        <f t="shared" si="4"/>
        <v>12</v>
      </c>
      <c r="F10" s="5">
        <f t="shared" si="5"/>
        <v>0.66666666666666663</v>
      </c>
      <c r="G10" s="5">
        <f t="shared" si="6"/>
        <v>0.25</v>
      </c>
      <c r="H10" s="5">
        <f t="shared" si="7"/>
        <v>8.3333333333333329E-2</v>
      </c>
    </row>
    <row r="11" spans="1:8" x14ac:dyDescent="0.2">
      <c r="A11" s="10" t="s">
        <v>2103</v>
      </c>
      <c r="B11">
        <f>COUNTIFS(Crowdfunding!D2:D1001,"&gt;=40000", Crowdfunding!D2:D1001,"&lt;=44999",Crowdfunding!G2:G1001, "successful")</f>
        <v>11</v>
      </c>
      <c r="C11">
        <f>COUNTIFS(Crowdfunding!D2:D1001,"&gt;=40000", Crowdfunding!D2:D1001,"&lt;=44999",Crowdfunding!G2:G1001, "failed")</f>
        <v>3</v>
      </c>
      <c r="D11">
        <f>COUNTIFS(Crowdfunding!D2:D1001,"&gt;=40000", Crowdfunding!D2:D1001,"&lt;=44999",Crowdfunding!G2:G1001, "canceled")</f>
        <v>0</v>
      </c>
      <c r="E11">
        <f t="shared" si="4"/>
        <v>14</v>
      </c>
      <c r="F11" s="5">
        <f t="shared" si="5"/>
        <v>0.7857142857142857</v>
      </c>
      <c r="G11" s="5">
        <f t="shared" si="6"/>
        <v>0.21428571428571427</v>
      </c>
      <c r="H11" s="5">
        <f t="shared" si="7"/>
        <v>0</v>
      </c>
    </row>
    <row r="12" spans="1:8" x14ac:dyDescent="0.2">
      <c r="A12" s="10" t="s">
        <v>2104</v>
      </c>
      <c r="B12">
        <f>COUNTIFS(Crowdfunding!D2:D1001,"&gt;=45000", Crowdfunding!D2:D1001,"&lt;=49999",Crowdfunding!G2:G1001, "successful")</f>
        <v>8</v>
      </c>
      <c r="C12">
        <f>COUNTIFS(Crowdfunding!D2:D1001,"&gt;=45000", Crowdfunding!D2:D1001,"&lt;=49999",Crowdfunding!G2:G1001, "failed")</f>
        <v>3</v>
      </c>
      <c r="D12">
        <f>COUNTIFS(Crowdfunding!D2:D1001,"&gt;=45000", Crowdfunding!D2:D1001,"&lt;=49999",Crowdfunding!G2:G1001, "canceled")</f>
        <v>0</v>
      </c>
      <c r="E12">
        <f t="shared" si="4"/>
        <v>11</v>
      </c>
      <c r="F12" s="5">
        <f t="shared" si="5"/>
        <v>0.72727272727272729</v>
      </c>
      <c r="G12" s="5">
        <f t="shared" si="6"/>
        <v>0.27272727272727271</v>
      </c>
      <c r="H12" s="5">
        <f t="shared" si="7"/>
        <v>0</v>
      </c>
    </row>
    <row r="13" spans="1:8" x14ac:dyDescent="0.2">
      <c r="A13" s="10" t="s">
        <v>2105</v>
      </c>
      <c r="B13">
        <f>COUNTIFS(Crowdfunding!D2:D1001,"&gt;=50000",Crowdfunding!G2:G1001, "successful")</f>
        <v>114</v>
      </c>
      <c r="C13">
        <f>COUNTIFS(Crowdfunding!D2:D1001,"&gt;=50000",Crowdfunding!G2:G1001, "failed")</f>
        <v>163</v>
      </c>
      <c r="D13">
        <f>COUNTIFS(Crowdfunding!D2:D1001,"&gt;=50000",Crowdfunding!G2:G1001, "canceled")</f>
        <v>28</v>
      </c>
      <c r="E13">
        <f>SUM(B13:D13)</f>
        <v>305</v>
      </c>
      <c r="F13" s="5">
        <f>B13/E13</f>
        <v>0.3737704918032787</v>
      </c>
      <c r="G13" s="5">
        <f>C13/E13</f>
        <v>0.53442622950819674</v>
      </c>
      <c r="H13" s="5">
        <f>D13/E13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97235-4D05-B146-876E-7514ECE38B10}">
  <dimension ref="A1:L566"/>
  <sheetViews>
    <sheetView zoomScale="81" zoomScaleNormal="108" workbookViewId="0">
      <selection activeCell="K17" sqref="K17"/>
    </sheetView>
  </sheetViews>
  <sheetFormatPr baseColWidth="10" defaultRowHeight="16" x14ac:dyDescent="0.2"/>
  <cols>
    <col min="2" max="2" width="13" bestFit="1" customWidth="1"/>
    <col min="5" max="5" width="18.5" customWidth="1"/>
    <col min="8" max="8" width="29" customWidth="1"/>
    <col min="9" max="9" width="16.6640625" customWidth="1"/>
    <col min="11" max="11" width="19" customWidth="1"/>
  </cols>
  <sheetData>
    <row r="1" spans="1:12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s="15" t="s">
        <v>2110</v>
      </c>
      <c r="I1" s="15"/>
      <c r="J1" s="15"/>
      <c r="K1" s="15"/>
      <c r="L1" s="15"/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2106</v>
      </c>
      <c r="I2">
        <f>AVERAGE(B2:B566)</f>
        <v>851.14690265486729</v>
      </c>
      <c r="K2" t="s">
        <v>2112</v>
      </c>
      <c r="L2">
        <f>VAR(B2:B566)</f>
        <v>1606216.5936295739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2107</v>
      </c>
      <c r="I3">
        <f>MEDIAN(B2:B566)</f>
        <v>201</v>
      </c>
      <c r="K3" t="s">
        <v>2113</v>
      </c>
      <c r="L3">
        <f>STDEV(B2:B566)</f>
        <v>1267.366006183523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2108</v>
      </c>
      <c r="I4">
        <f>MIN(B2:B566)</f>
        <v>16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2109</v>
      </c>
      <c r="I5">
        <f>MAX(B2:B566)</f>
        <v>7295</v>
      </c>
    </row>
    <row r="6" spans="1:12" x14ac:dyDescent="0.2">
      <c r="A6" t="s">
        <v>20</v>
      </c>
      <c r="B6">
        <v>220</v>
      </c>
      <c r="D6" t="s">
        <v>14</v>
      </c>
      <c r="E6">
        <v>44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s="15" t="s">
        <v>2111</v>
      </c>
      <c r="I7" s="15"/>
      <c r="J7" s="15"/>
      <c r="K7" s="15"/>
      <c r="L7" s="15"/>
    </row>
    <row r="8" spans="1:12" x14ac:dyDescent="0.2">
      <c r="A8" t="s">
        <v>20</v>
      </c>
      <c r="B8">
        <v>100</v>
      </c>
      <c r="D8" t="s">
        <v>14</v>
      </c>
      <c r="E8">
        <v>55</v>
      </c>
      <c r="H8" t="s">
        <v>2106</v>
      </c>
      <c r="I8">
        <f>AVERAGE(E2:E365)</f>
        <v>585.61538461538464</v>
      </c>
      <c r="K8" t="s">
        <v>2112</v>
      </c>
      <c r="L8">
        <f>VAR(E2:E365)</f>
        <v>924113.45496927318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  <c r="H9" t="s">
        <v>2107</v>
      </c>
      <c r="I9">
        <f>MEDIAN(E2:E365)</f>
        <v>114.5</v>
      </c>
      <c r="K9" t="s">
        <v>2113</v>
      </c>
      <c r="L9">
        <f>STDEV(E2:E365)</f>
        <v>961.30819978260524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  <c r="H10" t="s">
        <v>2108</v>
      </c>
      <c r="I10">
        <f>MIN(E2:E365)</f>
        <v>0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  <c r="H11" t="s">
        <v>2109</v>
      </c>
      <c r="I11">
        <f>MAX(E2:E365)</f>
        <v>6080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2">
    <mergeCell ref="H1:L1"/>
    <mergeCell ref="H7:L7"/>
  </mergeCells>
  <conditionalFormatting sqref="A1048142:A10485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max"/>
        <color rgb="FFFF7128"/>
        <color rgb="FFFFEF9C"/>
      </colorScale>
    </cfRule>
  </conditionalFormatting>
  <conditionalFormatting sqref="A1048142:A1048576">
    <cfRule type="containsText" dxfId="11" priority="25" operator="containsText" text="canceled">
      <formula>NOT(ISERROR(SEARCH("canceled",A1048142)))</formula>
    </cfRule>
    <cfRule type="containsText" dxfId="10" priority="26" operator="containsText" text="live">
      <formula>NOT(ISERROR(SEARCH("live",A1048142)))</formula>
    </cfRule>
    <cfRule type="containsText" dxfId="9" priority="27" operator="containsText" text="successful">
      <formula>NOT(ISERROR(SEARCH("successful",A1048142)))</formula>
    </cfRule>
    <cfRule type="containsText" dxfId="8" priority="28" operator="containsText" text="failed">
      <formula>NOT(ISERROR(SEARCH("failed",A1048142)))</formula>
    </cfRule>
  </conditionalFormatting>
  <conditionalFormatting sqref="A1:A1048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A2:A1048141">
    <cfRule type="containsText" dxfId="7" priority="7" operator="containsText" text="canceled">
      <formula>NOT(ISERROR(SEARCH("canceled",A2)))</formula>
    </cfRule>
    <cfRule type="containsText" dxfId="6" priority="8" operator="containsText" text="live">
      <formula>NOT(ISERROR(SEARCH("live",A2)))</formula>
    </cfRule>
    <cfRule type="containsText" dxfId="5" priority="9" operator="containsText" text="successful">
      <formula>NOT(ISERROR(SEARCH("successful",A2)))</formula>
    </cfRule>
    <cfRule type="containsText" dxfId="4" priority="10" operator="containsText" text="failed">
      <formula>NOT(ISERROR(SEARCH("failed",A2)))</formula>
    </cfRule>
  </conditionalFormatting>
  <conditionalFormatting sqref="D1:D10479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D2:D1047940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 1</vt:lpstr>
      <vt:lpstr>Sheet 2</vt:lpstr>
      <vt:lpstr>Sheet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2022-11-01T01:50:45Z</dcterms:modified>
</cp:coreProperties>
</file>