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i Hajdari\Desktop\"/>
    </mc:Choice>
  </mc:AlternateContent>
  <xr:revisionPtr revIDLastSave="0" documentId="8_{93D97E3C-DEEA-4731-9F9F-5B6C1EECD119}" xr6:coauthVersionLast="46" xr6:coauthVersionMax="46" xr10:uidLastSave="{00000000-0000-0000-0000-000000000000}"/>
  <bookViews>
    <workbookView xWindow="1092" yWindow="1092" windowWidth="19100" windowHeight="7949" firstSheet="1" activeTab="6" xr2:uid="{BFEBC642-5500-4414-BDA3-FD3D95F99087}"/>
  </bookViews>
  <sheets>
    <sheet name="Flow Properties" sheetId="2" r:id="rId1"/>
    <sheet name="Sheet3" sheetId="5" r:id="rId2"/>
    <sheet name="Hardy-Cross Method" sheetId="1" r:id="rId3"/>
    <sheet name="Sheet1" sheetId="6" r:id="rId4"/>
    <sheet name="VALUES TO USE" sheetId="4" r:id="rId5"/>
    <sheet name="Flow Properties (FINAL)" sheetId="8" r:id="rId6"/>
    <sheet name="Hardy-Cross (FINAL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G3" i="7" s="1"/>
  <c r="G12" i="8"/>
  <c r="H3" i="8"/>
  <c r="H4" i="8"/>
  <c r="H5" i="8"/>
  <c r="H6" i="8"/>
  <c r="H7" i="8"/>
  <c r="H8" i="8"/>
  <c r="H9" i="8"/>
  <c r="H2" i="8"/>
  <c r="G11" i="8"/>
  <c r="D14" i="8"/>
  <c r="L19" i="7"/>
  <c r="L18" i="7"/>
  <c r="L17" i="7"/>
  <c r="F20" i="7"/>
  <c r="G20" i="7" s="1"/>
  <c r="H20" i="7" s="1"/>
  <c r="F19" i="7"/>
  <c r="G19" i="7" s="1"/>
  <c r="H19" i="7" s="1"/>
  <c r="F18" i="7"/>
  <c r="G18" i="7" s="1"/>
  <c r="F17" i="7"/>
  <c r="G17" i="7" s="1"/>
  <c r="F13" i="7"/>
  <c r="G13" i="7" s="1"/>
  <c r="H13" i="7" s="1"/>
  <c r="F12" i="7"/>
  <c r="G12" i="7" s="1"/>
  <c r="H12" i="7" s="1"/>
  <c r="F11" i="7"/>
  <c r="G11" i="7" s="1"/>
  <c r="H11" i="7" s="1"/>
  <c r="F10" i="7"/>
  <c r="G10" i="7" s="1"/>
  <c r="F4" i="7"/>
  <c r="G4" i="7" s="1"/>
  <c r="H4" i="7" s="1"/>
  <c r="F5" i="7"/>
  <c r="G5" i="7" s="1"/>
  <c r="H5" i="7" s="1"/>
  <c r="F6" i="7"/>
  <c r="G6" i="7" s="1"/>
  <c r="H6" i="7" s="1"/>
  <c r="D4" i="4"/>
  <c r="D5" i="4"/>
  <c r="D6" i="4"/>
  <c r="D7" i="4"/>
  <c r="D8" i="4"/>
  <c r="D9" i="4"/>
  <c r="D10" i="4"/>
  <c r="D11" i="4"/>
  <c r="D12" i="4"/>
  <c r="D2" i="4"/>
  <c r="D3" i="4"/>
  <c r="F158" i="6"/>
  <c r="G158" i="6" s="1"/>
  <c r="H158" i="6" s="1"/>
  <c r="E158" i="6"/>
  <c r="C158" i="6"/>
  <c r="E157" i="6"/>
  <c r="F157" i="6" s="1"/>
  <c r="G157" i="6" s="1"/>
  <c r="H157" i="6" s="1"/>
  <c r="C157" i="6"/>
  <c r="E156" i="6"/>
  <c r="E155" i="6"/>
  <c r="C155" i="6" s="1"/>
  <c r="F155" i="6" s="1"/>
  <c r="G155" i="6" s="1"/>
  <c r="F151" i="6"/>
  <c r="G151" i="6" s="1"/>
  <c r="H151" i="6" s="1"/>
  <c r="E151" i="6"/>
  <c r="C151" i="6"/>
  <c r="E150" i="6"/>
  <c r="F150" i="6" s="1"/>
  <c r="G150" i="6" s="1"/>
  <c r="H150" i="6" s="1"/>
  <c r="C150" i="6"/>
  <c r="E149" i="6"/>
  <c r="F148" i="6"/>
  <c r="G148" i="6" s="1"/>
  <c r="E148" i="6"/>
  <c r="C148" i="6"/>
  <c r="E144" i="6"/>
  <c r="F144" i="6" s="1"/>
  <c r="G144" i="6" s="1"/>
  <c r="H144" i="6" s="1"/>
  <c r="C144" i="6"/>
  <c r="E143" i="6"/>
  <c r="E142" i="6"/>
  <c r="F141" i="6"/>
  <c r="G141" i="6" s="1"/>
  <c r="E141" i="6"/>
  <c r="C141" i="6"/>
  <c r="E135" i="6"/>
  <c r="C135" i="6" s="1"/>
  <c r="F135" i="6" s="1"/>
  <c r="G135" i="6" s="1"/>
  <c r="H135" i="6" s="1"/>
  <c r="E134" i="6"/>
  <c r="F134" i="6" s="1"/>
  <c r="G134" i="6" s="1"/>
  <c r="H134" i="6" s="1"/>
  <c r="C134" i="6"/>
  <c r="E133" i="6"/>
  <c r="E132" i="6"/>
  <c r="E128" i="6"/>
  <c r="C128" i="6"/>
  <c r="F128" i="6" s="1"/>
  <c r="G128" i="6" s="1"/>
  <c r="H128" i="6" s="1"/>
  <c r="E127" i="6"/>
  <c r="C127" i="6"/>
  <c r="F127" i="6" s="1"/>
  <c r="G127" i="6" s="1"/>
  <c r="H127" i="6" s="1"/>
  <c r="E126" i="6"/>
  <c r="C126" i="6" s="1"/>
  <c r="E125" i="6"/>
  <c r="C125" i="6"/>
  <c r="F125" i="6" s="1"/>
  <c r="G125" i="6" s="1"/>
  <c r="E121" i="6"/>
  <c r="F121" i="6" s="1"/>
  <c r="G121" i="6" s="1"/>
  <c r="H121" i="6" s="1"/>
  <c r="C121" i="6"/>
  <c r="E120" i="6"/>
  <c r="E119" i="6"/>
  <c r="E118" i="6"/>
  <c r="C118" i="6" s="1"/>
  <c r="F118" i="6" s="1"/>
  <c r="G118" i="6" s="1"/>
  <c r="E112" i="6"/>
  <c r="C112" i="6" s="1"/>
  <c r="E111" i="6"/>
  <c r="F111" i="6" s="1"/>
  <c r="G111" i="6" s="1"/>
  <c r="H111" i="6" s="1"/>
  <c r="C111" i="6"/>
  <c r="E110" i="6"/>
  <c r="C110" i="6" s="1"/>
  <c r="F110" i="6" s="1"/>
  <c r="G110" i="6" s="1"/>
  <c r="H110" i="6" s="1"/>
  <c r="E109" i="6"/>
  <c r="F109" i="6" s="1"/>
  <c r="G109" i="6" s="1"/>
  <c r="C109" i="6"/>
  <c r="E105" i="6"/>
  <c r="F104" i="6"/>
  <c r="G104" i="6" s="1"/>
  <c r="H104" i="6" s="1"/>
  <c r="E104" i="6"/>
  <c r="C104" i="6"/>
  <c r="E103" i="6"/>
  <c r="F103" i="6" s="1"/>
  <c r="G103" i="6" s="1"/>
  <c r="H103" i="6" s="1"/>
  <c r="C103" i="6"/>
  <c r="E102" i="6"/>
  <c r="C102" i="6"/>
  <c r="F102" i="6" s="1"/>
  <c r="G102" i="6" s="1"/>
  <c r="E98" i="6"/>
  <c r="F98" i="6" s="1"/>
  <c r="G98" i="6" s="1"/>
  <c r="H98" i="6" s="1"/>
  <c r="C98" i="6"/>
  <c r="E97" i="6"/>
  <c r="C97" i="6" s="1"/>
  <c r="F97" i="6" s="1"/>
  <c r="G97" i="6" s="1"/>
  <c r="H97" i="6" s="1"/>
  <c r="E96" i="6"/>
  <c r="F96" i="6" s="1"/>
  <c r="G96" i="6" s="1"/>
  <c r="H96" i="6" s="1"/>
  <c r="C96" i="6"/>
  <c r="E95" i="6"/>
  <c r="C95" i="6" s="1"/>
  <c r="E89" i="6"/>
  <c r="C89" i="6" s="1"/>
  <c r="F89" i="6" s="1"/>
  <c r="G89" i="6" s="1"/>
  <c r="H89" i="6" s="1"/>
  <c r="E88" i="6"/>
  <c r="F88" i="6" s="1"/>
  <c r="G88" i="6" s="1"/>
  <c r="H88" i="6" s="1"/>
  <c r="C88" i="6"/>
  <c r="E87" i="6"/>
  <c r="F87" i="6" s="1"/>
  <c r="G87" i="6" s="1"/>
  <c r="H87" i="6" s="1"/>
  <c r="C87" i="6"/>
  <c r="E86" i="6"/>
  <c r="E82" i="6"/>
  <c r="C82" i="6"/>
  <c r="F82" i="6" s="1"/>
  <c r="G82" i="6" s="1"/>
  <c r="H82" i="6" s="1"/>
  <c r="F81" i="6"/>
  <c r="G81" i="6" s="1"/>
  <c r="H81" i="6" s="1"/>
  <c r="E81" i="6"/>
  <c r="C81" i="6"/>
  <c r="E80" i="6"/>
  <c r="F80" i="6" s="1"/>
  <c r="G80" i="6" s="1"/>
  <c r="H80" i="6" s="1"/>
  <c r="C80" i="6"/>
  <c r="E79" i="6"/>
  <c r="F79" i="6" s="1"/>
  <c r="G79" i="6" s="1"/>
  <c r="C79" i="6"/>
  <c r="E75" i="6"/>
  <c r="F75" i="6" s="1"/>
  <c r="G75" i="6" s="1"/>
  <c r="H75" i="6" s="1"/>
  <c r="C75" i="6"/>
  <c r="E74" i="6"/>
  <c r="F74" i="6" s="1"/>
  <c r="G74" i="6" s="1"/>
  <c r="H74" i="6" s="1"/>
  <c r="C74" i="6"/>
  <c r="E73" i="6"/>
  <c r="E72" i="6"/>
  <c r="C72" i="6" s="1"/>
  <c r="F66" i="6"/>
  <c r="G66" i="6" s="1"/>
  <c r="H66" i="6" s="1"/>
  <c r="F65" i="6"/>
  <c r="G65" i="6" s="1"/>
  <c r="H65" i="6" s="1"/>
  <c r="F64" i="6"/>
  <c r="G64" i="6" s="1"/>
  <c r="H64" i="6" s="1"/>
  <c r="F63" i="6"/>
  <c r="G63" i="6" s="1"/>
  <c r="F59" i="6"/>
  <c r="G59" i="6" s="1"/>
  <c r="H59" i="6" s="1"/>
  <c r="F58" i="6"/>
  <c r="G58" i="6" s="1"/>
  <c r="H58" i="6" s="1"/>
  <c r="F57" i="6"/>
  <c r="G57" i="6" s="1"/>
  <c r="H57" i="6" s="1"/>
  <c r="F56" i="6"/>
  <c r="G56" i="6" s="1"/>
  <c r="F52" i="6"/>
  <c r="G52" i="6" s="1"/>
  <c r="H52" i="6" s="1"/>
  <c r="H51" i="6"/>
  <c r="G51" i="6"/>
  <c r="F51" i="6"/>
  <c r="F50" i="6"/>
  <c r="G50" i="6" s="1"/>
  <c r="H50" i="6" s="1"/>
  <c r="H49" i="6"/>
  <c r="H53" i="6" s="1"/>
  <c r="G49" i="6"/>
  <c r="G53" i="6" s="1"/>
  <c r="G54" i="6" s="1"/>
  <c r="F49" i="6"/>
  <c r="C50" i="6"/>
  <c r="C51" i="6"/>
  <c r="C52" i="6"/>
  <c r="C56" i="6"/>
  <c r="C57" i="6"/>
  <c r="C58" i="6"/>
  <c r="C59" i="6"/>
  <c r="C63" i="6"/>
  <c r="C64" i="6"/>
  <c r="C65" i="6"/>
  <c r="C66" i="6"/>
  <c r="C49" i="6"/>
  <c r="C26" i="6"/>
  <c r="F26" i="6" s="1"/>
  <c r="G26" i="6" s="1"/>
  <c r="G30" i="6" s="1"/>
  <c r="E57" i="6"/>
  <c r="E58" i="6"/>
  <c r="E59" i="6"/>
  <c r="E63" i="6"/>
  <c r="E65" i="6"/>
  <c r="E66" i="6"/>
  <c r="F43" i="6"/>
  <c r="G43" i="6" s="1"/>
  <c r="H43" i="6" s="1"/>
  <c r="F42" i="6"/>
  <c r="G42" i="6" s="1"/>
  <c r="H42" i="6" s="1"/>
  <c r="F41" i="6"/>
  <c r="G41" i="6" s="1"/>
  <c r="H41" i="6" s="1"/>
  <c r="F40" i="6"/>
  <c r="G40" i="6" s="1"/>
  <c r="F36" i="6"/>
  <c r="G36" i="6" s="1"/>
  <c r="H36" i="6" s="1"/>
  <c r="G35" i="6"/>
  <c r="H35" i="6" s="1"/>
  <c r="F35" i="6"/>
  <c r="F34" i="6"/>
  <c r="G34" i="6" s="1"/>
  <c r="H34" i="6" s="1"/>
  <c r="G33" i="6"/>
  <c r="H33" i="6" s="1"/>
  <c r="H37" i="6" s="1"/>
  <c r="F33" i="6"/>
  <c r="F29" i="6"/>
  <c r="G29" i="6" s="1"/>
  <c r="H29" i="6" s="1"/>
  <c r="G28" i="6"/>
  <c r="H28" i="6" s="1"/>
  <c r="F28" i="6"/>
  <c r="F27" i="6"/>
  <c r="G27" i="6" s="1"/>
  <c r="H27" i="6" s="1"/>
  <c r="C27" i="6"/>
  <c r="C28" i="6"/>
  <c r="C29" i="6"/>
  <c r="C33" i="6"/>
  <c r="C34" i="6"/>
  <c r="C35" i="6"/>
  <c r="C36" i="6"/>
  <c r="C40" i="6"/>
  <c r="C41" i="6"/>
  <c r="C42" i="6"/>
  <c r="C43" i="6"/>
  <c r="L18" i="6"/>
  <c r="L17" i="6"/>
  <c r="E27" i="6"/>
  <c r="E28" i="6"/>
  <c r="E29" i="6"/>
  <c r="E33" i="6"/>
  <c r="E34" i="6"/>
  <c r="E35" i="6"/>
  <c r="E36" i="6"/>
  <c r="E40" i="6"/>
  <c r="E41" i="6"/>
  <c r="E42" i="6"/>
  <c r="E43" i="6"/>
  <c r="E26" i="6"/>
  <c r="I20" i="6"/>
  <c r="I19" i="6"/>
  <c r="I18" i="6"/>
  <c r="I17" i="6"/>
  <c r="I13" i="6"/>
  <c r="I12" i="6"/>
  <c r="I11" i="6"/>
  <c r="I10" i="6"/>
  <c r="I6" i="6"/>
  <c r="I5" i="6"/>
  <c r="G19" i="6"/>
  <c r="H19" i="6" s="1"/>
  <c r="G18" i="6"/>
  <c r="G17" i="6"/>
  <c r="F20" i="6"/>
  <c r="G20" i="6" s="1"/>
  <c r="H20" i="6" s="1"/>
  <c r="F19" i="6"/>
  <c r="F18" i="6"/>
  <c r="F17" i="6"/>
  <c r="H13" i="6"/>
  <c r="H12" i="6"/>
  <c r="H11" i="6"/>
  <c r="H10" i="6"/>
  <c r="H14" i="6" s="1"/>
  <c r="G13" i="6"/>
  <c r="G12" i="6"/>
  <c r="G11" i="6"/>
  <c r="G10" i="6"/>
  <c r="G14" i="6" s="1"/>
  <c r="F13" i="6"/>
  <c r="F12" i="6"/>
  <c r="F11" i="6"/>
  <c r="F10" i="6"/>
  <c r="I4" i="6"/>
  <c r="I3" i="6"/>
  <c r="G8" i="6"/>
  <c r="H7" i="6"/>
  <c r="G7" i="6"/>
  <c r="H5" i="6"/>
  <c r="H6" i="6"/>
  <c r="H4" i="6"/>
  <c r="H3" i="6"/>
  <c r="G5" i="6"/>
  <c r="G6" i="6"/>
  <c r="G4" i="6"/>
  <c r="G3" i="6"/>
  <c r="F4" i="6"/>
  <c r="F5" i="6"/>
  <c r="F6" i="6"/>
  <c r="F3" i="6"/>
  <c r="E112" i="5"/>
  <c r="E111" i="5"/>
  <c r="E110" i="5"/>
  <c r="E109" i="5"/>
  <c r="E105" i="5"/>
  <c r="E104" i="5"/>
  <c r="E103" i="5"/>
  <c r="E102" i="5"/>
  <c r="E98" i="5"/>
  <c r="E97" i="5"/>
  <c r="E96" i="5"/>
  <c r="E95" i="5"/>
  <c r="E89" i="5"/>
  <c r="E88" i="5"/>
  <c r="E87" i="5"/>
  <c r="E86" i="5"/>
  <c r="E82" i="5"/>
  <c r="E81" i="5"/>
  <c r="E80" i="5"/>
  <c r="E79" i="5"/>
  <c r="E75" i="5"/>
  <c r="E74" i="5"/>
  <c r="E73" i="5"/>
  <c r="E72" i="5"/>
  <c r="E66" i="5"/>
  <c r="E65" i="5"/>
  <c r="E64" i="5"/>
  <c r="E63" i="5"/>
  <c r="E59" i="5"/>
  <c r="E58" i="5"/>
  <c r="E57" i="5"/>
  <c r="E56" i="5"/>
  <c r="E52" i="5"/>
  <c r="E51" i="5"/>
  <c r="E50" i="5"/>
  <c r="E49" i="5"/>
  <c r="E34" i="5"/>
  <c r="E35" i="5"/>
  <c r="E36" i="5"/>
  <c r="E33" i="5"/>
  <c r="E28" i="5"/>
  <c r="E27" i="5"/>
  <c r="E29" i="5"/>
  <c r="E26" i="5"/>
  <c r="G42" i="5"/>
  <c r="C42" i="5"/>
  <c r="G41" i="5"/>
  <c r="F41" i="5"/>
  <c r="G3" i="5"/>
  <c r="G19" i="5"/>
  <c r="G18" i="5"/>
  <c r="H18" i="5" s="1"/>
  <c r="H20" i="5"/>
  <c r="H19" i="5"/>
  <c r="H17" i="5"/>
  <c r="H13" i="5"/>
  <c r="H12" i="5"/>
  <c r="H11" i="5"/>
  <c r="H10" i="5"/>
  <c r="H5" i="5"/>
  <c r="H6" i="5"/>
  <c r="H4" i="5"/>
  <c r="H3" i="5"/>
  <c r="G14" i="7" l="1"/>
  <c r="H10" i="7"/>
  <c r="H14" i="7" s="1"/>
  <c r="H3" i="7"/>
  <c r="H7" i="7" s="1"/>
  <c r="G7" i="7"/>
  <c r="G13" i="8"/>
  <c r="H18" i="7"/>
  <c r="G21" i="7"/>
  <c r="H17" i="7"/>
  <c r="H155" i="6"/>
  <c r="H148" i="6"/>
  <c r="H141" i="6"/>
  <c r="F149" i="6"/>
  <c r="G149" i="6" s="1"/>
  <c r="H149" i="6" s="1"/>
  <c r="F142" i="6"/>
  <c r="G142" i="6" s="1"/>
  <c r="H142" i="6" s="1"/>
  <c r="F143" i="6"/>
  <c r="G143" i="6" s="1"/>
  <c r="H143" i="6" s="1"/>
  <c r="C149" i="6"/>
  <c r="C143" i="6"/>
  <c r="C156" i="6"/>
  <c r="F156" i="6" s="1"/>
  <c r="G156" i="6" s="1"/>
  <c r="C142" i="6"/>
  <c r="F119" i="6"/>
  <c r="G119" i="6" s="1"/>
  <c r="H119" i="6" s="1"/>
  <c r="H125" i="6"/>
  <c r="F133" i="6"/>
  <c r="G133" i="6" s="1"/>
  <c r="H133" i="6" s="1"/>
  <c r="H118" i="6"/>
  <c r="F126" i="6"/>
  <c r="G126" i="6" s="1"/>
  <c r="H126" i="6" s="1"/>
  <c r="C120" i="6"/>
  <c r="F120" i="6" s="1"/>
  <c r="G120" i="6" s="1"/>
  <c r="H120" i="6" s="1"/>
  <c r="C133" i="6"/>
  <c r="C119" i="6"/>
  <c r="C132" i="6"/>
  <c r="F132" i="6" s="1"/>
  <c r="G132" i="6" s="1"/>
  <c r="F105" i="6"/>
  <c r="G105" i="6" s="1"/>
  <c r="H105" i="6" s="1"/>
  <c r="H102" i="6"/>
  <c r="H109" i="6"/>
  <c r="F95" i="6"/>
  <c r="G95" i="6" s="1"/>
  <c r="F112" i="6"/>
  <c r="G112" i="6" s="1"/>
  <c r="H112" i="6" s="1"/>
  <c r="C105" i="6"/>
  <c r="G83" i="6"/>
  <c r="H79" i="6"/>
  <c r="H83" i="6" s="1"/>
  <c r="F72" i="6"/>
  <c r="G72" i="6" s="1"/>
  <c r="C73" i="6"/>
  <c r="F73" i="6" s="1"/>
  <c r="G73" i="6" s="1"/>
  <c r="H73" i="6" s="1"/>
  <c r="C86" i="6"/>
  <c r="F86" i="6" s="1"/>
  <c r="G86" i="6" s="1"/>
  <c r="H56" i="6"/>
  <c r="H60" i="6" s="1"/>
  <c r="G60" i="6"/>
  <c r="G61" i="6" s="1"/>
  <c r="H63" i="6"/>
  <c r="H67" i="6" s="1"/>
  <c r="G67" i="6"/>
  <c r="G68" i="6" s="1"/>
  <c r="I52" i="6" s="1"/>
  <c r="I50" i="6"/>
  <c r="I51" i="6"/>
  <c r="I49" i="6"/>
  <c r="H40" i="6"/>
  <c r="H44" i="6" s="1"/>
  <c r="G44" i="6"/>
  <c r="G45" i="6" s="1"/>
  <c r="H26" i="6"/>
  <c r="H30" i="6" s="1"/>
  <c r="G31" i="6" s="1"/>
  <c r="G37" i="6"/>
  <c r="G38" i="6" s="1"/>
  <c r="H18" i="6"/>
  <c r="G21" i="6"/>
  <c r="H17" i="6"/>
  <c r="G15" i="6"/>
  <c r="F3" i="5"/>
  <c r="K28" i="5"/>
  <c r="K26" i="5"/>
  <c r="D14" i="4"/>
  <c r="F17" i="5"/>
  <c r="B21" i="4"/>
  <c r="B20" i="4"/>
  <c r="B19" i="4"/>
  <c r="B18" i="4"/>
  <c r="B17" i="4"/>
  <c r="B16" i="4"/>
  <c r="B15" i="4"/>
  <c r="B14" i="4"/>
  <c r="G20" i="5"/>
  <c r="G17" i="5"/>
  <c r="H21" i="5" s="1"/>
  <c r="G10" i="5"/>
  <c r="G11" i="5"/>
  <c r="G12" i="5"/>
  <c r="G13" i="5"/>
  <c r="G14" i="5"/>
  <c r="F20" i="5"/>
  <c r="F19" i="5"/>
  <c r="F18" i="5"/>
  <c r="F13" i="5"/>
  <c r="F12" i="5"/>
  <c r="F11" i="5"/>
  <c r="F10" i="5"/>
  <c r="G4" i="5"/>
  <c r="G5" i="5"/>
  <c r="G6" i="5"/>
  <c r="F4" i="5"/>
  <c r="F5" i="5"/>
  <c r="F6" i="5"/>
  <c r="C3" i="4"/>
  <c r="C4" i="4"/>
  <c r="C5" i="4"/>
  <c r="C6" i="4"/>
  <c r="C7" i="4"/>
  <c r="C8" i="4"/>
  <c r="C9" i="4"/>
  <c r="C10" i="4"/>
  <c r="C11" i="4"/>
  <c r="C12" i="4"/>
  <c r="C2" i="4"/>
  <c r="B12" i="4"/>
  <c r="B3" i="4"/>
  <c r="B5" i="4"/>
  <c r="B6" i="4"/>
  <c r="B7" i="4"/>
  <c r="B4" i="4"/>
  <c r="B8" i="4"/>
  <c r="B2" i="4"/>
  <c r="B9" i="4"/>
  <c r="B10" i="4"/>
  <c r="B11" i="4"/>
  <c r="G13" i="4"/>
  <c r="G12" i="4"/>
  <c r="G11" i="4"/>
  <c r="H3" i="4"/>
  <c r="H4" i="4"/>
  <c r="H5" i="4"/>
  <c r="H6" i="4"/>
  <c r="H7" i="4"/>
  <c r="H8" i="4"/>
  <c r="H9" i="4"/>
  <c r="H2" i="4"/>
  <c r="G15" i="7" l="1"/>
  <c r="G8" i="7"/>
  <c r="I4" i="7" s="1"/>
  <c r="E27" i="7" s="1"/>
  <c r="C27" i="7" s="1"/>
  <c r="F27" i="7" s="1"/>
  <c r="G27" i="7" s="1"/>
  <c r="H27" i="7" s="1"/>
  <c r="B11" i="8"/>
  <c r="B10" i="8"/>
  <c r="H21" i="7"/>
  <c r="G22" i="7" s="1"/>
  <c r="H156" i="6"/>
  <c r="G159" i="6"/>
  <c r="G145" i="6"/>
  <c r="G152" i="6"/>
  <c r="H159" i="6"/>
  <c r="H145" i="6"/>
  <c r="H152" i="6"/>
  <c r="G136" i="6"/>
  <c r="H132" i="6"/>
  <c r="H136" i="6" s="1"/>
  <c r="H122" i="6"/>
  <c r="G129" i="6"/>
  <c r="G122" i="6"/>
  <c r="G123" i="6" s="1"/>
  <c r="H129" i="6"/>
  <c r="H113" i="6"/>
  <c r="H106" i="6"/>
  <c r="G99" i="6"/>
  <c r="H95" i="6"/>
  <c r="H99" i="6" s="1"/>
  <c r="G113" i="6"/>
  <c r="G106" i="6"/>
  <c r="G90" i="6"/>
  <c r="G91" i="6" s="1"/>
  <c r="H86" i="6"/>
  <c r="H90" i="6" s="1"/>
  <c r="G76" i="6"/>
  <c r="H72" i="6"/>
  <c r="H76" i="6" s="1"/>
  <c r="G84" i="6"/>
  <c r="I66" i="6"/>
  <c r="I64" i="6"/>
  <c r="I65" i="6"/>
  <c r="I63" i="6"/>
  <c r="I58" i="6"/>
  <c r="I56" i="6"/>
  <c r="I57" i="6"/>
  <c r="I59" i="6"/>
  <c r="I29" i="6"/>
  <c r="E52" i="6" s="1"/>
  <c r="I27" i="6"/>
  <c r="E50" i="6" s="1"/>
  <c r="I28" i="6"/>
  <c r="E51" i="6" s="1"/>
  <c r="I26" i="6"/>
  <c r="E49" i="6" s="1"/>
  <c r="I35" i="6"/>
  <c r="I33" i="6"/>
  <c r="E56" i="6" s="1"/>
  <c r="I36" i="6"/>
  <c r="I34" i="6"/>
  <c r="I42" i="6"/>
  <c r="I43" i="6"/>
  <c r="I41" i="6"/>
  <c r="E64" i="6" s="1"/>
  <c r="I40" i="6"/>
  <c r="H21" i="6"/>
  <c r="G22" i="6" s="1"/>
  <c r="G21" i="5"/>
  <c r="G22" i="5" s="1"/>
  <c r="H14" i="5"/>
  <c r="G15" i="5" s="1"/>
  <c r="G7" i="5"/>
  <c r="H7" i="5"/>
  <c r="I12" i="7" l="1"/>
  <c r="E35" i="7" s="1"/>
  <c r="I11" i="7"/>
  <c r="E34" i="7" s="1"/>
  <c r="I13" i="7"/>
  <c r="E36" i="7" s="1"/>
  <c r="I10" i="7"/>
  <c r="E33" i="7" s="1"/>
  <c r="C33" i="7" s="1"/>
  <c r="F33" i="7" s="1"/>
  <c r="G33" i="7" s="1"/>
  <c r="I5" i="7"/>
  <c r="E28" i="7" s="1"/>
  <c r="C28" i="7" s="1"/>
  <c r="F28" i="7" s="1"/>
  <c r="G28" i="7" s="1"/>
  <c r="H28" i="7" s="1"/>
  <c r="I3" i="7"/>
  <c r="E26" i="7" s="1"/>
  <c r="C26" i="7" s="1"/>
  <c r="F26" i="7" s="1"/>
  <c r="G26" i="7" s="1"/>
  <c r="H26" i="7" s="1"/>
  <c r="C11" i="8"/>
  <c r="D11" i="8" s="1"/>
  <c r="B8" i="8"/>
  <c r="B9" i="8"/>
  <c r="B2" i="8"/>
  <c r="B20" i="8"/>
  <c r="C10" i="8"/>
  <c r="D10" i="8" s="1"/>
  <c r="I20" i="7"/>
  <c r="E43" i="7" s="1"/>
  <c r="I6" i="7"/>
  <c r="E29" i="7" s="1"/>
  <c r="I19" i="7"/>
  <c r="E42" i="7" s="1"/>
  <c r="I18" i="7"/>
  <c r="E41" i="7" s="1"/>
  <c r="I17" i="7"/>
  <c r="E40" i="7" s="1"/>
  <c r="G153" i="6"/>
  <c r="G146" i="6"/>
  <c r="G160" i="6"/>
  <c r="G130" i="6"/>
  <c r="I119" i="6"/>
  <c r="I118" i="6"/>
  <c r="G137" i="6"/>
  <c r="G107" i="6"/>
  <c r="G114" i="6"/>
  <c r="G100" i="6"/>
  <c r="I80" i="6"/>
  <c r="I82" i="6"/>
  <c r="I81" i="6"/>
  <c r="G77" i="6"/>
  <c r="I88" i="6"/>
  <c r="I86" i="6"/>
  <c r="I89" i="6"/>
  <c r="I13" i="5"/>
  <c r="I12" i="5"/>
  <c r="I11" i="5"/>
  <c r="G8" i="5"/>
  <c r="I6" i="5" s="1"/>
  <c r="I20" i="5"/>
  <c r="E43" i="5" s="1"/>
  <c r="I19" i="5"/>
  <c r="E42" i="5" s="1"/>
  <c r="F42" i="5" s="1"/>
  <c r="H42" i="5" s="1"/>
  <c r="I17" i="5"/>
  <c r="E40" i="5" s="1"/>
  <c r="I18" i="5"/>
  <c r="E41" i="5" s="1"/>
  <c r="C40" i="7" l="1"/>
  <c r="F40" i="7" s="1"/>
  <c r="G40" i="7" s="1"/>
  <c r="H40" i="7" s="1"/>
  <c r="C42" i="7"/>
  <c r="F42" i="7" s="1"/>
  <c r="G42" i="7" s="1"/>
  <c r="H42" i="7" s="1"/>
  <c r="C43" i="7"/>
  <c r="F43" i="7" s="1"/>
  <c r="G43" i="7" s="1"/>
  <c r="H43" i="7" s="1"/>
  <c r="C34" i="7"/>
  <c r="F34" i="7" s="1"/>
  <c r="G34" i="7" s="1"/>
  <c r="H34" i="7" s="1"/>
  <c r="C36" i="7"/>
  <c r="F36" i="7" s="1"/>
  <c r="G36" i="7" s="1"/>
  <c r="H36" i="7" s="1"/>
  <c r="C35" i="7"/>
  <c r="F35" i="7" s="1"/>
  <c r="G35" i="7" s="1"/>
  <c r="H35" i="7" s="1"/>
  <c r="H33" i="7"/>
  <c r="C29" i="7"/>
  <c r="F29" i="7" s="1"/>
  <c r="G29" i="7" s="1"/>
  <c r="H29" i="7" s="1"/>
  <c r="H30" i="7" s="1"/>
  <c r="C41" i="7"/>
  <c r="F41" i="7" s="1"/>
  <c r="G41" i="7" s="1"/>
  <c r="B21" i="8"/>
  <c r="C2" i="8"/>
  <c r="D2" i="8" s="1"/>
  <c r="C9" i="8"/>
  <c r="D9" i="8" s="1"/>
  <c r="B4" i="8"/>
  <c r="B19" i="8"/>
  <c r="C8" i="8"/>
  <c r="D8" i="8" s="1"/>
  <c r="B7" i="8"/>
  <c r="I144" i="6"/>
  <c r="I141" i="6"/>
  <c r="I142" i="6"/>
  <c r="I143" i="6"/>
  <c r="I157" i="6"/>
  <c r="I158" i="6"/>
  <c r="I155" i="6"/>
  <c r="I156" i="6"/>
  <c r="I148" i="6"/>
  <c r="I149" i="6"/>
  <c r="I151" i="6"/>
  <c r="I150" i="6"/>
  <c r="I125" i="6"/>
  <c r="I126" i="6"/>
  <c r="I127" i="6"/>
  <c r="I128" i="6"/>
  <c r="I132" i="6"/>
  <c r="I134" i="6"/>
  <c r="I135" i="6"/>
  <c r="I133" i="6"/>
  <c r="I120" i="6"/>
  <c r="I121" i="6"/>
  <c r="I102" i="6"/>
  <c r="I103" i="6"/>
  <c r="I105" i="6"/>
  <c r="I104" i="6"/>
  <c r="I111" i="6"/>
  <c r="I112" i="6"/>
  <c r="I109" i="6"/>
  <c r="I110" i="6"/>
  <c r="I98" i="6"/>
  <c r="I95" i="6"/>
  <c r="I96" i="6"/>
  <c r="I97" i="6"/>
  <c r="I73" i="6"/>
  <c r="I75" i="6"/>
  <c r="I72" i="6"/>
  <c r="I74" i="6"/>
  <c r="I87" i="6"/>
  <c r="I79" i="6"/>
  <c r="C40" i="5"/>
  <c r="F40" i="5" s="1"/>
  <c r="G40" i="5" s="1"/>
  <c r="H40" i="5" s="1"/>
  <c r="C43" i="5"/>
  <c r="F43" i="5" s="1"/>
  <c r="G43" i="5" s="1"/>
  <c r="H43" i="5" s="1"/>
  <c r="C34" i="5"/>
  <c r="F34" i="5" s="1"/>
  <c r="G34" i="5" s="1"/>
  <c r="H34" i="5" s="1"/>
  <c r="C35" i="5"/>
  <c r="F35" i="5" s="1"/>
  <c r="G35" i="5" s="1"/>
  <c r="H35" i="5" s="1"/>
  <c r="C36" i="5"/>
  <c r="F36" i="5" s="1"/>
  <c r="G36" i="5" s="1"/>
  <c r="H36" i="5" s="1"/>
  <c r="C41" i="5"/>
  <c r="C29" i="5"/>
  <c r="F29" i="5" s="1"/>
  <c r="G29" i="5" s="1"/>
  <c r="H29" i="5" s="1"/>
  <c r="I10" i="5"/>
  <c r="I4" i="5"/>
  <c r="I5" i="5"/>
  <c r="I3" i="5"/>
  <c r="C26" i="5" s="1"/>
  <c r="F26" i="5" s="1"/>
  <c r="G26" i="5" s="1"/>
  <c r="H26" i="5" s="1"/>
  <c r="H37" i="7" l="1"/>
  <c r="G37" i="7"/>
  <c r="G30" i="7"/>
  <c r="G31" i="7" s="1"/>
  <c r="I26" i="7" s="1"/>
  <c r="E49" i="7" s="1"/>
  <c r="H41" i="7"/>
  <c r="H44" i="7" s="1"/>
  <c r="G44" i="7"/>
  <c r="B6" i="8"/>
  <c r="C7" i="8"/>
  <c r="D7" i="8" s="1"/>
  <c r="B18" i="8"/>
  <c r="C4" i="8"/>
  <c r="D4" i="8" s="1"/>
  <c r="C28" i="5"/>
  <c r="F28" i="5" s="1"/>
  <c r="G28" i="5" s="1"/>
  <c r="H28" i="5" s="1"/>
  <c r="C33" i="5"/>
  <c r="F33" i="5" s="1"/>
  <c r="G33" i="5" s="1"/>
  <c r="H33" i="5" s="1"/>
  <c r="C27" i="5"/>
  <c r="F27" i="5" s="1"/>
  <c r="G27" i="5" s="1"/>
  <c r="H27" i="5" s="1"/>
  <c r="G38" i="7" l="1"/>
  <c r="I36" i="7" s="1"/>
  <c r="E59" i="7" s="1"/>
  <c r="C59" i="7" s="1"/>
  <c r="F59" i="7" s="1"/>
  <c r="G59" i="7" s="1"/>
  <c r="H59" i="7" s="1"/>
  <c r="G45" i="7"/>
  <c r="I43" i="7" s="1"/>
  <c r="E66" i="7" s="1"/>
  <c r="I27" i="7"/>
  <c r="E50" i="7" s="1"/>
  <c r="C50" i="7" s="1"/>
  <c r="F50" i="7" s="1"/>
  <c r="G50" i="7" s="1"/>
  <c r="H50" i="7" s="1"/>
  <c r="C49" i="7"/>
  <c r="F49" i="7" s="1"/>
  <c r="G49" i="7" s="1"/>
  <c r="C6" i="8"/>
  <c r="D6" i="8" s="1"/>
  <c r="B17" i="8"/>
  <c r="B5" i="8"/>
  <c r="H41" i="5"/>
  <c r="H44" i="5" s="1"/>
  <c r="G44" i="5"/>
  <c r="G45" i="5" s="1"/>
  <c r="I43" i="5" s="1"/>
  <c r="H37" i="5"/>
  <c r="G37" i="5"/>
  <c r="H30" i="5"/>
  <c r="G30" i="5"/>
  <c r="I40" i="7" l="1"/>
  <c r="E63" i="7" s="1"/>
  <c r="C63" i="7" s="1"/>
  <c r="F63" i="7" s="1"/>
  <c r="G63" i="7" s="1"/>
  <c r="I33" i="7"/>
  <c r="E56" i="7" s="1"/>
  <c r="C56" i="7" s="1"/>
  <c r="F56" i="7" s="1"/>
  <c r="G56" i="7" s="1"/>
  <c r="H56" i="7" s="1"/>
  <c r="I28" i="7"/>
  <c r="E51" i="7" s="1"/>
  <c r="C51" i="7" s="1"/>
  <c r="F51" i="7" s="1"/>
  <c r="G51" i="7" s="1"/>
  <c r="H51" i="7" s="1"/>
  <c r="I35" i="7"/>
  <c r="E58" i="7" s="1"/>
  <c r="C58" i="7" s="1"/>
  <c r="F58" i="7" s="1"/>
  <c r="G58" i="7" s="1"/>
  <c r="H58" i="7" s="1"/>
  <c r="I34" i="7"/>
  <c r="E57" i="7" s="1"/>
  <c r="C57" i="7" s="1"/>
  <c r="F57" i="7" s="1"/>
  <c r="G57" i="7" s="1"/>
  <c r="H57" i="7" s="1"/>
  <c r="I29" i="7"/>
  <c r="E52" i="7" s="1"/>
  <c r="C52" i="7" s="1"/>
  <c r="F52" i="7" s="1"/>
  <c r="G52" i="7" s="1"/>
  <c r="H52" i="7" s="1"/>
  <c r="I42" i="7"/>
  <c r="E65" i="7" s="1"/>
  <c r="C65" i="7" s="1"/>
  <c r="F65" i="7" s="1"/>
  <c r="G65" i="7" s="1"/>
  <c r="H65" i="7" s="1"/>
  <c r="I41" i="7"/>
  <c r="E64" i="7" s="1"/>
  <c r="C64" i="7" s="1"/>
  <c r="F64" i="7" s="1"/>
  <c r="G64" i="7" s="1"/>
  <c r="H64" i="7" s="1"/>
  <c r="H49" i="7"/>
  <c r="C66" i="7"/>
  <c r="F66" i="7" s="1"/>
  <c r="G66" i="7" s="1"/>
  <c r="H66" i="7" s="1"/>
  <c r="B16" i="8"/>
  <c r="C5" i="8"/>
  <c r="D5" i="8" s="1"/>
  <c r="B3" i="8"/>
  <c r="G31" i="5"/>
  <c r="G38" i="5"/>
  <c r="I42" i="5"/>
  <c r="C65" i="5" s="1"/>
  <c r="F65" i="5" s="1"/>
  <c r="I40" i="5"/>
  <c r="C63" i="5" s="1"/>
  <c r="F63" i="5" s="1"/>
  <c r="G63" i="5" s="1"/>
  <c r="I26" i="5"/>
  <c r="I27" i="5"/>
  <c r="I29" i="5"/>
  <c r="I28" i="5"/>
  <c r="I41" i="5"/>
  <c r="C66" i="5"/>
  <c r="F66" i="5" s="1"/>
  <c r="G66" i="5" s="1"/>
  <c r="H66" i="5" s="1"/>
  <c r="I35" i="5"/>
  <c r="I36" i="5"/>
  <c r="I33" i="5"/>
  <c r="I34" i="5"/>
  <c r="H60" i="7" l="1"/>
  <c r="G60" i="7"/>
  <c r="G53" i="7"/>
  <c r="H53" i="7"/>
  <c r="G67" i="7"/>
  <c r="H63" i="7"/>
  <c r="H67" i="7" s="1"/>
  <c r="C3" i="8"/>
  <c r="D3" i="8" s="1"/>
  <c r="B15" i="8"/>
  <c r="B12" i="8"/>
  <c r="H65" i="5"/>
  <c r="G65" i="5"/>
  <c r="H63" i="5"/>
  <c r="C51" i="5"/>
  <c r="F51" i="5" s="1"/>
  <c r="G51" i="5" s="1"/>
  <c r="H51" i="5" s="1"/>
  <c r="C50" i="5"/>
  <c r="F50" i="5" s="1"/>
  <c r="G50" i="5" s="1"/>
  <c r="H50" i="5" s="1"/>
  <c r="C57" i="5"/>
  <c r="F57" i="5" s="1"/>
  <c r="G57" i="5" s="1"/>
  <c r="H57" i="5" s="1"/>
  <c r="C59" i="5"/>
  <c r="F59" i="5" s="1"/>
  <c r="G59" i="5" s="1"/>
  <c r="H59" i="5" s="1"/>
  <c r="C49" i="5"/>
  <c r="F49" i="5" s="1"/>
  <c r="G49" i="5" s="1"/>
  <c r="C56" i="5"/>
  <c r="F56" i="5" s="1"/>
  <c r="G56" i="5" s="1"/>
  <c r="C52" i="5"/>
  <c r="F52" i="5" s="1"/>
  <c r="G52" i="5" s="1"/>
  <c r="H52" i="5" s="1"/>
  <c r="C58" i="5"/>
  <c r="F58" i="5" s="1"/>
  <c r="G58" i="5" s="1"/>
  <c r="H58" i="5" s="1"/>
  <c r="C64" i="5"/>
  <c r="F64" i="5" s="1"/>
  <c r="G61" i="7" l="1"/>
  <c r="I58" i="7" s="1"/>
  <c r="E81" i="7" s="1"/>
  <c r="G54" i="7"/>
  <c r="I49" i="7" s="1"/>
  <c r="E72" i="7" s="1"/>
  <c r="C72" i="7" s="1"/>
  <c r="F72" i="7" s="1"/>
  <c r="G72" i="7" s="1"/>
  <c r="G68" i="7"/>
  <c r="B14" i="8"/>
  <c r="C12" i="8"/>
  <c r="D12" i="8" s="1"/>
  <c r="G64" i="5"/>
  <c r="H64" i="5" s="1"/>
  <c r="H67" i="5" s="1"/>
  <c r="H56" i="5"/>
  <c r="H60" i="5" s="1"/>
  <c r="G60" i="5"/>
  <c r="H49" i="5"/>
  <c r="H53" i="5" s="1"/>
  <c r="G53" i="5"/>
  <c r="G67" i="5"/>
  <c r="I57" i="7" l="1"/>
  <c r="E80" i="7" s="1"/>
  <c r="C80" i="7" s="1"/>
  <c r="F80" i="7" s="1"/>
  <c r="G80" i="7" s="1"/>
  <c r="H80" i="7" s="1"/>
  <c r="I59" i="7"/>
  <c r="E82" i="7" s="1"/>
  <c r="C82" i="7" s="1"/>
  <c r="F82" i="7" s="1"/>
  <c r="G82" i="7" s="1"/>
  <c r="H82" i="7" s="1"/>
  <c r="I56" i="7"/>
  <c r="E79" i="7" s="1"/>
  <c r="C79" i="7" s="1"/>
  <c r="F79" i="7" s="1"/>
  <c r="G79" i="7" s="1"/>
  <c r="I50" i="7"/>
  <c r="E73" i="7" s="1"/>
  <c r="C73" i="7" s="1"/>
  <c r="F73" i="7" s="1"/>
  <c r="G73" i="7" s="1"/>
  <c r="H73" i="7" s="1"/>
  <c r="I51" i="7"/>
  <c r="E74" i="7" s="1"/>
  <c r="C74" i="7" s="1"/>
  <c r="F74" i="7" s="1"/>
  <c r="G74" i="7" s="1"/>
  <c r="I52" i="7"/>
  <c r="E75" i="7" s="1"/>
  <c r="C75" i="7" s="1"/>
  <c r="F75" i="7" s="1"/>
  <c r="G75" i="7" s="1"/>
  <c r="H75" i="7" s="1"/>
  <c r="I65" i="7"/>
  <c r="E88" i="7" s="1"/>
  <c r="C88" i="7" s="1"/>
  <c r="F88" i="7" s="1"/>
  <c r="G88" i="7" s="1"/>
  <c r="H88" i="7" s="1"/>
  <c r="I66" i="7"/>
  <c r="E89" i="7" s="1"/>
  <c r="C89" i="7" s="1"/>
  <c r="F89" i="7" s="1"/>
  <c r="G89" i="7" s="1"/>
  <c r="H89" i="7" s="1"/>
  <c r="I64" i="7"/>
  <c r="E87" i="7" s="1"/>
  <c r="C87" i="7" s="1"/>
  <c r="F87" i="7" s="1"/>
  <c r="G87" i="7" s="1"/>
  <c r="H87" i="7" s="1"/>
  <c r="I63" i="7"/>
  <c r="E86" i="7" s="1"/>
  <c r="C86" i="7" s="1"/>
  <c r="F86" i="7" s="1"/>
  <c r="G86" i="7" s="1"/>
  <c r="C81" i="7"/>
  <c r="F81" i="7" s="1"/>
  <c r="G81" i="7" s="1"/>
  <c r="H81" i="7" s="1"/>
  <c r="H72" i="7"/>
  <c r="G61" i="5"/>
  <c r="I59" i="5" s="1"/>
  <c r="G68" i="5"/>
  <c r="I57" i="5"/>
  <c r="G54" i="5"/>
  <c r="I56" i="5" s="1"/>
  <c r="H74" i="7" l="1"/>
  <c r="H76" i="7" s="1"/>
  <c r="G76" i="7"/>
  <c r="H79" i="7"/>
  <c r="H83" i="7" s="1"/>
  <c r="G83" i="7"/>
  <c r="H86" i="7"/>
  <c r="H90" i="7" s="1"/>
  <c r="G90" i="7"/>
  <c r="I58" i="5"/>
  <c r="C82" i="5"/>
  <c r="F82" i="5" s="1"/>
  <c r="G82" i="5" s="1"/>
  <c r="H82" i="5" s="1"/>
  <c r="C80" i="5"/>
  <c r="F80" i="5" s="1"/>
  <c r="G80" i="5" s="1"/>
  <c r="H80" i="5" s="1"/>
  <c r="C81" i="5"/>
  <c r="F81" i="5" s="1"/>
  <c r="G81" i="5" s="1"/>
  <c r="H81" i="5" s="1"/>
  <c r="C79" i="5"/>
  <c r="F79" i="5" s="1"/>
  <c r="G79" i="5" s="1"/>
  <c r="I50" i="5"/>
  <c r="I52" i="5"/>
  <c r="C75" i="5" s="1"/>
  <c r="F75" i="5" s="1"/>
  <c r="G75" i="5" s="1"/>
  <c r="H75" i="5" s="1"/>
  <c r="I51" i="5"/>
  <c r="I49" i="5"/>
  <c r="I65" i="5"/>
  <c r="I63" i="5"/>
  <c r="I66" i="5"/>
  <c r="C89" i="5" s="1"/>
  <c r="I64" i="5"/>
  <c r="G84" i="7" l="1"/>
  <c r="I82" i="7" s="1"/>
  <c r="E105" i="7" s="1"/>
  <c r="G77" i="7"/>
  <c r="G91" i="7"/>
  <c r="C74" i="5"/>
  <c r="F74" i="5" s="1"/>
  <c r="G74" i="5" s="1"/>
  <c r="H74" i="5" s="1"/>
  <c r="C73" i="5"/>
  <c r="F73" i="5" s="1"/>
  <c r="G73" i="5" s="1"/>
  <c r="H73" i="5" s="1"/>
  <c r="G83" i="5"/>
  <c r="H79" i="5"/>
  <c r="H83" i="5" s="1"/>
  <c r="C86" i="5"/>
  <c r="F86" i="5" s="1"/>
  <c r="G86" i="5" s="1"/>
  <c r="C88" i="5"/>
  <c r="F88" i="5" s="1"/>
  <c r="C87" i="5"/>
  <c r="F87" i="5" s="1"/>
  <c r="F89" i="5"/>
  <c r="G89" i="5" s="1"/>
  <c r="H89" i="5" s="1"/>
  <c r="C72" i="5"/>
  <c r="F72" i="5" s="1"/>
  <c r="G72" i="5" s="1"/>
  <c r="I81" i="7" l="1"/>
  <c r="E104" i="7" s="1"/>
  <c r="C104" i="7" s="1"/>
  <c r="F104" i="7" s="1"/>
  <c r="G104" i="7" s="1"/>
  <c r="H104" i="7" s="1"/>
  <c r="I80" i="7"/>
  <c r="E103" i="7" s="1"/>
  <c r="C103" i="7" s="1"/>
  <c r="F103" i="7" s="1"/>
  <c r="G103" i="7" s="1"/>
  <c r="H103" i="7" s="1"/>
  <c r="I79" i="7"/>
  <c r="E102" i="7" s="1"/>
  <c r="C102" i="7" s="1"/>
  <c r="F102" i="7" s="1"/>
  <c r="G102" i="7" s="1"/>
  <c r="I73" i="7"/>
  <c r="E96" i="7" s="1"/>
  <c r="C96" i="7" s="1"/>
  <c r="F96" i="7" s="1"/>
  <c r="G96" i="7" s="1"/>
  <c r="H96" i="7" s="1"/>
  <c r="I72" i="7"/>
  <c r="E95" i="7" s="1"/>
  <c r="C95" i="7" s="1"/>
  <c r="F95" i="7" s="1"/>
  <c r="G95" i="7" s="1"/>
  <c r="H95" i="7" s="1"/>
  <c r="I74" i="7"/>
  <c r="E97" i="7" s="1"/>
  <c r="C97" i="7" s="1"/>
  <c r="F97" i="7" s="1"/>
  <c r="G97" i="7" s="1"/>
  <c r="H97" i="7" s="1"/>
  <c r="C105" i="7"/>
  <c r="F105" i="7" s="1"/>
  <c r="G105" i="7" s="1"/>
  <c r="H105" i="7" s="1"/>
  <c r="I88" i="7"/>
  <c r="E111" i="7" s="1"/>
  <c r="I89" i="7"/>
  <c r="E112" i="7" s="1"/>
  <c r="I86" i="7"/>
  <c r="E109" i="7" s="1"/>
  <c r="I87" i="7"/>
  <c r="E110" i="7" s="1"/>
  <c r="I75" i="7"/>
  <c r="E98" i="7" s="1"/>
  <c r="G87" i="5"/>
  <c r="H87" i="5" s="1"/>
  <c r="G88" i="5"/>
  <c r="H88" i="5" s="1"/>
  <c r="G84" i="5"/>
  <c r="H86" i="5"/>
  <c r="G76" i="5"/>
  <c r="H72" i="5"/>
  <c r="H76" i="5" s="1"/>
  <c r="C112" i="7" l="1"/>
  <c r="F112" i="7" s="1"/>
  <c r="G112" i="7" s="1"/>
  <c r="H112" i="7" s="1"/>
  <c r="C111" i="7"/>
  <c r="F111" i="7" s="1"/>
  <c r="G111" i="7" s="1"/>
  <c r="H111" i="7" s="1"/>
  <c r="C109" i="7"/>
  <c r="F109" i="7" s="1"/>
  <c r="G109" i="7" s="1"/>
  <c r="H102" i="7"/>
  <c r="H106" i="7" s="1"/>
  <c r="G106" i="7"/>
  <c r="C98" i="7"/>
  <c r="F98" i="7" s="1"/>
  <c r="G98" i="7" s="1"/>
  <c r="H98" i="7" s="1"/>
  <c r="H99" i="7" s="1"/>
  <c r="C110" i="7"/>
  <c r="F110" i="7" s="1"/>
  <c r="G110" i="7" s="1"/>
  <c r="H110" i="7" s="1"/>
  <c r="G90" i="5"/>
  <c r="H90" i="5"/>
  <c r="I82" i="5"/>
  <c r="I81" i="5"/>
  <c r="I80" i="5"/>
  <c r="G77" i="5"/>
  <c r="G99" i="7" l="1"/>
  <c r="G100" i="7" s="1"/>
  <c r="G107" i="7"/>
  <c r="G113" i="7"/>
  <c r="H109" i="7"/>
  <c r="H113" i="7" s="1"/>
  <c r="G91" i="5"/>
  <c r="I72" i="5"/>
  <c r="I74" i="5"/>
  <c r="I73" i="5"/>
  <c r="I79" i="5"/>
  <c r="C103" i="5"/>
  <c r="F103" i="5" s="1"/>
  <c r="G103" i="5" s="1"/>
  <c r="H103" i="5" s="1"/>
  <c r="C104" i="5"/>
  <c r="F104" i="5" s="1"/>
  <c r="G104" i="5" s="1"/>
  <c r="H104" i="5" s="1"/>
  <c r="C105" i="5"/>
  <c r="F105" i="5" s="1"/>
  <c r="G105" i="5" s="1"/>
  <c r="H105" i="5" s="1"/>
  <c r="I86" i="5"/>
  <c r="I89" i="5"/>
  <c r="I75" i="5"/>
  <c r="I88" i="5"/>
  <c r="I87" i="5"/>
  <c r="I96" i="7" l="1"/>
  <c r="E119" i="7" s="1"/>
  <c r="C119" i="7" s="1"/>
  <c r="F119" i="7" s="1"/>
  <c r="G119" i="7" s="1"/>
  <c r="H119" i="7" s="1"/>
  <c r="I95" i="7"/>
  <c r="E118" i="7" s="1"/>
  <c r="G114" i="7"/>
  <c r="I104" i="7"/>
  <c r="E127" i="7" s="1"/>
  <c r="I102" i="7"/>
  <c r="E125" i="7" s="1"/>
  <c r="I103" i="7"/>
  <c r="E126" i="7" s="1"/>
  <c r="I105" i="7"/>
  <c r="E128" i="7" s="1"/>
  <c r="I97" i="7"/>
  <c r="E120" i="7" s="1"/>
  <c r="C112" i="5"/>
  <c r="F112" i="5" s="1"/>
  <c r="G112" i="5" s="1"/>
  <c r="H112" i="5" s="1"/>
  <c r="C111" i="5"/>
  <c r="F111" i="5" s="1"/>
  <c r="C98" i="5"/>
  <c r="F98" i="5" s="1"/>
  <c r="G98" i="5" s="1"/>
  <c r="C102" i="5"/>
  <c r="F102" i="5" s="1"/>
  <c r="G102" i="5" s="1"/>
  <c r="C109" i="5"/>
  <c r="F109" i="5" s="1"/>
  <c r="G109" i="5" s="1"/>
  <c r="C96" i="5"/>
  <c r="F96" i="5" s="1"/>
  <c r="G96" i="5" s="1"/>
  <c r="H96" i="5" s="1"/>
  <c r="C97" i="5"/>
  <c r="F97" i="5" s="1"/>
  <c r="G97" i="5" s="1"/>
  <c r="H97" i="5" s="1"/>
  <c r="C110" i="5"/>
  <c r="F110" i="5" s="1"/>
  <c r="G110" i="5" s="1"/>
  <c r="H110" i="5" s="1"/>
  <c r="C95" i="5"/>
  <c r="F95" i="5" s="1"/>
  <c r="G95" i="5" s="1"/>
  <c r="C73" i="1"/>
  <c r="I9" i="1"/>
  <c r="I16" i="1"/>
  <c r="I15" i="1"/>
  <c r="F3" i="1"/>
  <c r="E17" i="1"/>
  <c r="E10" i="1"/>
  <c r="C118" i="7" l="1"/>
  <c r="F118" i="7" s="1"/>
  <c r="G118" i="7" s="1"/>
  <c r="C128" i="7"/>
  <c r="F128" i="7" s="1"/>
  <c r="G128" i="7" s="1"/>
  <c r="H128" i="7" s="1"/>
  <c r="C125" i="7"/>
  <c r="F125" i="7" s="1"/>
  <c r="G125" i="7" s="1"/>
  <c r="C126" i="7"/>
  <c r="F126" i="7" s="1"/>
  <c r="G126" i="7" s="1"/>
  <c r="H126" i="7" s="1"/>
  <c r="C127" i="7"/>
  <c r="F127" i="7" s="1"/>
  <c r="G127" i="7" s="1"/>
  <c r="H127" i="7" s="1"/>
  <c r="C120" i="7"/>
  <c r="F120" i="7" s="1"/>
  <c r="G120" i="7" s="1"/>
  <c r="H120" i="7" s="1"/>
  <c r="I98" i="7"/>
  <c r="E121" i="7" s="1"/>
  <c r="I111" i="7"/>
  <c r="E134" i="7" s="1"/>
  <c r="I112" i="7"/>
  <c r="E135" i="7" s="1"/>
  <c r="I109" i="7"/>
  <c r="E132" i="7" s="1"/>
  <c r="I110" i="7"/>
  <c r="E133" i="7" s="1"/>
  <c r="H98" i="5"/>
  <c r="G111" i="5"/>
  <c r="G113" i="5" s="1"/>
  <c r="H95" i="5"/>
  <c r="G106" i="5"/>
  <c r="H102" i="5"/>
  <c r="H106" i="5" s="1"/>
  <c r="H109" i="5"/>
  <c r="F11" i="1"/>
  <c r="H16" i="1"/>
  <c r="H18" i="1"/>
  <c r="H15" i="1"/>
  <c r="C15" i="2"/>
  <c r="C21" i="2"/>
  <c r="B12" i="2"/>
  <c r="C14" i="2" s="1"/>
  <c r="B2" i="2"/>
  <c r="C16" i="2"/>
  <c r="C17" i="2"/>
  <c r="C18" i="2"/>
  <c r="C19" i="2"/>
  <c r="C20" i="2"/>
  <c r="B4" i="2"/>
  <c r="B6" i="2"/>
  <c r="B5" i="2" s="1"/>
  <c r="B7" i="2"/>
  <c r="B8" i="2"/>
  <c r="B11" i="2" s="1"/>
  <c r="B10" i="2" s="1"/>
  <c r="B9" i="2"/>
  <c r="A17" i="2"/>
  <c r="A16" i="2"/>
  <c r="A15" i="2"/>
  <c r="H3" i="2"/>
  <c r="H4" i="2"/>
  <c r="H5" i="2"/>
  <c r="H6" i="2"/>
  <c r="H7" i="2"/>
  <c r="H8" i="2"/>
  <c r="H9" i="2"/>
  <c r="H2" i="2"/>
  <c r="C3" i="1"/>
  <c r="C4" i="1"/>
  <c r="C5" i="1"/>
  <c r="C6" i="1"/>
  <c r="C9" i="1"/>
  <c r="C10" i="1"/>
  <c r="C11" i="1"/>
  <c r="C12" i="1"/>
  <c r="C15" i="1"/>
  <c r="C16" i="1"/>
  <c r="C17" i="1"/>
  <c r="C18" i="1"/>
  <c r="F17" i="1"/>
  <c r="G17" i="1" s="1"/>
  <c r="G19" i="1" s="1"/>
  <c r="F10" i="1"/>
  <c r="G10" i="1" s="1"/>
  <c r="H10" i="1" s="1"/>
  <c r="E12" i="1"/>
  <c r="F12" i="1" s="1"/>
  <c r="G12" i="1" s="1"/>
  <c r="H12" i="1" s="1"/>
  <c r="E9" i="1"/>
  <c r="E11" i="1"/>
  <c r="E6" i="1"/>
  <c r="E3" i="1"/>
  <c r="G3" i="1" s="1"/>
  <c r="H3" i="1" s="1"/>
  <c r="H118" i="7" l="1"/>
  <c r="H125" i="7"/>
  <c r="H129" i="7" s="1"/>
  <c r="G129" i="7"/>
  <c r="C134" i="7"/>
  <c r="F134" i="7" s="1"/>
  <c r="G134" i="7" s="1"/>
  <c r="H134" i="7" s="1"/>
  <c r="C121" i="7"/>
  <c r="F121" i="7" s="1"/>
  <c r="G121" i="7" s="1"/>
  <c r="C133" i="7"/>
  <c r="F133" i="7" s="1"/>
  <c r="G133" i="7" s="1"/>
  <c r="H133" i="7" s="1"/>
  <c r="C132" i="7"/>
  <c r="F132" i="7" s="1"/>
  <c r="G132" i="7" s="1"/>
  <c r="C135" i="7"/>
  <c r="F135" i="7" s="1"/>
  <c r="G135" i="7" s="1"/>
  <c r="H135" i="7" s="1"/>
  <c r="G99" i="5"/>
  <c r="H111" i="5"/>
  <c r="H113" i="5" s="1"/>
  <c r="G114" i="5" s="1"/>
  <c r="H99" i="5"/>
  <c r="G107" i="5"/>
  <c r="H17" i="1"/>
  <c r="H19" i="1" s="1"/>
  <c r="G20" i="1" s="1"/>
  <c r="F6" i="1"/>
  <c r="G6" i="1" s="1"/>
  <c r="G11" i="1"/>
  <c r="H11" i="1" s="1"/>
  <c r="F9" i="1"/>
  <c r="G9" i="1" s="1"/>
  <c r="C12" i="2"/>
  <c r="D12" i="2" s="1"/>
  <c r="B3" i="2"/>
  <c r="G13" i="1"/>
  <c r="H9" i="1"/>
  <c r="H6" i="1"/>
  <c r="G130" i="7" l="1"/>
  <c r="I127" i="7" s="1"/>
  <c r="E150" i="7" s="1"/>
  <c r="H121" i="7"/>
  <c r="H122" i="7" s="1"/>
  <c r="G122" i="7"/>
  <c r="G136" i="7"/>
  <c r="H132" i="7"/>
  <c r="H136" i="7" s="1"/>
  <c r="G100" i="5"/>
  <c r="I96" i="5" s="1"/>
  <c r="I97" i="5"/>
  <c r="I95" i="5"/>
  <c r="I112" i="5"/>
  <c r="I111" i="5"/>
  <c r="I110" i="5"/>
  <c r="I109" i="5"/>
  <c r="I98" i="5"/>
  <c r="I105" i="5"/>
  <c r="I103" i="5"/>
  <c r="I104" i="5"/>
  <c r="I102" i="5"/>
  <c r="I18" i="1"/>
  <c r="E39" i="1" s="1"/>
  <c r="I17" i="1"/>
  <c r="E38" i="1" s="1"/>
  <c r="E36" i="1"/>
  <c r="H13" i="1"/>
  <c r="G14" i="1" s="1"/>
  <c r="I128" i="7" l="1"/>
  <c r="E151" i="7" s="1"/>
  <c r="C151" i="7" s="1"/>
  <c r="F151" i="7" s="1"/>
  <c r="G151" i="7" s="1"/>
  <c r="H151" i="7" s="1"/>
  <c r="I126" i="7"/>
  <c r="E149" i="7" s="1"/>
  <c r="C149" i="7" s="1"/>
  <c r="F149" i="7" s="1"/>
  <c r="G149" i="7" s="1"/>
  <c r="H149" i="7" s="1"/>
  <c r="G137" i="7"/>
  <c r="I134" i="7" s="1"/>
  <c r="E157" i="7" s="1"/>
  <c r="G123" i="7"/>
  <c r="C150" i="7"/>
  <c r="F150" i="7" s="1"/>
  <c r="G150" i="7" s="1"/>
  <c r="H150" i="7" s="1"/>
  <c r="C38" i="1"/>
  <c r="F38" i="1" s="1"/>
  <c r="G38" i="1" s="1"/>
  <c r="H38" i="1" s="1"/>
  <c r="C36" i="1"/>
  <c r="F36" i="1" s="1"/>
  <c r="G36" i="1" s="1"/>
  <c r="C39" i="1"/>
  <c r="F39" i="1" s="1"/>
  <c r="G39" i="1" s="1"/>
  <c r="H39" i="1" s="1"/>
  <c r="I10" i="1"/>
  <c r="E31" i="1" s="1"/>
  <c r="I11" i="1"/>
  <c r="E32" i="1" s="1"/>
  <c r="I12" i="1"/>
  <c r="E33" i="1" s="1"/>
  <c r="I133" i="7" l="1"/>
  <c r="E156" i="7" s="1"/>
  <c r="C156" i="7" s="1"/>
  <c r="F156" i="7" s="1"/>
  <c r="G156" i="7" s="1"/>
  <c r="H156" i="7" s="1"/>
  <c r="I135" i="7"/>
  <c r="E158" i="7" s="1"/>
  <c r="C158" i="7" s="1"/>
  <c r="F158" i="7" s="1"/>
  <c r="G158" i="7" s="1"/>
  <c r="H158" i="7" s="1"/>
  <c r="I121" i="7"/>
  <c r="E144" i="7" s="1"/>
  <c r="C144" i="7" s="1"/>
  <c r="F144" i="7" s="1"/>
  <c r="G144" i="7" s="1"/>
  <c r="H144" i="7" s="1"/>
  <c r="I132" i="7"/>
  <c r="E155" i="7" s="1"/>
  <c r="C155" i="7" s="1"/>
  <c r="F155" i="7" s="1"/>
  <c r="G155" i="7" s="1"/>
  <c r="I118" i="7"/>
  <c r="E141" i="7" s="1"/>
  <c r="C141" i="7" s="1"/>
  <c r="F141" i="7" s="1"/>
  <c r="G141" i="7" s="1"/>
  <c r="I119" i="7"/>
  <c r="E142" i="7" s="1"/>
  <c r="C142" i="7" s="1"/>
  <c r="F142" i="7" s="1"/>
  <c r="G142" i="7" s="1"/>
  <c r="H142" i="7" s="1"/>
  <c r="I120" i="7"/>
  <c r="E143" i="7" s="1"/>
  <c r="C143" i="7" s="1"/>
  <c r="F143" i="7" s="1"/>
  <c r="G143" i="7" s="1"/>
  <c r="H143" i="7" s="1"/>
  <c r="I125" i="7"/>
  <c r="E148" i="7" s="1"/>
  <c r="C148" i="7" s="1"/>
  <c r="F148" i="7" s="1"/>
  <c r="G148" i="7" s="1"/>
  <c r="H148" i="7" s="1"/>
  <c r="H152" i="7" s="1"/>
  <c r="C157" i="7"/>
  <c r="F157" i="7" s="1"/>
  <c r="G157" i="7" s="1"/>
  <c r="H157" i="7" s="1"/>
  <c r="H36" i="1"/>
  <c r="C31" i="1"/>
  <c r="F31" i="1" s="1"/>
  <c r="G31" i="1" s="1"/>
  <c r="H31" i="1" s="1"/>
  <c r="C33" i="1"/>
  <c r="F33" i="1"/>
  <c r="G33" i="1" s="1"/>
  <c r="H33" i="1" s="1"/>
  <c r="C32" i="1"/>
  <c r="F32" i="1"/>
  <c r="G32" i="1" s="1"/>
  <c r="H32" i="1" s="1"/>
  <c r="E18" i="1"/>
  <c r="F18" i="1" s="1"/>
  <c r="G18" i="1" s="1"/>
  <c r="E16" i="1"/>
  <c r="F16" i="1" s="1"/>
  <c r="G16" i="1" s="1"/>
  <c r="E15" i="1"/>
  <c r="F15" i="1" s="1"/>
  <c r="G15" i="1" s="1"/>
  <c r="E5" i="1"/>
  <c r="F5" i="1" s="1"/>
  <c r="G5" i="1" s="1"/>
  <c r="H5" i="1" s="1"/>
  <c r="E4" i="1"/>
  <c r="F4" i="1" s="1"/>
  <c r="G4" i="1" s="1"/>
  <c r="C3" i="2"/>
  <c r="D3" i="2" s="1"/>
  <c r="C7" i="2"/>
  <c r="D7" i="2" s="1"/>
  <c r="C8" i="2"/>
  <c r="D8" i="2" s="1"/>
  <c r="C10" i="2"/>
  <c r="D10" i="2" s="1"/>
  <c r="C11" i="2"/>
  <c r="D11" i="2" s="1"/>
  <c r="C5" i="2"/>
  <c r="D5" i="2" s="1"/>
  <c r="C4" i="2"/>
  <c r="D4" i="2" s="1"/>
  <c r="C6" i="2"/>
  <c r="D6" i="2" s="1"/>
  <c r="C9" i="2"/>
  <c r="D9" i="2" s="1"/>
  <c r="G152" i="7" l="1"/>
  <c r="G153" i="7" s="1"/>
  <c r="H141" i="7"/>
  <c r="H145" i="7" s="1"/>
  <c r="G145" i="7"/>
  <c r="H155" i="7"/>
  <c r="H159" i="7" s="1"/>
  <c r="G159" i="7"/>
  <c r="H4" i="1"/>
  <c r="H7" i="1" s="1"/>
  <c r="G7" i="1"/>
  <c r="C2" i="2"/>
  <c r="D2" i="2" s="1"/>
  <c r="I149" i="7" l="1"/>
  <c r="I151" i="7"/>
  <c r="I150" i="7"/>
  <c r="G146" i="7"/>
  <c r="I142" i="7" s="1"/>
  <c r="G160" i="7"/>
  <c r="G8" i="1"/>
  <c r="I141" i="7" l="1"/>
  <c r="I148" i="7"/>
  <c r="I143" i="7"/>
  <c r="I158" i="7"/>
  <c r="I155" i="7"/>
  <c r="I157" i="7"/>
  <c r="I156" i="7"/>
  <c r="I144" i="7"/>
  <c r="I6" i="1"/>
  <c r="E27" i="1" s="1"/>
  <c r="E37" i="1"/>
  <c r="E30" i="1"/>
  <c r="I5" i="1"/>
  <c r="E26" i="1" s="1"/>
  <c r="I3" i="1"/>
  <c r="E24" i="1" s="1"/>
  <c r="I4" i="1"/>
  <c r="E25" i="1" s="1"/>
  <c r="C24" i="1" l="1"/>
  <c r="F24" i="1" s="1"/>
  <c r="G24" i="1" s="1"/>
  <c r="C37" i="1"/>
  <c r="F37" i="1" s="1"/>
  <c r="G37" i="1" s="1"/>
  <c r="C25" i="1"/>
  <c r="F25" i="1"/>
  <c r="G25" i="1" s="1"/>
  <c r="H25" i="1" s="1"/>
  <c r="C26" i="1"/>
  <c r="F26" i="1" s="1"/>
  <c r="G26" i="1" s="1"/>
  <c r="H26" i="1" s="1"/>
  <c r="C30" i="1"/>
  <c r="F30" i="1" s="1"/>
  <c r="G30" i="1" s="1"/>
  <c r="C27" i="1"/>
  <c r="F27" i="1" s="1"/>
  <c r="G27" i="1" s="1"/>
  <c r="H27" i="1" s="1"/>
  <c r="H24" i="1" l="1"/>
  <c r="H28" i="1" s="1"/>
  <c r="G28" i="1"/>
  <c r="H37" i="1"/>
  <c r="H40" i="1" s="1"/>
  <c r="G40" i="1"/>
  <c r="H30" i="1"/>
  <c r="H34" i="1" s="1"/>
  <c r="G34" i="1"/>
  <c r="G41" i="1" l="1"/>
  <c r="G29" i="1"/>
  <c r="G35" i="1"/>
  <c r="I30" i="1" l="1"/>
  <c r="E51" i="1" s="1"/>
  <c r="I53" i="1"/>
  <c r="I52" i="1"/>
  <c r="I54" i="1"/>
  <c r="I33" i="1"/>
  <c r="E54" i="1" s="1"/>
  <c r="I32" i="1"/>
  <c r="E53" i="1" s="1"/>
  <c r="I31" i="1"/>
  <c r="E52" i="1" s="1"/>
  <c r="I36" i="1"/>
  <c r="E57" i="1" s="1"/>
  <c r="I38" i="1"/>
  <c r="E59" i="1" s="1"/>
  <c r="I39" i="1"/>
  <c r="E60" i="1" s="1"/>
  <c r="I37" i="1"/>
  <c r="E58" i="1" s="1"/>
  <c r="I46" i="1"/>
  <c r="I45" i="1"/>
  <c r="I26" i="1"/>
  <c r="E47" i="1" s="1"/>
  <c r="I25" i="1"/>
  <c r="E46" i="1" s="1"/>
  <c r="I24" i="1"/>
  <c r="E45" i="1" s="1"/>
  <c r="I27" i="1"/>
  <c r="E48" i="1" s="1"/>
  <c r="C48" i="1" l="1"/>
  <c r="F48" i="1" s="1"/>
  <c r="G48" i="1" s="1"/>
  <c r="H48" i="1" s="1"/>
  <c r="C45" i="1"/>
  <c r="E66" i="1"/>
  <c r="F45" i="1"/>
  <c r="G45" i="1" s="1"/>
  <c r="E67" i="1"/>
  <c r="C67" i="1" s="1"/>
  <c r="F67" i="1" s="1"/>
  <c r="G67" i="1" s="1"/>
  <c r="H67" i="1" s="1"/>
  <c r="C46" i="1"/>
  <c r="F46" i="1" s="1"/>
  <c r="G46" i="1" s="1"/>
  <c r="H46" i="1" s="1"/>
  <c r="E74" i="1"/>
  <c r="C53" i="1"/>
  <c r="F53" i="1" s="1"/>
  <c r="G53" i="1" s="1"/>
  <c r="H53" i="1" s="1"/>
  <c r="C59" i="1"/>
  <c r="F59" i="1" s="1"/>
  <c r="G59" i="1" s="1"/>
  <c r="H59" i="1" s="1"/>
  <c r="C54" i="1"/>
  <c r="F54" i="1" s="1"/>
  <c r="G54" i="1" s="1"/>
  <c r="H54" i="1" s="1"/>
  <c r="E75" i="1"/>
  <c r="C47" i="1"/>
  <c r="F47" i="1" s="1"/>
  <c r="G47" i="1" s="1"/>
  <c r="H47" i="1" s="1"/>
  <c r="C51" i="1"/>
  <c r="F51" i="1" s="1"/>
  <c r="G51" i="1" s="1"/>
  <c r="C57" i="1"/>
  <c r="F57" i="1" s="1"/>
  <c r="G57" i="1" s="1"/>
  <c r="E73" i="1"/>
  <c r="C52" i="1"/>
  <c r="F52" i="1" s="1"/>
  <c r="G52" i="1" s="1"/>
  <c r="H52" i="1" s="1"/>
  <c r="F58" i="1"/>
  <c r="G58" i="1" s="1"/>
  <c r="H58" i="1" s="1"/>
  <c r="C58" i="1"/>
  <c r="C60" i="1"/>
  <c r="F60" i="1" s="1"/>
  <c r="G60" i="1" s="1"/>
  <c r="H60" i="1" s="1"/>
  <c r="G55" i="1" l="1"/>
  <c r="G56" i="1" s="1"/>
  <c r="H51" i="1"/>
  <c r="H55" i="1" s="1"/>
  <c r="H57" i="1"/>
  <c r="H61" i="1" s="1"/>
  <c r="G61" i="1"/>
  <c r="C75" i="1"/>
  <c r="F75" i="1" s="1"/>
  <c r="G75" i="1" s="1"/>
  <c r="H75" i="1" s="1"/>
  <c r="C74" i="1"/>
  <c r="F74" i="1" s="1"/>
  <c r="G74" i="1" s="1"/>
  <c r="H74" i="1" s="1"/>
  <c r="F73" i="1"/>
  <c r="G73" i="1" s="1"/>
  <c r="H73" i="1" s="1"/>
  <c r="G49" i="1"/>
  <c r="H45" i="1"/>
  <c r="H49" i="1" s="1"/>
  <c r="F66" i="1"/>
  <c r="G66" i="1" s="1"/>
  <c r="G62" i="1" l="1"/>
  <c r="I59" i="1" s="1"/>
  <c r="E80" i="1" s="1"/>
  <c r="H66" i="1"/>
  <c r="G50" i="1"/>
  <c r="I51" i="1" s="1"/>
  <c r="E72" i="1" s="1"/>
  <c r="C72" i="1" s="1"/>
  <c r="F72" i="1" s="1"/>
  <c r="G72" i="1" s="1"/>
  <c r="I58" i="1" l="1"/>
  <c r="E79" i="1" s="1"/>
  <c r="I57" i="1"/>
  <c r="E78" i="1" s="1"/>
  <c r="C78" i="1" s="1"/>
  <c r="F78" i="1" s="1"/>
  <c r="G78" i="1" s="1"/>
  <c r="I60" i="1"/>
  <c r="E81" i="1" s="1"/>
  <c r="C81" i="1" s="1"/>
  <c r="F81" i="1" s="1"/>
  <c r="G81" i="1" s="1"/>
  <c r="H81" i="1" s="1"/>
  <c r="H72" i="1"/>
  <c r="H76" i="1" s="1"/>
  <c r="G76" i="1"/>
  <c r="C79" i="1"/>
  <c r="F79" i="1" s="1"/>
  <c r="G79" i="1" s="1"/>
  <c r="H79" i="1" s="1"/>
  <c r="C80" i="1"/>
  <c r="F80" i="1" s="1"/>
  <c r="G80" i="1" s="1"/>
  <c r="H80" i="1" s="1"/>
  <c r="I48" i="1"/>
  <c r="E69" i="1" s="1"/>
  <c r="C69" i="1" s="1"/>
  <c r="F69" i="1" s="1"/>
  <c r="G69" i="1" s="1"/>
  <c r="H69" i="1" s="1"/>
  <c r="I47" i="1"/>
  <c r="E68" i="1" s="1"/>
  <c r="C68" i="1" s="1"/>
  <c r="F68" i="1" s="1"/>
  <c r="G68" i="1" s="1"/>
  <c r="H78" i="1"/>
  <c r="H68" i="1" l="1"/>
  <c r="H70" i="1" s="1"/>
  <c r="G70" i="1"/>
  <c r="G82" i="1"/>
  <c r="H82" i="1"/>
  <c r="G77" i="1"/>
  <c r="G83" i="1" l="1"/>
  <c r="G71" i="1"/>
</calcChain>
</file>

<file path=xl/sharedStrings.xml><?xml version="1.0" encoding="utf-8"?>
<sst xmlns="http://schemas.openxmlformats.org/spreadsheetml/2006/main" count="491" uniqueCount="54">
  <si>
    <t>Pipeline</t>
  </si>
  <si>
    <r>
      <t xml:space="preserve">Flow, </t>
    </r>
    <r>
      <rPr>
        <i/>
        <sz val="11"/>
        <color theme="1"/>
        <rFont val="CMU Serif"/>
      </rPr>
      <t>Q</t>
    </r>
    <r>
      <rPr>
        <sz val="11"/>
        <color theme="1"/>
        <rFont val="CMU Serif"/>
        <family val="2"/>
      </rPr>
      <t xml:space="preserve"> (m</t>
    </r>
    <r>
      <rPr>
        <vertAlign val="superscript"/>
        <sz val="11"/>
        <color theme="1"/>
        <rFont val="CMU Serif"/>
      </rPr>
      <t>3</t>
    </r>
    <r>
      <rPr>
        <sz val="11"/>
        <color theme="1"/>
        <rFont val="CMU Serif"/>
        <family val="2"/>
      </rPr>
      <t>/s)</t>
    </r>
  </si>
  <si>
    <r>
      <t xml:space="preserve">Diameter, </t>
    </r>
    <r>
      <rPr>
        <i/>
        <sz val="11"/>
        <color theme="1"/>
        <rFont val="CMU Serif"/>
      </rPr>
      <t>D</t>
    </r>
    <r>
      <rPr>
        <sz val="11"/>
        <color theme="1"/>
        <rFont val="CMU Serif"/>
        <family val="2"/>
      </rPr>
      <t xml:space="preserve"> (m)</t>
    </r>
  </si>
  <si>
    <r>
      <t xml:space="preserve">Pipe Length, </t>
    </r>
    <r>
      <rPr>
        <i/>
        <sz val="11"/>
        <color theme="1"/>
        <rFont val="CMU Serif"/>
      </rPr>
      <t>L</t>
    </r>
    <r>
      <rPr>
        <sz val="11"/>
        <color theme="1"/>
        <rFont val="CMU Serif"/>
        <family val="2"/>
      </rPr>
      <t xml:space="preserve"> (m)</t>
    </r>
  </si>
  <si>
    <r>
      <t xml:space="preserve">Slope, </t>
    </r>
    <r>
      <rPr>
        <i/>
        <sz val="11"/>
        <color theme="1"/>
        <rFont val="CMU Serif"/>
      </rPr>
      <t>S</t>
    </r>
    <r>
      <rPr>
        <sz val="11"/>
        <color theme="1"/>
        <rFont val="CMU Serif"/>
        <family val="2"/>
      </rPr>
      <t xml:space="preserve"> (m/m)</t>
    </r>
  </si>
  <si>
    <r>
      <t xml:space="preserve">Head Loss, </t>
    </r>
    <r>
      <rPr>
        <i/>
        <sz val="11"/>
        <color theme="1"/>
        <rFont val="CMU Serif"/>
      </rPr>
      <t>H</t>
    </r>
    <r>
      <rPr>
        <sz val="11"/>
        <color theme="1"/>
        <rFont val="CMU Serif"/>
        <family val="2"/>
      </rPr>
      <t xml:space="preserve"> (m)</t>
    </r>
  </si>
  <si>
    <r>
      <rPr>
        <i/>
        <sz val="11"/>
        <color theme="1"/>
        <rFont val="CMU Serif"/>
      </rPr>
      <t>H</t>
    </r>
    <r>
      <rPr>
        <sz val="11"/>
        <color theme="1"/>
        <rFont val="CMU Serif"/>
        <family val="2"/>
      </rPr>
      <t>/</t>
    </r>
    <r>
      <rPr>
        <i/>
        <sz val="11"/>
        <color theme="1"/>
        <rFont val="CMU Serif"/>
      </rPr>
      <t>Q</t>
    </r>
    <r>
      <rPr>
        <sz val="11"/>
        <color theme="1"/>
        <rFont val="CMU Serif"/>
        <family val="2"/>
      </rPr>
      <t xml:space="preserve"> (s/m</t>
    </r>
    <r>
      <rPr>
        <vertAlign val="superscript"/>
        <sz val="11"/>
        <color theme="1"/>
        <rFont val="CMU Serif"/>
      </rPr>
      <t>2</t>
    </r>
    <r>
      <rPr>
        <sz val="11"/>
        <color theme="1"/>
        <rFont val="CMU Serif"/>
        <family val="2"/>
      </rPr>
      <t>)</t>
    </r>
  </si>
  <si>
    <r>
      <t>Flow Correction,</t>
    </r>
    <r>
      <rPr>
        <i/>
        <sz val="11"/>
        <color theme="1"/>
        <rFont val="CMU Serif"/>
      </rPr>
      <t xml:space="preserve"> q</t>
    </r>
    <r>
      <rPr>
        <sz val="11"/>
        <color theme="1"/>
        <rFont val="CMU Serif"/>
        <family val="2"/>
      </rPr>
      <t xml:space="preserve"> (m</t>
    </r>
    <r>
      <rPr>
        <vertAlign val="superscript"/>
        <sz val="11"/>
        <color theme="1"/>
        <rFont val="CMU Serif"/>
      </rPr>
      <t>3</t>
    </r>
    <r>
      <rPr>
        <sz val="11"/>
        <color theme="1"/>
        <rFont val="CMU Serif"/>
        <family val="2"/>
      </rPr>
      <t>/s)</t>
    </r>
  </si>
  <si>
    <t>Loop</t>
  </si>
  <si>
    <t xml:space="preserve">I </t>
  </si>
  <si>
    <t>II</t>
  </si>
  <si>
    <t>Sum</t>
  </si>
  <si>
    <t>q</t>
  </si>
  <si>
    <t>III</t>
  </si>
  <si>
    <t>Assumed Conditions</t>
  </si>
  <si>
    <t>Pipe</t>
  </si>
  <si>
    <r>
      <t xml:space="preserve">Cross Sectional Area, </t>
    </r>
    <r>
      <rPr>
        <i/>
        <sz val="11"/>
        <color theme="1"/>
        <rFont val="CMU Serif"/>
      </rPr>
      <t>A</t>
    </r>
    <r>
      <rPr>
        <sz val="11"/>
        <color theme="1"/>
        <rFont val="CMU Serif"/>
        <family val="2"/>
      </rPr>
      <t xml:space="preserve"> (m</t>
    </r>
    <r>
      <rPr>
        <vertAlign val="superscript"/>
        <sz val="11"/>
        <color theme="1"/>
        <rFont val="CMU Serif"/>
      </rPr>
      <t>2</t>
    </r>
    <r>
      <rPr>
        <sz val="11"/>
        <color theme="1"/>
        <rFont val="CMU Serif"/>
        <family val="2"/>
      </rPr>
      <t>)</t>
    </r>
  </si>
  <si>
    <t>Iteration 1</t>
  </si>
  <si>
    <t>Iteration 2</t>
  </si>
  <si>
    <t>Iteration 3</t>
  </si>
  <si>
    <r>
      <t xml:space="preserve">Assumed Flow, </t>
    </r>
    <r>
      <rPr>
        <i/>
        <sz val="11"/>
        <color theme="1"/>
        <rFont val="CMU Serif"/>
      </rPr>
      <t>Q</t>
    </r>
    <r>
      <rPr>
        <vertAlign val="subscript"/>
        <sz val="11"/>
        <color theme="1"/>
        <rFont val="CMU Serif"/>
      </rPr>
      <t>P</t>
    </r>
    <r>
      <rPr>
        <i/>
        <vertAlign val="subscript"/>
        <sz val="11"/>
        <color theme="1"/>
        <rFont val="CMU Serif"/>
      </rPr>
      <t xml:space="preserve">i </t>
    </r>
    <r>
      <rPr>
        <sz val="11"/>
        <color theme="1"/>
        <rFont val="CMU Serif"/>
        <family val="2"/>
      </rPr>
      <t>(m</t>
    </r>
    <r>
      <rPr>
        <vertAlign val="superscript"/>
        <sz val="11"/>
        <color theme="1"/>
        <rFont val="CMU Serif"/>
      </rPr>
      <t>3</t>
    </r>
    <r>
      <rPr>
        <sz val="11"/>
        <color theme="1"/>
        <rFont val="CMU Serif"/>
        <family val="2"/>
      </rPr>
      <t>/s)</t>
    </r>
  </si>
  <si>
    <t>Assumed Flow, QPi (m3/s)</t>
  </si>
  <si>
    <t>Diameter, D (m)</t>
  </si>
  <si>
    <r>
      <t>N</t>
    </r>
    <r>
      <rPr>
        <i/>
        <vertAlign val="subscript"/>
        <sz val="11"/>
        <color theme="1"/>
        <rFont val="CMU Serif"/>
      </rPr>
      <t>i</t>
    </r>
  </si>
  <si>
    <r>
      <t>C</t>
    </r>
    <r>
      <rPr>
        <i/>
        <vertAlign val="subscript"/>
        <sz val="11"/>
        <color theme="1"/>
        <rFont val="CMU Serif"/>
      </rPr>
      <t>i</t>
    </r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</si>
  <si>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</si>
  <si>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</si>
  <si>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</si>
  <si>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</si>
  <si>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</si>
  <si>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</si>
  <si>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</si>
  <si>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</si>
  <si>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</t>
  </si>
  <si>
    <t>Node Fraction</t>
  </si>
  <si>
    <r>
      <t xml:space="preserve">Assumed Flow, </t>
    </r>
    <r>
      <rPr>
        <i/>
        <sz val="11"/>
        <color theme="1"/>
        <rFont val="CMU Serif"/>
      </rPr>
      <t>Q</t>
    </r>
    <r>
      <rPr>
        <i/>
        <vertAlign val="subscript"/>
        <sz val="11"/>
        <color theme="1"/>
        <rFont val="CMU Serif"/>
      </rPr>
      <t xml:space="preserve">Pi </t>
    </r>
    <r>
      <rPr>
        <sz val="11"/>
        <color theme="1"/>
        <rFont val="CMU Serif"/>
        <family val="2"/>
      </rPr>
      <t>(m</t>
    </r>
    <r>
      <rPr>
        <vertAlign val="superscript"/>
        <sz val="11"/>
        <color theme="1"/>
        <rFont val="CMU Serif"/>
      </rPr>
      <t>3</t>
    </r>
    <r>
      <rPr>
        <sz val="11"/>
        <color theme="1"/>
        <rFont val="CMU Serif"/>
        <family val="2"/>
      </rPr>
      <t>/s)</t>
    </r>
  </si>
  <si>
    <r>
      <t xml:space="preserve">Node, </t>
    </r>
    <r>
      <rPr>
        <i/>
        <sz val="11"/>
        <color theme="1"/>
        <rFont val="CMU Serif"/>
      </rPr>
      <t>N</t>
    </r>
    <r>
      <rPr>
        <i/>
        <vertAlign val="subscript"/>
        <sz val="11"/>
        <color theme="1"/>
        <rFont val="CMU Serif"/>
      </rPr>
      <t>i</t>
    </r>
  </si>
  <si>
    <r>
      <t xml:space="preserve">Node Withdrawal Rate, </t>
    </r>
    <r>
      <rPr>
        <i/>
        <sz val="11"/>
        <color theme="1"/>
        <rFont val="CMU Serif"/>
      </rPr>
      <t>Q</t>
    </r>
    <r>
      <rPr>
        <i/>
        <vertAlign val="subscript"/>
        <sz val="11"/>
        <color theme="1"/>
        <rFont val="CMU Serif"/>
      </rPr>
      <t>ci</t>
    </r>
    <r>
      <rPr>
        <sz val="11"/>
        <color theme="1"/>
        <rFont val="CMU Serif"/>
        <family val="2"/>
      </rPr>
      <t xml:space="preserve"> (m</t>
    </r>
    <r>
      <rPr>
        <vertAlign val="superscript"/>
        <sz val="11"/>
        <color theme="1"/>
        <rFont val="CMU Serif"/>
      </rPr>
      <t>3</t>
    </r>
    <r>
      <rPr>
        <sz val="11"/>
        <color theme="1"/>
        <rFont val="CMU Serif"/>
        <family val="2"/>
      </rPr>
      <t>/s)</t>
    </r>
  </si>
  <si>
    <t>C1, C3, C4, C6, C8</t>
  </si>
  <si>
    <t>C7</t>
  </si>
  <si>
    <t>C2, C5</t>
  </si>
  <si>
    <t>I</t>
  </si>
  <si>
    <t xml:space="preserve">III </t>
  </si>
  <si>
    <t>Iteration 4</t>
  </si>
  <si>
    <t>Node 1:</t>
  </si>
  <si>
    <t>Node 2:</t>
  </si>
  <si>
    <t>Node 3:</t>
  </si>
  <si>
    <t>Node 4:</t>
  </si>
  <si>
    <t>Node 5:</t>
  </si>
  <si>
    <t>Node 6:</t>
  </si>
  <si>
    <t>Node 7:</t>
  </si>
  <si>
    <t>Node 8:</t>
  </si>
  <si>
    <t>Iteration 5</t>
  </si>
  <si>
    <t>Iteration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</si>
</sst>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MU Serif"/>
      <family val="2"/>
    </font>
    <font>
      <sz val="11"/>
      <color theme="1"/>
      <name val="CMU Serif"/>
    </font>
    <font>
      <i/>
      <sz val="11"/>
      <color theme="1"/>
      <name val="CMU Serif"/>
    </font>
    <font>
      <vertAlign val="superscript"/>
      <sz val="11"/>
      <color theme="1"/>
      <name val="CMU Serif"/>
    </font>
    <font>
      <sz val="12"/>
      <color theme="1"/>
      <name val="CMU Serif"/>
    </font>
    <font>
      <vertAlign val="subscript"/>
      <sz val="11"/>
      <color theme="1"/>
      <name val="CMU Serif"/>
    </font>
    <font>
      <b/>
      <sz val="11"/>
      <color theme="1"/>
      <name val="CMU Serif"/>
    </font>
    <font>
      <i/>
      <vertAlign val="subscript"/>
      <sz val="11"/>
      <color theme="1"/>
      <name val="CMU Serif"/>
    </font>
    <font>
      <sz val="8"/>
      <name val="CMU Serif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0" borderId="0" xfId="0" applyFont="1"/>
    <xf numFmtId="0" fontId="0" fillId="7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1202-4916-48F6-B2DC-7C940659E2B5}">
  <dimension ref="A1:H21"/>
  <sheetViews>
    <sheetView workbookViewId="0">
      <selection activeCell="B22" sqref="B22"/>
    </sheetView>
  </sheetViews>
  <sheetFormatPr defaultRowHeight="15.3" x14ac:dyDescent="0.8"/>
  <cols>
    <col min="1" max="1" width="13.33203125" customWidth="1"/>
    <col min="2" max="2" width="24.94921875" customWidth="1"/>
    <col min="3" max="3" width="26.5703125" customWidth="1"/>
    <col min="4" max="4" width="15.47265625" customWidth="1"/>
    <col min="5" max="7" width="8.76171875" customWidth="1"/>
    <col min="8" max="8" width="14.76171875" customWidth="1"/>
  </cols>
  <sheetData>
    <row r="1" spans="1:8" ht="17.95" x14ac:dyDescent="0.95">
      <c r="A1" s="9" t="s">
        <v>15</v>
      </c>
      <c r="B1" s="9" t="s">
        <v>20</v>
      </c>
      <c r="C1" s="9" t="s">
        <v>16</v>
      </c>
      <c r="D1" s="9" t="s">
        <v>2</v>
      </c>
      <c r="F1" s="20" t="s">
        <v>33</v>
      </c>
      <c r="G1" s="13" t="s">
        <v>23</v>
      </c>
      <c r="H1" s="13" t="s">
        <v>24</v>
      </c>
    </row>
    <row r="2" spans="1:8" ht="15.35" x14ac:dyDescent="0.8">
      <c r="A2" s="6">
        <v>1</v>
      </c>
      <c r="B2" s="6">
        <f>H9-B10+B9</f>
        <v>6.6499199999999994E-2</v>
      </c>
      <c r="C2" s="6">
        <f>B2/1.2</f>
        <v>5.5416E-2</v>
      </c>
      <c r="D2" s="6">
        <f>SQRT(4*C2/(PI()))</f>
        <v>0.26562726255232871</v>
      </c>
      <c r="F2" s="6">
        <v>1</v>
      </c>
      <c r="G2" s="6">
        <v>0.1</v>
      </c>
      <c r="H2" s="6">
        <f>G2*$A$14</f>
        <v>1.22498E-2</v>
      </c>
    </row>
    <row r="3" spans="1:8" ht="15.35" x14ac:dyDescent="0.8">
      <c r="A3" s="6">
        <v>2</v>
      </c>
      <c r="B3" s="6">
        <f>H3+B4-B5</f>
        <v>7.8749E-2</v>
      </c>
      <c r="C3" s="6">
        <f t="shared" ref="C3:C12" si="0">B3/1.2</f>
        <v>6.5624166666666664E-2</v>
      </c>
      <c r="D3" s="6">
        <f t="shared" ref="D3:D12" si="1">SQRT(4*C3/(PI()))</f>
        <v>0.28905930894937654</v>
      </c>
      <c r="F3" s="6">
        <v>2</v>
      </c>
      <c r="G3" s="6">
        <v>0.2</v>
      </c>
      <c r="H3" s="6">
        <f t="shared" ref="H3:H9" si="2">G3*$A$14</f>
        <v>2.44996E-2</v>
      </c>
    </row>
    <row r="4" spans="1:8" ht="15.35" x14ac:dyDescent="0.8">
      <c r="A4" s="6">
        <v>3</v>
      </c>
      <c r="B4" s="6">
        <f>A15</f>
        <v>5.94996E-2</v>
      </c>
      <c r="C4" s="6">
        <f t="shared" si="0"/>
        <v>4.9583000000000002E-2</v>
      </c>
      <c r="D4" s="6">
        <f t="shared" si="1"/>
        <v>0.25125890301958176</v>
      </c>
      <c r="F4" s="6">
        <v>3</v>
      </c>
      <c r="G4" s="6">
        <v>0.1</v>
      </c>
      <c r="H4" s="6">
        <f t="shared" si="2"/>
        <v>1.22498E-2</v>
      </c>
    </row>
    <row r="5" spans="1:8" ht="15.35" x14ac:dyDescent="0.8">
      <c r="A5" s="6">
        <v>4</v>
      </c>
      <c r="B5" s="6">
        <f>B6-H4</f>
        <v>5.2502000000000017E-3</v>
      </c>
      <c r="C5" s="6">
        <f t="shared" si="0"/>
        <v>4.3751666666666687E-3</v>
      </c>
      <c r="D5" s="6">
        <f t="shared" si="1"/>
        <v>7.4636688128608228E-2</v>
      </c>
      <c r="F5" s="6">
        <v>4</v>
      </c>
      <c r="G5" s="6">
        <v>0.1</v>
      </c>
      <c r="H5" s="6">
        <f t="shared" si="2"/>
        <v>1.22498E-2</v>
      </c>
    </row>
    <row r="6" spans="1:8" ht="15.35" x14ac:dyDescent="0.8">
      <c r="A6" s="14">
        <v>5</v>
      </c>
      <c r="B6" s="6">
        <f>B7-H7</f>
        <v>1.7500000000000002E-2</v>
      </c>
      <c r="C6" s="6">
        <f t="shared" si="0"/>
        <v>1.4583333333333335E-2</v>
      </c>
      <c r="D6" s="6">
        <f t="shared" si="1"/>
        <v>0.13626473019110433</v>
      </c>
      <c r="F6" s="6">
        <v>5</v>
      </c>
      <c r="G6" s="6">
        <v>0.2</v>
      </c>
      <c r="H6" s="6">
        <f t="shared" si="2"/>
        <v>2.44996E-2</v>
      </c>
    </row>
    <row r="7" spans="1:8" ht="15.35" x14ac:dyDescent="0.8">
      <c r="A7" s="14">
        <v>6</v>
      </c>
      <c r="B7" s="6">
        <f>A16</f>
        <v>2.97498E-2</v>
      </c>
      <c r="C7" s="6">
        <f t="shared" si="0"/>
        <v>2.4791500000000001E-2</v>
      </c>
      <c r="D7" s="6">
        <f t="shared" si="1"/>
        <v>0.17766687415863935</v>
      </c>
      <c r="F7" s="6">
        <v>6</v>
      </c>
      <c r="G7" s="6">
        <v>0.1</v>
      </c>
      <c r="H7" s="6">
        <f t="shared" si="2"/>
        <v>1.22498E-2</v>
      </c>
    </row>
    <row r="8" spans="1:8" ht="15.35" x14ac:dyDescent="0.8">
      <c r="A8" s="6">
        <v>7</v>
      </c>
      <c r="B8" s="6">
        <f>A16</f>
        <v>2.97498E-2</v>
      </c>
      <c r="C8" s="6">
        <f t="shared" si="0"/>
        <v>2.4791500000000001E-2</v>
      </c>
      <c r="D8" s="6">
        <f t="shared" si="1"/>
        <v>0.17766687415863935</v>
      </c>
      <c r="F8" s="6">
        <v>7</v>
      </c>
      <c r="G8" s="6">
        <v>0.1</v>
      </c>
      <c r="H8" s="6">
        <f t="shared" si="2"/>
        <v>1.22498E-2</v>
      </c>
    </row>
    <row r="9" spans="1:8" ht="15.35" x14ac:dyDescent="0.8">
      <c r="A9" s="6">
        <v>8</v>
      </c>
      <c r="B9" s="6">
        <f>A15</f>
        <v>5.94996E-2</v>
      </c>
      <c r="C9" s="6">
        <f t="shared" si="0"/>
        <v>4.9583000000000002E-2</v>
      </c>
      <c r="D9" s="6">
        <f t="shared" si="1"/>
        <v>0.25125890301958176</v>
      </c>
      <c r="F9" s="6">
        <v>8</v>
      </c>
      <c r="G9" s="6">
        <v>0.1</v>
      </c>
      <c r="H9" s="6">
        <f t="shared" si="2"/>
        <v>1.22498E-2</v>
      </c>
    </row>
    <row r="10" spans="1:8" ht="15.35" x14ac:dyDescent="0.8">
      <c r="A10" s="6">
        <v>9</v>
      </c>
      <c r="B10" s="6">
        <f>B11-H8</f>
        <v>5.2502000000000017E-3</v>
      </c>
      <c r="C10" s="6">
        <f t="shared" si="0"/>
        <v>4.3751666666666687E-3</v>
      </c>
      <c r="D10" s="6">
        <f t="shared" si="1"/>
        <v>7.4636688128608228E-2</v>
      </c>
      <c r="F10" s="16"/>
      <c r="G10" s="17"/>
      <c r="H10" s="17"/>
    </row>
    <row r="11" spans="1:8" ht="15.35" x14ac:dyDescent="0.8">
      <c r="A11" s="6">
        <v>10</v>
      </c>
      <c r="B11" s="6">
        <f>B8-H7</f>
        <v>1.7500000000000002E-2</v>
      </c>
      <c r="C11" s="6">
        <f t="shared" si="0"/>
        <v>1.4583333333333335E-2</v>
      </c>
      <c r="D11" s="6">
        <f t="shared" si="1"/>
        <v>0.13626473019110433</v>
      </c>
      <c r="F11" s="16"/>
      <c r="G11" s="17"/>
      <c r="H11" s="17"/>
    </row>
    <row r="12" spans="1:8" ht="15.35" x14ac:dyDescent="0.8">
      <c r="A12" s="6">
        <v>11</v>
      </c>
      <c r="B12" s="6">
        <f>H2+B2+B3</f>
        <v>0.157498</v>
      </c>
      <c r="C12" s="6">
        <f t="shared" si="0"/>
        <v>0.13124833333333333</v>
      </c>
      <c r="D12" s="6">
        <f t="shared" si="1"/>
        <v>0.40879159504640283</v>
      </c>
      <c r="F12" s="16"/>
      <c r="G12" s="17"/>
      <c r="H12" s="17"/>
    </row>
    <row r="13" spans="1:8" x14ac:dyDescent="0.8">
      <c r="A13" s="1"/>
      <c r="B13" s="1"/>
      <c r="C13" s="1"/>
      <c r="D13" s="1"/>
    </row>
    <row r="14" spans="1:8" x14ac:dyDescent="0.8">
      <c r="A14" s="1">
        <v>0.122498</v>
      </c>
      <c r="B14" s="1" t="s">
        <v>25</v>
      </c>
      <c r="C14" s="1">
        <f>B12-B2-B3-H2</f>
        <v>0</v>
      </c>
      <c r="D14" s="1"/>
    </row>
    <row r="15" spans="1:8" x14ac:dyDescent="0.8">
      <c r="A15" s="1">
        <f>H6+(35/1000)</f>
        <v>5.94996E-2</v>
      </c>
      <c r="B15" s="1" t="s">
        <v>26</v>
      </c>
      <c r="C15" s="1">
        <f>B3-B4+B5-H3</f>
        <v>0</v>
      </c>
      <c r="D15" s="1"/>
    </row>
    <row r="16" spans="1:8" x14ac:dyDescent="0.8">
      <c r="A16" s="1">
        <f>A15/2</f>
        <v>2.97498E-2</v>
      </c>
      <c r="B16" s="1" t="s">
        <v>27</v>
      </c>
      <c r="C16" s="1">
        <f>B6-B5-H4</f>
        <v>0</v>
      </c>
      <c r="D16" s="1"/>
    </row>
    <row r="17" spans="1:4" x14ac:dyDescent="0.8">
      <c r="A17" s="1">
        <f>A16*2</f>
        <v>5.94996E-2</v>
      </c>
      <c r="B17" s="1" t="s">
        <v>28</v>
      </c>
      <c r="C17" s="1">
        <f>B7-B6-H5</f>
        <v>0</v>
      </c>
      <c r="D17" s="1"/>
    </row>
    <row r="18" spans="1:4" x14ac:dyDescent="0.8">
      <c r="A18" s="1"/>
      <c r="B18" s="1" t="s">
        <v>29</v>
      </c>
      <c r="C18" s="1">
        <f>A15-B4-B9+B7+B8</f>
        <v>0</v>
      </c>
      <c r="D18" s="1"/>
    </row>
    <row r="19" spans="1:4" x14ac:dyDescent="0.8">
      <c r="A19" s="1"/>
      <c r="B19" s="1" t="s">
        <v>30</v>
      </c>
      <c r="C19" s="1">
        <f>B8-B11-H7</f>
        <v>0</v>
      </c>
      <c r="D19" s="1"/>
    </row>
    <row r="20" spans="1:4" x14ac:dyDescent="0.8">
      <c r="B20" s="1" t="s">
        <v>31</v>
      </c>
      <c r="C20" s="1">
        <f>B11-B10-H8</f>
        <v>0</v>
      </c>
    </row>
    <row r="21" spans="1:4" x14ac:dyDescent="0.8">
      <c r="B21" s="1" t="s">
        <v>32</v>
      </c>
      <c r="C21" s="1">
        <f>H9-B2-B10+B9</f>
        <v>0</v>
      </c>
    </row>
  </sheetData>
  <phoneticPr fontId="8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A0E4-4BD3-4223-B54E-C230C44151C7}">
  <dimension ref="A1:K183"/>
  <sheetViews>
    <sheetView topLeftCell="A47" zoomScale="89" zoomScaleNormal="90" workbookViewId="0">
      <selection activeCell="F50" sqref="F50"/>
    </sheetView>
  </sheetViews>
  <sheetFormatPr defaultRowHeight="15.3" x14ac:dyDescent="0.8"/>
  <cols>
    <col min="1" max="1" width="9.234375" customWidth="1"/>
    <col min="2" max="2" width="10.5703125" customWidth="1"/>
    <col min="3" max="3" width="17.6171875" customWidth="1"/>
    <col min="4" max="4" width="20.33203125" customWidth="1"/>
    <col min="5" max="5" width="18.234375" customWidth="1"/>
    <col min="6" max="6" width="18.1875" customWidth="1"/>
    <col min="7" max="7" width="17.85546875" customWidth="1"/>
    <col min="8" max="8" width="16.1875" customWidth="1"/>
    <col min="9" max="9" width="24.28515625" customWidth="1"/>
    <col min="11" max="11" width="19.94921875" customWidth="1"/>
  </cols>
  <sheetData>
    <row r="1" spans="1:9" ht="16.95" x14ac:dyDescent="0.9">
      <c r="A1" s="38" t="s">
        <v>14</v>
      </c>
      <c r="B1" s="38"/>
      <c r="C1" s="38"/>
      <c r="D1" s="38"/>
      <c r="E1" s="38"/>
      <c r="F1" s="38"/>
      <c r="G1" s="38"/>
      <c r="H1" s="38"/>
      <c r="I1" s="38"/>
    </row>
    <row r="2" spans="1:9" ht="17.149999999999999" x14ac:dyDescent="0.8">
      <c r="A2" s="2" t="s">
        <v>8</v>
      </c>
      <c r="B2" s="2" t="s">
        <v>0</v>
      </c>
      <c r="C2" s="2" t="s">
        <v>2</v>
      </c>
      <c r="D2" s="2" t="s">
        <v>3</v>
      </c>
      <c r="E2" s="2" t="s">
        <v>1</v>
      </c>
      <c r="F2" s="2" t="s">
        <v>4</v>
      </c>
      <c r="G2" s="2" t="s">
        <v>5</v>
      </c>
      <c r="H2" s="3" t="s">
        <v>6</v>
      </c>
      <c r="I2" s="2" t="s">
        <v>7</v>
      </c>
    </row>
    <row r="3" spans="1:9" ht="15.35" x14ac:dyDescent="0.8">
      <c r="A3" s="6" t="s">
        <v>41</v>
      </c>
      <c r="B3" s="6">
        <v>1</v>
      </c>
      <c r="C3" s="6">
        <v>0.13795694783686224</v>
      </c>
      <c r="D3" s="6">
        <v>200</v>
      </c>
      <c r="E3" s="6">
        <v>-1.7937350000000001E-2</v>
      </c>
      <c r="F3" s="6">
        <f>(ABS(E3)/(0.278*135*C3^2.63))^(1/0.54)</f>
        <v>1.0976669108281508E-2</v>
      </c>
      <c r="G3" s="6">
        <f>-F3*D3</f>
        <v>-2.1953338216563019</v>
      </c>
      <c r="H3" s="6">
        <f>ABS(G3/E3)</f>
        <v>122.38897170743179</v>
      </c>
      <c r="I3" s="6">
        <f>G8</f>
        <v>-5.4703220657242027E-3</v>
      </c>
    </row>
    <row r="4" spans="1:9" ht="15.35" x14ac:dyDescent="0.8">
      <c r="A4" s="5"/>
      <c r="B4" s="6">
        <v>2</v>
      </c>
      <c r="C4" s="6">
        <v>0.36753368178287027</v>
      </c>
      <c r="D4" s="6">
        <v>300</v>
      </c>
      <c r="E4" s="6">
        <v>0.12731085</v>
      </c>
      <c r="F4" s="6">
        <f t="shared" ref="F4:F6" si="0">(ABS(E4)/(0.278*135*C4^2.63))^(1/0.54)</f>
        <v>3.4993824567585525E-3</v>
      </c>
      <c r="G4" s="6">
        <f t="shared" ref="G4:G6" si="1">F4*D4</f>
        <v>1.0498147370275657</v>
      </c>
      <c r="H4" s="6">
        <f>ABS(G4/E4)</f>
        <v>8.2460743685833968</v>
      </c>
      <c r="I4" s="6">
        <f>G8</f>
        <v>-5.4703220657242027E-3</v>
      </c>
    </row>
    <row r="5" spans="1:9" ht="15.55" x14ac:dyDescent="0.85">
      <c r="A5" s="5"/>
      <c r="B5" s="22">
        <v>3</v>
      </c>
      <c r="C5" s="6">
        <v>0.2038274286349642</v>
      </c>
      <c r="D5" s="6">
        <v>200</v>
      </c>
      <c r="E5" s="6">
        <v>3.9155825000000005E-2</v>
      </c>
      <c r="F5" s="6">
        <f t="shared" si="0"/>
        <v>6.9614282230570299E-3</v>
      </c>
      <c r="G5" s="6">
        <f t="shared" si="1"/>
        <v>1.392285644611406</v>
      </c>
      <c r="H5" s="6">
        <f t="shared" ref="H5:H6" si="2">ABS(G5/E5)</f>
        <v>35.557561221386749</v>
      </c>
      <c r="I5" s="6">
        <f>G8-G15</f>
        <v>1.8897317131427161E-2</v>
      </c>
    </row>
    <row r="6" spans="1:9" ht="15.55" x14ac:dyDescent="0.85">
      <c r="A6" s="5"/>
      <c r="B6" s="22">
        <v>8</v>
      </c>
      <c r="C6" s="6">
        <v>0.13795694783686224</v>
      </c>
      <c r="D6" s="6">
        <v>300</v>
      </c>
      <c r="E6" s="6">
        <v>1.7937350000000001E-2</v>
      </c>
      <c r="F6" s="6">
        <f t="shared" si="0"/>
        <v>1.0976669108281508E-2</v>
      </c>
      <c r="G6" s="6">
        <f t="shared" si="1"/>
        <v>3.2930007324844524</v>
      </c>
      <c r="H6" s="6">
        <f t="shared" si="2"/>
        <v>183.58345756114767</v>
      </c>
      <c r="I6" s="6">
        <f>G8-G22</f>
        <v>-7.7291667380452135E-3</v>
      </c>
    </row>
    <row r="7" spans="1:9" ht="15.35" x14ac:dyDescent="0.8">
      <c r="A7" s="5"/>
      <c r="B7" s="5"/>
      <c r="C7" s="5"/>
      <c r="D7" s="5"/>
      <c r="E7" s="5"/>
      <c r="F7" s="25" t="s">
        <v>11</v>
      </c>
      <c r="G7" s="26">
        <f>SUM(G3:G6)</f>
        <v>3.539767292467122</v>
      </c>
      <c r="H7" s="26">
        <f>SUM(H3:H6)</f>
        <v>349.7760648585496</v>
      </c>
      <c r="I7" s="5"/>
    </row>
    <row r="8" spans="1:9" ht="15.35" x14ac:dyDescent="0.8">
      <c r="A8" s="5"/>
      <c r="B8" s="5"/>
      <c r="C8" s="5"/>
      <c r="D8" s="5"/>
      <c r="E8" s="5"/>
      <c r="F8" s="27" t="s">
        <v>12</v>
      </c>
      <c r="G8" s="18">
        <f>-G7/(1.85*H7)</f>
        <v>-5.4703220657242027E-3</v>
      </c>
      <c r="H8" s="5"/>
      <c r="I8" s="5"/>
    </row>
    <row r="9" spans="1:9" ht="15.35" x14ac:dyDescent="0.8">
      <c r="A9" s="5"/>
      <c r="B9" s="5"/>
      <c r="C9" s="5"/>
      <c r="D9" s="5"/>
      <c r="E9" s="5"/>
      <c r="F9" s="5"/>
      <c r="G9" s="5"/>
      <c r="H9" s="5"/>
      <c r="I9" s="5"/>
    </row>
    <row r="10" spans="1:9" ht="15.55" x14ac:dyDescent="0.85">
      <c r="A10" s="6" t="s">
        <v>10</v>
      </c>
      <c r="B10" s="22">
        <v>3</v>
      </c>
      <c r="C10" s="6">
        <v>0.2038274286349642</v>
      </c>
      <c r="D10" s="6">
        <v>200</v>
      </c>
      <c r="E10" s="6">
        <v>-3.9155824999999998E-2</v>
      </c>
      <c r="F10" s="6">
        <f>(ABS(E10)/(0.278*135*C10^2.63))^(1/0.54)</f>
        <v>6.9614282230570238E-3</v>
      </c>
      <c r="G10" s="6">
        <f>F10*D10</f>
        <v>1.3922856446114047</v>
      </c>
      <c r="H10" s="6">
        <f>ABS(G10/E10)</f>
        <v>35.55756122138672</v>
      </c>
      <c r="I10" s="6">
        <f>G15-G8</f>
        <v>-1.8897317131427161E-2</v>
      </c>
    </row>
    <row r="11" spans="1:9" ht="15.35" x14ac:dyDescent="0.8">
      <c r="A11" s="5"/>
      <c r="B11" s="6">
        <v>4</v>
      </c>
      <c r="C11" s="6">
        <v>0.25988555870312624</v>
      </c>
      <c r="D11" s="6">
        <v>280</v>
      </c>
      <c r="E11" s="6">
        <v>6.3655425000000002E-2</v>
      </c>
      <c r="F11" s="6">
        <f t="shared" ref="F11:F13" si="3">(ABS(E11)/(0.278*135*C11^2.63))^(1/0.54)</f>
        <v>5.2431494996594439E-3</v>
      </c>
      <c r="G11" s="6">
        <f t="shared" ref="G11:G13" si="4">F11*D11</f>
        <v>1.4680818599046443</v>
      </c>
      <c r="H11" s="6">
        <f>ABS(G11/E11)</f>
        <v>23.062949621413168</v>
      </c>
      <c r="I11" s="6">
        <f>G15</f>
        <v>-2.4367639197151365E-2</v>
      </c>
    </row>
    <row r="12" spans="1:9" ht="15.35" x14ac:dyDescent="0.8">
      <c r="A12" s="5"/>
      <c r="B12" s="6">
        <v>5</v>
      </c>
      <c r="C12" s="6">
        <v>0.23354456136503962</v>
      </c>
      <c r="D12" s="6">
        <v>120</v>
      </c>
      <c r="E12" s="6">
        <v>5.1405625000000003E-2</v>
      </c>
      <c r="F12" s="6">
        <f t="shared" si="3"/>
        <v>5.9393651782582461E-3</v>
      </c>
      <c r="G12" s="6">
        <f t="shared" si="4"/>
        <v>0.71272382139098955</v>
      </c>
      <c r="H12" s="6">
        <f t="shared" ref="H12:H13" si="5">ABS(G12/E12)</f>
        <v>13.864704911009047</v>
      </c>
      <c r="I12" s="6">
        <f>G15</f>
        <v>-2.4367639197151365E-2</v>
      </c>
    </row>
    <row r="13" spans="1:9" ht="15.35" x14ac:dyDescent="0.8">
      <c r="A13" s="5"/>
      <c r="B13" s="6">
        <v>6</v>
      </c>
      <c r="C13" s="6">
        <v>0.2038274286349642</v>
      </c>
      <c r="D13" s="6">
        <v>290</v>
      </c>
      <c r="E13" s="6">
        <v>3.9155825000000005E-2</v>
      </c>
      <c r="F13" s="6">
        <f t="shared" si="3"/>
        <v>6.9614282230570299E-3</v>
      </c>
      <c r="G13" s="6">
        <f t="shared" si="4"/>
        <v>2.0188141846865388</v>
      </c>
      <c r="H13" s="6">
        <f t="shared" si="5"/>
        <v>51.558463771010793</v>
      </c>
      <c r="I13" s="6">
        <f>G15</f>
        <v>-2.4367639197151365E-2</v>
      </c>
    </row>
    <row r="14" spans="1:9" ht="15.35" x14ac:dyDescent="0.8">
      <c r="A14" s="5"/>
      <c r="B14" s="5"/>
      <c r="C14" s="5"/>
      <c r="D14" s="5"/>
      <c r="E14" s="5"/>
      <c r="F14" s="25" t="s">
        <v>11</v>
      </c>
      <c r="G14" s="26">
        <f>SUM(G10:G13)</f>
        <v>5.5919055105935769</v>
      </c>
      <c r="H14" s="26">
        <f>SUM(H10:H13)</f>
        <v>124.04367952481972</v>
      </c>
      <c r="I14" s="5"/>
    </row>
    <row r="15" spans="1:9" ht="15.35" x14ac:dyDescent="0.8">
      <c r="A15" s="5"/>
      <c r="B15" s="5"/>
      <c r="C15" s="5"/>
      <c r="D15" s="5"/>
      <c r="E15" s="5"/>
      <c r="F15" s="27" t="s">
        <v>12</v>
      </c>
      <c r="G15" s="18">
        <f>-G14/(1.85*H14)</f>
        <v>-2.4367639197151365E-2</v>
      </c>
      <c r="H15" s="5"/>
      <c r="I15" s="5"/>
    </row>
    <row r="16" spans="1:9" ht="15.35" x14ac:dyDescent="0.8">
      <c r="A16" s="5"/>
      <c r="B16" s="5"/>
      <c r="C16" s="5"/>
      <c r="D16" s="5"/>
      <c r="E16" s="5"/>
      <c r="F16" s="5"/>
      <c r="G16" s="5"/>
      <c r="H16" s="5"/>
      <c r="I16" s="5"/>
    </row>
    <row r="17" spans="1:11" ht="15.35" x14ac:dyDescent="0.8">
      <c r="A17" s="6" t="s">
        <v>42</v>
      </c>
      <c r="B17" s="6">
        <v>7</v>
      </c>
      <c r="C17" s="6">
        <v>0.19510058665448821</v>
      </c>
      <c r="D17" s="6">
        <v>80</v>
      </c>
      <c r="E17" s="6">
        <v>3.5874700000000002E-2</v>
      </c>
      <c r="F17" s="6">
        <f>(ABS(E17)/(0.278*135*C17^2.63))^(1/0.54)</f>
        <v>7.3260476958856109E-3</v>
      </c>
      <c r="G17" s="6">
        <f>F17*D17</f>
        <v>0.58608381567084888</v>
      </c>
      <c r="H17" s="6">
        <f>ABS(G17/E17)</f>
        <v>16.336967714596884</v>
      </c>
      <c r="I17" s="6">
        <f>G22</f>
        <v>2.2588446723210108E-3</v>
      </c>
    </row>
    <row r="18" spans="1:11" ht="15.55" x14ac:dyDescent="0.85">
      <c r="A18" s="5"/>
      <c r="B18" s="22">
        <v>8</v>
      </c>
      <c r="C18" s="6">
        <v>0.13795694783686224</v>
      </c>
      <c r="D18" s="6">
        <v>300</v>
      </c>
      <c r="E18" s="6">
        <v>-1.7937350000000001E-2</v>
      </c>
      <c r="F18" s="6">
        <f t="shared" ref="F18:F20" si="6">(ABS(E18)/(0.278*135*C18^2.63))^(1/0.54)</f>
        <v>1.0976669108281508E-2</v>
      </c>
      <c r="G18" s="6">
        <f>-F18*D18</f>
        <v>-3.2930007324844524</v>
      </c>
      <c r="H18" s="6">
        <f>ABS(G18/E18)</f>
        <v>183.58345756114767</v>
      </c>
      <c r="I18" s="6">
        <f>G22-G8</f>
        <v>7.7291667380452135E-3</v>
      </c>
    </row>
    <row r="19" spans="1:11" ht="15.35" x14ac:dyDescent="0.8">
      <c r="A19" s="5"/>
      <c r="B19" s="6">
        <v>9</v>
      </c>
      <c r="C19" s="6">
        <v>0.15832497413130414</v>
      </c>
      <c r="D19" s="6">
        <v>200</v>
      </c>
      <c r="E19" s="6">
        <v>-2.3624900000000001E-2</v>
      </c>
      <c r="F19" s="6">
        <f t="shared" si="6"/>
        <v>9.3475346335614943E-3</v>
      </c>
      <c r="G19" s="6">
        <f>-F19*D19</f>
        <v>-1.8695069267122988</v>
      </c>
      <c r="H19" s="6">
        <f t="shared" ref="H19:H20" si="7">ABS(G19/E19)</f>
        <v>79.132903280534464</v>
      </c>
      <c r="I19" s="6">
        <f>G22</f>
        <v>2.2588446723210108E-3</v>
      </c>
    </row>
    <row r="20" spans="1:11" ht="15.35" x14ac:dyDescent="0.8">
      <c r="A20" s="5"/>
      <c r="B20" s="6">
        <v>10</v>
      </c>
      <c r="C20" s="6">
        <v>0.15832497413130414</v>
      </c>
      <c r="D20" s="6">
        <v>310</v>
      </c>
      <c r="E20" s="6">
        <v>2.3624900000000001E-2</v>
      </c>
      <c r="F20" s="6">
        <f t="shared" si="6"/>
        <v>9.3475346335614943E-3</v>
      </c>
      <c r="G20" s="6">
        <f t="shared" ref="G20" si="8">F20*D20</f>
        <v>2.897735736404063</v>
      </c>
      <c r="H20" s="6">
        <f t="shared" si="7"/>
        <v>122.65600008482842</v>
      </c>
      <c r="I20" s="6">
        <f>G22</f>
        <v>2.2588446723210108E-3</v>
      </c>
    </row>
    <row r="21" spans="1:11" ht="15.35" x14ac:dyDescent="0.8">
      <c r="A21" s="5"/>
      <c r="B21" s="5"/>
      <c r="C21" s="5"/>
      <c r="D21" s="5"/>
      <c r="E21" s="5"/>
      <c r="F21" s="25" t="s">
        <v>11</v>
      </c>
      <c r="G21" s="26">
        <f>SUM(G17:G20)</f>
        <v>-1.6786881071218387</v>
      </c>
      <c r="H21" s="26">
        <f>SUM(H17:H20)</f>
        <v>401.70932864110739</v>
      </c>
      <c r="I21" s="5"/>
    </row>
    <row r="22" spans="1:11" ht="15.35" x14ac:dyDescent="0.8">
      <c r="A22" s="5"/>
      <c r="B22" s="5"/>
      <c r="C22" s="5"/>
      <c r="D22" s="5"/>
      <c r="E22" s="5"/>
      <c r="F22" s="27" t="s">
        <v>12</v>
      </c>
      <c r="G22" s="18">
        <f>-G21/(1.85*H21)</f>
        <v>2.2588446723210108E-3</v>
      </c>
      <c r="H22" s="5"/>
      <c r="I22" s="5"/>
    </row>
    <row r="24" spans="1:11" ht="16.95" x14ac:dyDescent="0.9">
      <c r="A24" s="38" t="s">
        <v>17</v>
      </c>
      <c r="B24" s="38"/>
      <c r="C24" s="38"/>
      <c r="D24" s="38"/>
      <c r="E24" s="38"/>
      <c r="F24" s="38"/>
      <c r="G24" s="38"/>
      <c r="H24" s="38"/>
      <c r="I24" s="38"/>
    </row>
    <row r="25" spans="1:11" ht="17.149999999999999" x14ac:dyDescent="0.8">
      <c r="A25" s="2" t="s">
        <v>8</v>
      </c>
      <c r="B25" s="2" t="s">
        <v>0</v>
      </c>
      <c r="C25" s="2" t="s">
        <v>2</v>
      </c>
      <c r="D25" s="2" t="s">
        <v>3</v>
      </c>
      <c r="E25" s="2" t="s">
        <v>1</v>
      </c>
      <c r="F25" s="2" t="s">
        <v>4</v>
      </c>
      <c r="G25" s="2" t="s">
        <v>5</v>
      </c>
      <c r="H25" s="3" t="s">
        <v>6</v>
      </c>
      <c r="I25" s="2" t="s">
        <v>7</v>
      </c>
    </row>
    <row r="26" spans="1:11" ht="15.35" x14ac:dyDescent="0.8">
      <c r="A26" s="6" t="s">
        <v>41</v>
      </c>
      <c r="B26" s="6">
        <v>1</v>
      </c>
      <c r="C26" s="6">
        <f>SQRT(4*ABS(E26)/$K$28)</f>
        <v>0.11501272745236311</v>
      </c>
      <c r="D26" s="6">
        <v>200</v>
      </c>
      <c r="E26" s="6">
        <f>E3-I3</f>
        <v>-1.2467027934275798E-2</v>
      </c>
      <c r="F26" s="6">
        <f>(ABS(E26)/(0.278*135*C26^2.63))^(1/0.54)</f>
        <v>1.3571708610596585E-2</v>
      </c>
      <c r="G26" s="6">
        <f>-F26*D26</f>
        <v>-2.7143417221193169</v>
      </c>
      <c r="H26" s="6">
        <f>ABS(G26/E26)</f>
        <v>217.72163633777816</v>
      </c>
      <c r="I26" s="6">
        <f>G31</f>
        <v>-3.238378211302476E-3</v>
      </c>
      <c r="K26">
        <f>PI()</f>
        <v>3.1415926535897931</v>
      </c>
    </row>
    <row r="27" spans="1:11" ht="15.35" x14ac:dyDescent="0.8">
      <c r="A27" s="5"/>
      <c r="B27" s="6">
        <v>2</v>
      </c>
      <c r="C27" s="6">
        <f t="shared" ref="C27:C41" si="9">SQRT(4*ABS(E27)/$K$28)</f>
        <v>0.37534677196600924</v>
      </c>
      <c r="D27" s="6">
        <v>300</v>
      </c>
      <c r="E27" s="6">
        <f t="shared" ref="E27:E29" si="10">E4-I4</f>
        <v>0.13278117206572421</v>
      </c>
      <c r="F27" s="6">
        <f t="shared" ref="F27:F29" si="11">(ABS(E27)/(0.278*135*C27^2.63))^(1/0.54)</f>
        <v>3.4145484560884707E-3</v>
      </c>
      <c r="G27" s="6">
        <f t="shared" ref="G27:G29" si="12">F27*D27</f>
        <v>1.0243645368265413</v>
      </c>
      <c r="H27" s="6">
        <f>ABS(G27/E27)</f>
        <v>7.7146821412263176</v>
      </c>
      <c r="I27" s="6">
        <f>G31</f>
        <v>-3.238378211302476E-3</v>
      </c>
      <c r="K27">
        <v>1.2</v>
      </c>
    </row>
    <row r="28" spans="1:11" ht="15.55" x14ac:dyDescent="0.85">
      <c r="A28" s="5"/>
      <c r="B28" s="22">
        <v>3</v>
      </c>
      <c r="C28" s="6">
        <f t="shared" si="9"/>
        <v>0.24818601266298901</v>
      </c>
      <c r="D28" s="6">
        <v>200</v>
      </c>
      <c r="E28" s="6">
        <f>E5+I5</f>
        <v>5.8053142131427163E-2</v>
      </c>
      <c r="F28" s="6">
        <f t="shared" si="11"/>
        <v>5.5326249075091614E-3</v>
      </c>
      <c r="G28" s="6">
        <f t="shared" si="12"/>
        <v>1.1065249815018323</v>
      </c>
      <c r="H28" s="6">
        <f t="shared" ref="H28:H29" si="13">ABS(G28/E28)</f>
        <v>19.060552812055512</v>
      </c>
      <c r="I28" s="6">
        <f>G31-G38</f>
        <v>1.4234972066644266E-3</v>
      </c>
      <c r="K28">
        <f>K27*K26</f>
        <v>3.7699111843077517</v>
      </c>
    </row>
    <row r="29" spans="1:11" ht="15.55" x14ac:dyDescent="0.85">
      <c r="A29" s="5"/>
      <c r="B29" s="22">
        <v>8</v>
      </c>
      <c r="C29" s="6">
        <f t="shared" si="9"/>
        <v>0.16502430145912381</v>
      </c>
      <c r="D29" s="6">
        <v>300</v>
      </c>
      <c r="E29" s="6">
        <f t="shared" si="10"/>
        <v>2.5666516738045216E-2</v>
      </c>
      <c r="F29" s="6">
        <f t="shared" si="11"/>
        <v>8.9063315723533799E-3</v>
      </c>
      <c r="G29" s="6">
        <f t="shared" si="12"/>
        <v>2.6718994717060141</v>
      </c>
      <c r="H29" s="6">
        <f t="shared" si="13"/>
        <v>104.10058750767239</v>
      </c>
      <c r="I29" s="6">
        <f>G31-G45</f>
        <v>-5.8878207070125225E-3</v>
      </c>
    </row>
    <row r="30" spans="1:11" ht="15.35" x14ac:dyDescent="0.8">
      <c r="A30" s="5"/>
      <c r="B30" s="5"/>
      <c r="C30" s="6"/>
      <c r="D30" s="5"/>
      <c r="E30" s="5"/>
      <c r="F30" s="25" t="s">
        <v>11</v>
      </c>
      <c r="G30" s="26">
        <f>SUM(G26:G29)</f>
        <v>2.088447267915071</v>
      </c>
      <c r="H30" s="26">
        <f>SUM(H26:H29)</f>
        <v>348.59745879873236</v>
      </c>
      <c r="I30" s="5"/>
    </row>
    <row r="31" spans="1:11" ht="15.35" x14ac:dyDescent="0.8">
      <c r="A31" s="5"/>
      <c r="B31" s="5"/>
      <c r="C31" s="6"/>
      <c r="D31" s="5"/>
      <c r="E31" s="5"/>
      <c r="F31" s="27" t="s">
        <v>12</v>
      </c>
      <c r="G31" s="18">
        <f>-G30/(1.85*H30)</f>
        <v>-3.238378211302476E-3</v>
      </c>
      <c r="H31" s="5"/>
      <c r="I31" s="5"/>
    </row>
    <row r="32" spans="1:11" ht="15.35" x14ac:dyDescent="0.8">
      <c r="A32" s="5"/>
      <c r="B32" s="5"/>
      <c r="C32" s="6"/>
      <c r="D32" s="5"/>
      <c r="E32" s="5"/>
      <c r="F32" s="5"/>
      <c r="G32" s="5"/>
      <c r="H32" s="5"/>
      <c r="I32" s="5"/>
    </row>
    <row r="33" spans="1:9" ht="15.55" x14ac:dyDescent="0.85">
      <c r="A33" s="6" t="s">
        <v>10</v>
      </c>
      <c r="B33" s="22">
        <v>3</v>
      </c>
      <c r="C33" s="6">
        <f t="shared" si="9"/>
        <v>0.14661154267768106</v>
      </c>
      <c r="D33" s="6">
        <v>200</v>
      </c>
      <c r="E33" s="6">
        <f>E10-I10</f>
        <v>-2.0258507868572837E-2</v>
      </c>
      <c r="F33" s="6">
        <f>(ABS(E33)/(0.278*135*C33^2.63))^(1/0.54)</f>
        <v>1.0224495517520363E-2</v>
      </c>
      <c r="G33" s="6">
        <f>-F33*D33</f>
        <v>-2.0448991035040729</v>
      </c>
      <c r="H33" s="6">
        <f>ABS(G33/E33)</f>
        <v>100.94026256871263</v>
      </c>
      <c r="I33" s="6">
        <f>G38-G31</f>
        <v>-1.4234972066644266E-3</v>
      </c>
    </row>
    <row r="34" spans="1:9" ht="15.35" x14ac:dyDescent="0.8">
      <c r="A34" s="5"/>
      <c r="B34" s="6">
        <v>4</v>
      </c>
      <c r="C34" s="6">
        <f t="shared" si="9"/>
        <v>0.30560656377191764</v>
      </c>
      <c r="D34" s="6">
        <v>280</v>
      </c>
      <c r="E34" s="6">
        <f t="shared" ref="E34:E36" si="14">E11-I11</f>
        <v>8.8023064197151363E-2</v>
      </c>
      <c r="F34" s="6">
        <f t="shared" ref="F34:F36" si="15">(ABS(E34)/(0.278*135*C34^2.63))^(1/0.54)</f>
        <v>4.3399189835652621E-3</v>
      </c>
      <c r="G34" s="6">
        <f>F34*D34</f>
        <v>1.2151773153982734</v>
      </c>
      <c r="H34" s="6">
        <f>ABS(G34/E34)</f>
        <v>13.805214877279852</v>
      </c>
      <c r="I34" s="6">
        <f>G38</f>
        <v>-4.6618754179669026E-3</v>
      </c>
    </row>
    <row r="35" spans="1:9" ht="15.35" x14ac:dyDescent="0.8">
      <c r="A35" s="5"/>
      <c r="B35" s="6">
        <v>5</v>
      </c>
      <c r="C35" s="6">
        <f t="shared" si="9"/>
        <v>0.28354528798982331</v>
      </c>
      <c r="D35" s="6">
        <v>120</v>
      </c>
      <c r="E35" s="6">
        <f t="shared" si="14"/>
        <v>7.5773264197151372E-2</v>
      </c>
      <c r="F35" s="6">
        <f t="shared" si="15"/>
        <v>4.7363658311527727E-3</v>
      </c>
      <c r="G35" s="6">
        <f t="shared" ref="G35:G36" si="16">F35*D35</f>
        <v>0.56836389973833268</v>
      </c>
      <c r="H35" s="6">
        <f t="shared" ref="H35:H36" si="17">ABS(G35/E35)</f>
        <v>7.5008501449736915</v>
      </c>
      <c r="I35" s="6">
        <f>G38</f>
        <v>-4.6618754179669026E-3</v>
      </c>
    </row>
    <row r="36" spans="1:9" ht="15.35" x14ac:dyDescent="0.8">
      <c r="A36" s="5"/>
      <c r="B36" s="6">
        <v>6</v>
      </c>
      <c r="C36" s="6">
        <f t="shared" si="9"/>
        <v>0.25961604122623955</v>
      </c>
      <c r="D36" s="6">
        <v>290</v>
      </c>
      <c r="E36" s="6">
        <f t="shared" si="14"/>
        <v>6.3523464197151366E-2</v>
      </c>
      <c r="F36" s="6">
        <f t="shared" si="15"/>
        <v>5.249500351757563E-3</v>
      </c>
      <c r="G36" s="6">
        <f t="shared" si="16"/>
        <v>1.5223551020096933</v>
      </c>
      <c r="H36" s="6">
        <f t="shared" si="17"/>
        <v>23.965240580786233</v>
      </c>
      <c r="I36" s="6">
        <f>G38</f>
        <v>-4.6618754179669026E-3</v>
      </c>
    </row>
    <row r="37" spans="1:9" ht="15.35" x14ac:dyDescent="0.8">
      <c r="A37" s="5"/>
      <c r="B37" s="5"/>
      <c r="C37" s="6"/>
      <c r="D37" s="5"/>
      <c r="E37" s="5"/>
      <c r="F37" s="25" t="s">
        <v>11</v>
      </c>
      <c r="G37" s="26">
        <f>SUM(G33:G36)</f>
        <v>1.2609972136422265</v>
      </c>
      <c r="H37" s="26">
        <f>SUM(H33:H36)</f>
        <v>146.21156817175242</v>
      </c>
      <c r="I37" s="5"/>
    </row>
    <row r="38" spans="1:9" ht="15.35" x14ac:dyDescent="0.8">
      <c r="A38" s="5"/>
      <c r="B38" s="5"/>
      <c r="C38" s="6"/>
      <c r="D38" s="5"/>
      <c r="E38" s="5"/>
      <c r="F38" s="27" t="s">
        <v>12</v>
      </c>
      <c r="G38" s="18">
        <f>-G37/(1.85*H37)</f>
        <v>-4.6618754179669026E-3</v>
      </c>
      <c r="H38" s="5"/>
      <c r="I38" s="5"/>
    </row>
    <row r="39" spans="1:9" ht="15.35" x14ac:dyDescent="0.8">
      <c r="A39" s="5"/>
      <c r="B39" s="5"/>
      <c r="C39" s="6"/>
      <c r="D39" s="5"/>
      <c r="E39" s="5"/>
      <c r="F39" s="5"/>
      <c r="G39" s="5"/>
      <c r="H39" s="5"/>
      <c r="I39" s="5"/>
    </row>
    <row r="40" spans="1:9" ht="15.35" x14ac:dyDescent="0.8">
      <c r="A40" s="6" t="s">
        <v>42</v>
      </c>
      <c r="B40" s="6">
        <v>7</v>
      </c>
      <c r="C40" s="6">
        <f t="shared" si="9"/>
        <v>0.20114906797721765</v>
      </c>
      <c r="D40" s="6">
        <v>80</v>
      </c>
      <c r="E40" s="6">
        <f>E17+I17</f>
        <v>3.813354467232101E-2</v>
      </c>
      <c r="F40" s="6">
        <f>(ABS(E40)/(0.278*135*C40^2.63))^(1/0.54)</f>
        <v>7.0696902195426731E-3</v>
      </c>
      <c r="G40" s="6">
        <f>F40*D40</f>
        <v>0.56557521756341389</v>
      </c>
      <c r="H40" s="6">
        <f>G40/E40</f>
        <v>14.831435745702734</v>
      </c>
      <c r="I40" s="6">
        <f>G45</f>
        <v>2.6494424957100465E-3</v>
      </c>
    </row>
    <row r="41" spans="1:9" ht="15.55" x14ac:dyDescent="0.85">
      <c r="A41" s="5"/>
      <c r="B41" s="22">
        <v>8</v>
      </c>
      <c r="C41" s="6">
        <f t="shared" si="9"/>
        <v>0.10407314178429362</v>
      </c>
      <c r="D41" s="6">
        <v>300</v>
      </c>
      <c r="E41" s="6">
        <f t="shared" ref="E41:E43" si="18">E18+I18</f>
        <v>-1.0208183261954787E-2</v>
      </c>
      <c r="F41" s="6">
        <f>(ABS(E41)/(0.278*135*C41^(2.63)))^(1/0.54)</f>
        <v>1.5250226830845674E-2</v>
      </c>
      <c r="G41" s="6">
        <f>-F41*D41</f>
        <v>-4.5750680492537024</v>
      </c>
      <c r="H41" s="6">
        <f t="shared" ref="H41:H43" si="19">G41/E41</f>
        <v>448.17651994010271</v>
      </c>
      <c r="I41" s="6">
        <f>G45-G31</f>
        <v>5.8878207070125225E-3</v>
      </c>
    </row>
    <row r="42" spans="1:9" ht="15.35" x14ac:dyDescent="0.8">
      <c r="A42" s="5"/>
      <c r="B42" s="6">
        <v>9</v>
      </c>
      <c r="C42" s="6">
        <f>SQRT(4*ABS(E42)/$K$28)</f>
        <v>0.15056589520372882</v>
      </c>
      <c r="D42" s="6">
        <v>200</v>
      </c>
      <c r="E42" s="6">
        <f t="shared" si="18"/>
        <v>-2.136605532767899E-2</v>
      </c>
      <c r="F42" s="6">
        <f t="shared" ref="F42:F43" si="20">(ABS(E42)/(0.278*135*C42^(2.63)))^(1/0.54)</f>
        <v>9.9119027856370886E-3</v>
      </c>
      <c r="G42" s="6">
        <f>-F42*D42</f>
        <v>-1.9823805571274178</v>
      </c>
      <c r="H42" s="6">
        <f t="shared" si="19"/>
        <v>92.781775892872091</v>
      </c>
      <c r="I42" s="6">
        <f>G45</f>
        <v>2.6494424957100465E-3</v>
      </c>
    </row>
    <row r="43" spans="1:9" ht="15.35" x14ac:dyDescent="0.8">
      <c r="A43" s="5"/>
      <c r="B43" s="6">
        <v>10</v>
      </c>
      <c r="C43" s="6">
        <f>SQRT(4*E43/$K$28)</f>
        <v>0.16572116964605338</v>
      </c>
      <c r="D43" s="6">
        <v>310</v>
      </c>
      <c r="E43" s="6">
        <f t="shared" si="18"/>
        <v>2.5883744672321012E-2</v>
      </c>
      <c r="F43" s="6">
        <f t="shared" si="20"/>
        <v>8.8626532542643993E-3</v>
      </c>
      <c r="G43" s="6">
        <f t="shared" ref="G43" si="21">F43*D43</f>
        <v>2.7474225088219639</v>
      </c>
      <c r="H43" s="6">
        <f t="shared" si="19"/>
        <v>106.14470756080135</v>
      </c>
      <c r="I43" s="6">
        <f>G45</f>
        <v>2.6494424957100465E-3</v>
      </c>
    </row>
    <row r="44" spans="1:9" ht="15.35" x14ac:dyDescent="0.8">
      <c r="A44" s="5"/>
      <c r="B44" s="5"/>
      <c r="C44" s="5"/>
      <c r="D44" s="5"/>
      <c r="E44" s="5"/>
      <c r="F44" s="25" t="s">
        <v>11</v>
      </c>
      <c r="G44" s="26">
        <f>SUM(G40:G43)</f>
        <v>-3.2444508799957421</v>
      </c>
      <c r="H44" s="26">
        <f>SUM(H40:H43)</f>
        <v>661.93443913947885</v>
      </c>
      <c r="I44" s="5"/>
    </row>
    <row r="45" spans="1:9" ht="15.35" x14ac:dyDescent="0.8">
      <c r="A45" s="5"/>
      <c r="B45" s="5"/>
      <c r="C45" s="5"/>
      <c r="D45" s="5"/>
      <c r="E45" s="5"/>
      <c r="F45" s="27" t="s">
        <v>12</v>
      </c>
      <c r="G45" s="18">
        <f>-G44/(1.85*H44)</f>
        <v>2.6494424957100465E-3</v>
      </c>
      <c r="H45" s="5"/>
      <c r="I45" s="5"/>
    </row>
    <row r="47" spans="1:9" ht="16.95" x14ac:dyDescent="0.9">
      <c r="A47" s="38" t="s">
        <v>18</v>
      </c>
      <c r="B47" s="38"/>
      <c r="C47" s="38"/>
      <c r="D47" s="38"/>
      <c r="E47" s="38"/>
      <c r="F47" s="38"/>
      <c r="G47" s="38"/>
      <c r="H47" s="38"/>
      <c r="I47" s="38"/>
    </row>
    <row r="48" spans="1:9" ht="17.149999999999999" x14ac:dyDescent="0.8">
      <c r="A48" s="2" t="s">
        <v>8</v>
      </c>
      <c r="B48" s="2" t="s">
        <v>0</v>
      </c>
      <c r="C48" s="2" t="s">
        <v>2</v>
      </c>
      <c r="D48" s="2" t="s">
        <v>3</v>
      </c>
      <c r="E48" s="2" t="s">
        <v>1</v>
      </c>
      <c r="F48" s="2" t="s">
        <v>4</v>
      </c>
      <c r="G48" s="2" t="s">
        <v>5</v>
      </c>
      <c r="H48" s="3" t="s">
        <v>6</v>
      </c>
      <c r="I48" s="2" t="s">
        <v>7</v>
      </c>
    </row>
    <row r="49" spans="1:9" ht="15.35" x14ac:dyDescent="0.8">
      <c r="A49" s="6" t="s">
        <v>41</v>
      </c>
      <c r="B49" s="6">
        <v>1</v>
      </c>
      <c r="C49" s="6">
        <f>SQRT(4*ABS(E49)/$K$28)</f>
        <v>9.8954037191511454E-2</v>
      </c>
      <c r="D49" s="6">
        <v>200</v>
      </c>
      <c r="E49" s="6">
        <f>E26-I26</f>
        <v>-9.2286497229733221E-3</v>
      </c>
      <c r="F49" s="6">
        <f>(ABS(E49)/(0.278*135*C49^2.63))^(1/0.54)</f>
        <v>1.6174553813081936E-2</v>
      </c>
      <c r="G49" s="6">
        <f>-F49*D49</f>
        <v>-3.2349107626163871</v>
      </c>
      <c r="H49" s="6">
        <f>G49/E49</f>
        <v>350.52915212109178</v>
      </c>
      <c r="I49" s="6">
        <f>G54</f>
        <v>-1.4787588105611082E-3</v>
      </c>
    </row>
    <row r="50" spans="1:9" ht="15.35" x14ac:dyDescent="0.8">
      <c r="A50" s="5"/>
      <c r="B50" s="6">
        <v>2</v>
      </c>
      <c r="C50" s="6">
        <f t="shared" ref="C50:C51" si="22">SQRT(4*ABS(E50)/$K$28)</f>
        <v>0.37989633483996116</v>
      </c>
      <c r="D50" s="6">
        <v>300</v>
      </c>
      <c r="E50" s="6">
        <f t="shared" ref="E50:E52" si="23">E27-I27</f>
        <v>0.1360195502770267</v>
      </c>
      <c r="F50" s="6">
        <f t="shared" ref="F50:F51" si="24">(ABS(E50)/(0.278*135*C50^2.63))^(1/0.54)</f>
        <v>3.3668889484781785E-3</v>
      </c>
      <c r="G50" s="6">
        <f t="shared" ref="G50:G52" si="25">F50*D50</f>
        <v>1.0100666845434536</v>
      </c>
      <c r="H50" s="6">
        <f t="shared" ref="H50:H52" si="26">G50/E50</f>
        <v>7.4258934284540929</v>
      </c>
      <c r="I50" s="6">
        <f>G54</f>
        <v>-1.4787588105611082E-3</v>
      </c>
    </row>
    <row r="51" spans="1:9" ht="15.55" x14ac:dyDescent="0.85">
      <c r="A51" s="5"/>
      <c r="B51" s="22">
        <v>3</v>
      </c>
      <c r="C51" s="6">
        <f t="shared" si="22"/>
        <v>0.2512104184297983</v>
      </c>
      <c r="D51" s="6">
        <v>200</v>
      </c>
      <c r="E51" s="6">
        <f>E28+I28</f>
        <v>5.9476639338091587E-2</v>
      </c>
      <c r="F51" s="6">
        <f t="shared" si="24"/>
        <v>5.4549925053960285E-3</v>
      </c>
      <c r="G51" s="6">
        <f t="shared" si="25"/>
        <v>1.0909985010792056</v>
      </c>
      <c r="H51" s="6">
        <f t="shared" si="26"/>
        <v>18.343311142337523</v>
      </c>
      <c r="I51" s="6">
        <f>G54-G61</f>
        <v>8.8672517893807878E-3</v>
      </c>
    </row>
    <row r="52" spans="1:9" ht="15.55" x14ac:dyDescent="0.85">
      <c r="A52" s="5"/>
      <c r="B52" s="22">
        <v>8</v>
      </c>
      <c r="C52" s="6">
        <f t="shared" ref="C52:C66" si="27">SQRT(4*ABS(E52)/$K$28)</f>
        <v>0.18297593248604446</v>
      </c>
      <c r="D52" s="6">
        <v>300</v>
      </c>
      <c r="E52" s="6">
        <f t="shared" si="23"/>
        <v>3.1554337445057735E-2</v>
      </c>
      <c r="F52" s="6">
        <f>(ABS(E52)/(0.278*135*C52^2.63))^(1/0.54)</f>
        <v>7.895478386552926E-3</v>
      </c>
      <c r="G52" s="6">
        <f t="shared" si="25"/>
        <v>2.3686435159658776</v>
      </c>
      <c r="H52" s="6">
        <f t="shared" si="26"/>
        <v>75.065544319862482</v>
      </c>
      <c r="I52" s="6">
        <f>G54-G68</f>
        <v>-1.8092610873798132E-3</v>
      </c>
    </row>
    <row r="53" spans="1:9" ht="15.35" x14ac:dyDescent="0.8">
      <c r="A53" s="5"/>
      <c r="B53" s="5"/>
      <c r="C53" s="6"/>
      <c r="D53" s="5"/>
      <c r="E53" s="6"/>
      <c r="F53" s="25" t="s">
        <v>11</v>
      </c>
      <c r="G53" s="26">
        <f>SUM(G49:G52)</f>
        <v>1.2347979389721497</v>
      </c>
      <c r="H53" s="26">
        <f>SUM(H49:H52)</f>
        <v>451.36390101174595</v>
      </c>
      <c r="I53" s="5"/>
    </row>
    <row r="54" spans="1:9" ht="15.35" x14ac:dyDescent="0.8">
      <c r="A54" s="5"/>
      <c r="B54" s="5"/>
      <c r="C54" s="6"/>
      <c r="D54" s="5"/>
      <c r="E54" s="6"/>
      <c r="F54" s="27" t="s">
        <v>12</v>
      </c>
      <c r="G54" s="18">
        <f>-G53/(1.85*H53)</f>
        <v>-1.4787588105611082E-3</v>
      </c>
      <c r="H54" s="5"/>
      <c r="I54" s="5"/>
    </row>
    <row r="55" spans="1:9" ht="15.35" x14ac:dyDescent="0.8">
      <c r="A55" s="5"/>
      <c r="B55" s="5"/>
      <c r="C55" s="6"/>
      <c r="D55" s="5"/>
      <c r="E55" s="6"/>
      <c r="F55" s="5"/>
      <c r="G55" s="5"/>
      <c r="H55" s="5"/>
      <c r="I55" s="5"/>
    </row>
    <row r="56" spans="1:9" ht="15.55" x14ac:dyDescent="0.85">
      <c r="A56" s="6" t="s">
        <v>10</v>
      </c>
      <c r="B56" s="22">
        <v>3</v>
      </c>
      <c r="C56" s="6">
        <f t="shared" si="27"/>
        <v>0.14136678181315615</v>
      </c>
      <c r="D56" s="6">
        <v>200</v>
      </c>
      <c r="E56" s="6">
        <f>E33-I33</f>
        <v>-1.8835010661908409E-2</v>
      </c>
      <c r="F56" s="6">
        <f>(ABS(E56)/(0.278*135*C56^2.63))^(1/0.54)</f>
        <v>1.0668404639015848E-2</v>
      </c>
      <c r="G56" s="6">
        <f>-F56*C56</f>
        <v>-1.5081580308982164E-3</v>
      </c>
      <c r="H56" s="6">
        <f>G56/E56</f>
        <v>8.0072056128340202E-2</v>
      </c>
      <c r="I56" s="6">
        <f>G61-G54</f>
        <v>-8.8672517893807878E-3</v>
      </c>
    </row>
    <row r="57" spans="1:9" ht="15.35" x14ac:dyDescent="0.8">
      <c r="A57" s="5"/>
      <c r="B57" s="6">
        <v>4</v>
      </c>
      <c r="C57" s="6">
        <f t="shared" si="27"/>
        <v>0.3135949222582099</v>
      </c>
      <c r="D57" s="6">
        <v>280</v>
      </c>
      <c r="E57" s="6">
        <f t="shared" ref="E57:E59" si="28">E34-I34</f>
        <v>9.268493961511827E-2</v>
      </c>
      <c r="F57" s="6">
        <f t="shared" ref="F57:F59" si="29">(ABS(E57)/(0.278*135*C57^2.63))^(1/0.54)</f>
        <v>4.2112163526359502E-3</v>
      </c>
      <c r="G57" s="6">
        <f t="shared" ref="G57:G59" si="30">F57*C57</f>
        <v>1.3206160647173731E-3</v>
      </c>
      <c r="H57" s="6">
        <f t="shared" ref="H57:H59" si="31">G57/E57</f>
        <v>1.4248442845205904E-2</v>
      </c>
      <c r="I57" s="6">
        <f>G61</f>
        <v>-1.0346010599941896E-2</v>
      </c>
    </row>
    <row r="58" spans="1:9" ht="15.35" x14ac:dyDescent="0.8">
      <c r="A58" s="5"/>
      <c r="B58" s="6">
        <v>5</v>
      </c>
      <c r="C58" s="6">
        <f t="shared" si="27"/>
        <v>0.29213752546854599</v>
      </c>
      <c r="D58" s="6">
        <v>120</v>
      </c>
      <c r="E58" s="6">
        <f t="shared" si="28"/>
        <v>8.0435139615118278E-2</v>
      </c>
      <c r="F58" s="6">
        <f t="shared" si="29"/>
        <v>4.5742459156542471E-3</v>
      </c>
      <c r="G58" s="6">
        <f t="shared" si="30"/>
        <v>1.3363088826838351E-3</v>
      </c>
      <c r="H58" s="6">
        <f t="shared" si="31"/>
        <v>1.661349615451737E-2</v>
      </c>
      <c r="I58" s="6">
        <f>G61</f>
        <v>-1.0346010599941896E-2</v>
      </c>
    </row>
    <row r="59" spans="1:9" ht="15.35" x14ac:dyDescent="0.8">
      <c r="A59" s="5"/>
      <c r="B59" s="6">
        <v>6</v>
      </c>
      <c r="C59" s="6">
        <f t="shared" si="27"/>
        <v>0.26897377624526531</v>
      </c>
      <c r="D59" s="6">
        <v>290</v>
      </c>
      <c r="E59" s="6">
        <f t="shared" si="28"/>
        <v>6.8185339615118273E-2</v>
      </c>
      <c r="F59" s="6">
        <f t="shared" si="29"/>
        <v>5.0370525604975349E-3</v>
      </c>
      <c r="G59" s="6">
        <f t="shared" si="30"/>
        <v>1.3548350483429045E-3</v>
      </c>
      <c r="H59" s="6">
        <f t="shared" si="31"/>
        <v>1.9869887808588491E-2</v>
      </c>
      <c r="I59" s="6">
        <f>G61</f>
        <v>-1.0346010599941896E-2</v>
      </c>
    </row>
    <row r="60" spans="1:9" ht="15.35" x14ac:dyDescent="0.8">
      <c r="A60" s="5"/>
      <c r="B60" s="5"/>
      <c r="C60" s="6"/>
      <c r="D60" s="5"/>
      <c r="E60" s="6"/>
      <c r="F60" s="25" t="s">
        <v>11</v>
      </c>
      <c r="G60" s="26">
        <f>SUM(G56:G59)</f>
        <v>2.5036019648458962E-3</v>
      </c>
      <c r="H60" s="26">
        <f>SUM(H56:H59)</f>
        <v>0.13080388293665196</v>
      </c>
      <c r="I60" s="5"/>
    </row>
    <row r="61" spans="1:9" x14ac:dyDescent="0.8">
      <c r="A61" s="5"/>
      <c r="B61" s="5"/>
      <c r="C61" s="6"/>
      <c r="D61" s="5"/>
      <c r="E61" s="6"/>
      <c r="F61" s="27" t="s">
        <v>12</v>
      </c>
      <c r="G61" s="18">
        <f>-G60/(1.85*H60)</f>
        <v>-1.0346010599941896E-2</v>
      </c>
      <c r="H61" s="5"/>
      <c r="I61" s="5"/>
    </row>
    <row r="62" spans="1:9" x14ac:dyDescent="0.8">
      <c r="A62" s="5"/>
      <c r="B62" s="5"/>
      <c r="C62" s="6"/>
      <c r="D62" s="5"/>
      <c r="E62" s="6"/>
      <c r="F62" s="5"/>
      <c r="G62" s="5"/>
      <c r="H62" s="5"/>
      <c r="I62" s="5"/>
    </row>
    <row r="63" spans="1:9" x14ac:dyDescent="0.8">
      <c r="A63" s="6" t="s">
        <v>42</v>
      </c>
      <c r="B63" s="6">
        <v>7</v>
      </c>
      <c r="C63" s="6">
        <f t="shared" si="27"/>
        <v>0.20801945424800186</v>
      </c>
      <c r="D63" s="6">
        <v>80</v>
      </c>
      <c r="E63" s="6">
        <f>E40+I40</f>
        <v>4.0782987168031054E-2</v>
      </c>
      <c r="F63" s="6">
        <f>(ABS(E63)/(0.278*135*C63^2.63))^(1/0.54)</f>
        <v>6.7980361266451574E-3</v>
      </c>
      <c r="G63" s="6">
        <f>F63*C63</f>
        <v>1.4141237650229261E-3</v>
      </c>
      <c r="H63" s="6">
        <f>G63/E63</f>
        <v>3.4674354754754909E-2</v>
      </c>
      <c r="I63" s="6">
        <f>G68</f>
        <v>3.3050227681870504E-4</v>
      </c>
    </row>
    <row r="64" spans="1:9" ht="15.55" x14ac:dyDescent="0.85">
      <c r="A64" s="5"/>
      <c r="B64" s="22">
        <v>8</v>
      </c>
      <c r="C64" s="6">
        <f t="shared" si="27"/>
        <v>6.7705590934485943E-2</v>
      </c>
      <c r="D64" s="6">
        <v>300</v>
      </c>
      <c r="E64" s="6">
        <f t="shared" ref="E64:E66" si="32">E41+I41</f>
        <v>-4.3203625549422644E-3</v>
      </c>
      <c r="F64" s="6">
        <f t="shared" ref="F64:F66" si="33">(ABS(E64)/(0.278*135*C64^2.63))^(1/0.54)</f>
        <v>2.5183115529200804E-2</v>
      </c>
      <c r="G64" s="6">
        <f>-F64*C64</f>
        <v>-1.7050377184759701E-3</v>
      </c>
      <c r="H64" s="6">
        <f t="shared" ref="H64:H66" si="34">G64/E64</f>
        <v>0.39465153602109104</v>
      </c>
      <c r="I64" s="6">
        <f>G68-G54</f>
        <v>1.8092610873798132E-3</v>
      </c>
    </row>
    <row r="65" spans="1:9" x14ac:dyDescent="0.8">
      <c r="A65" s="5"/>
      <c r="B65" s="6">
        <v>9</v>
      </c>
      <c r="C65" s="6">
        <f t="shared" si="27"/>
        <v>0.14092176198503562</v>
      </c>
      <c r="D65" s="6">
        <v>200</v>
      </c>
      <c r="E65" s="6">
        <f t="shared" si="32"/>
        <v>-1.8716612831968942E-2</v>
      </c>
      <c r="F65" s="6">
        <f t="shared" si="33"/>
        <v>1.0707719952243492E-2</v>
      </c>
      <c r="G65" s="6">
        <f>-F65*C65</f>
        <v>-1.5089507625124742E-3</v>
      </c>
      <c r="H65" s="6">
        <f t="shared" si="34"/>
        <v>8.0620931578768804E-2</v>
      </c>
      <c r="I65" s="6">
        <f>G68</f>
        <v>3.3050227681870504E-4</v>
      </c>
    </row>
    <row r="66" spans="1:9" x14ac:dyDescent="0.8">
      <c r="A66" s="5"/>
      <c r="B66" s="6">
        <v>10</v>
      </c>
      <c r="C66" s="6">
        <f t="shared" si="27"/>
        <v>0.1739961260097167</v>
      </c>
      <c r="D66" s="6">
        <v>310</v>
      </c>
      <c r="E66" s="6">
        <f t="shared" si="32"/>
        <v>2.8533187168031059E-2</v>
      </c>
      <c r="F66" s="6">
        <f t="shared" si="33"/>
        <v>8.3728871453286301E-3</v>
      </c>
      <c r="G66" s="6">
        <f t="shared" ref="G66" si="35">F66*C66</f>
        <v>1.4568499268037376E-3</v>
      </c>
      <c r="H66" s="6">
        <f t="shared" si="34"/>
        <v>5.1058086088469304E-2</v>
      </c>
      <c r="I66" s="6">
        <f>G68</f>
        <v>3.3050227681870504E-4</v>
      </c>
    </row>
    <row r="67" spans="1:9" x14ac:dyDescent="0.8">
      <c r="A67" s="5"/>
      <c r="B67" s="5"/>
      <c r="C67" s="5"/>
      <c r="D67" s="5"/>
      <c r="E67" s="5"/>
      <c r="F67" s="25" t="s">
        <v>11</v>
      </c>
      <c r="G67" s="26">
        <f>SUM(G63:G66)</f>
        <v>-3.4301478916178062E-4</v>
      </c>
      <c r="H67" s="26">
        <f>SUM(H63:H66)</f>
        <v>0.56100490844308404</v>
      </c>
      <c r="I67" s="5"/>
    </row>
    <row r="68" spans="1:9" x14ac:dyDescent="0.8">
      <c r="A68" s="5"/>
      <c r="B68" s="5"/>
      <c r="C68" s="5"/>
      <c r="D68" s="5"/>
      <c r="E68" s="5"/>
      <c r="F68" s="27" t="s">
        <v>12</v>
      </c>
      <c r="G68" s="18">
        <f>-G67/(1.85*H67)</f>
        <v>3.3050227681870504E-4</v>
      </c>
      <c r="H68" s="5"/>
      <c r="I68" s="5"/>
    </row>
    <row r="70" spans="1:9" ht="16.899999999999999" x14ac:dyDescent="0.9">
      <c r="A70" s="38" t="s">
        <v>19</v>
      </c>
      <c r="B70" s="38"/>
      <c r="C70" s="38"/>
      <c r="D70" s="38"/>
      <c r="E70" s="38"/>
      <c r="F70" s="38"/>
      <c r="G70" s="38"/>
      <c r="H70" s="38"/>
      <c r="I70" s="38"/>
    </row>
    <row r="71" spans="1:9" ht="17.149999999999999" x14ac:dyDescent="0.8">
      <c r="A71" s="2" t="s">
        <v>8</v>
      </c>
      <c r="B71" s="2" t="s">
        <v>0</v>
      </c>
      <c r="C71" s="2" t="s">
        <v>2</v>
      </c>
      <c r="D71" s="2" t="s">
        <v>3</v>
      </c>
      <c r="E71" s="2" t="s">
        <v>1</v>
      </c>
      <c r="F71" s="2" t="s">
        <v>4</v>
      </c>
      <c r="G71" s="2" t="s">
        <v>5</v>
      </c>
      <c r="H71" s="3" t="s">
        <v>6</v>
      </c>
      <c r="I71" s="2" t="s">
        <v>7</v>
      </c>
    </row>
    <row r="72" spans="1:9" x14ac:dyDescent="0.8">
      <c r="A72" s="6" t="s">
        <v>41</v>
      </c>
      <c r="B72" s="6">
        <v>1</v>
      </c>
      <c r="C72" s="6">
        <f>SQRT(4*ABS(E72)/$K$28)</f>
        <v>9.0680150240037394E-2</v>
      </c>
      <c r="D72" s="6">
        <v>200</v>
      </c>
      <c r="E72" s="6">
        <f>E49-I49</f>
        <v>-7.7498909124122141E-3</v>
      </c>
      <c r="F72" s="6">
        <f>(ABS(E72)/(0.278*135*C72^2.63))^(1/0.54)</f>
        <v>1.7909102007175867E-2</v>
      </c>
      <c r="G72" s="6">
        <f>-F72*D72</f>
        <v>-3.5818204014351736</v>
      </c>
      <c r="H72" s="6">
        <f>G72/E72</f>
        <v>462.17687989627507</v>
      </c>
      <c r="I72" s="6">
        <f>G77</f>
        <v>-7.0465027381812467E-4</v>
      </c>
    </row>
    <row r="73" spans="1:9" x14ac:dyDescent="0.8">
      <c r="A73" s="5"/>
      <c r="B73" s="6">
        <v>2</v>
      </c>
      <c r="C73" s="6">
        <f t="shared" ref="C73:C88" si="36">SQRT(4*ABS(E73)/$K$28)</f>
        <v>0.38195580510548488</v>
      </c>
      <c r="D73" s="6">
        <v>300</v>
      </c>
      <c r="E73" s="6">
        <f t="shared" ref="E73:E75" si="37">E50-I50</f>
        <v>0.13749830908758781</v>
      </c>
      <c r="F73" s="6">
        <f t="shared" ref="F73:F75" si="38">(ABS(E73)/(0.278*135*C73^2.63))^(1/0.54)</f>
        <v>3.345718867650227E-3</v>
      </c>
      <c r="G73" s="6">
        <f t="shared" ref="G73:G75" si="39">F73*D73</f>
        <v>1.0037156602950681</v>
      </c>
      <c r="H73" s="6">
        <f t="shared" ref="H73:H75" si="40">G73/E73</f>
        <v>7.2998400268012826</v>
      </c>
      <c r="I73" s="6">
        <f>G77</f>
        <v>-7.0465027381812467E-4</v>
      </c>
    </row>
    <row r="74" spans="1:9" ht="15.55" x14ac:dyDescent="0.85">
      <c r="A74" s="5"/>
      <c r="B74" s="22">
        <v>3</v>
      </c>
      <c r="C74" s="6">
        <f t="shared" si="36"/>
        <v>0.26928631730398728</v>
      </c>
      <c r="D74" s="6">
        <v>200</v>
      </c>
      <c r="E74" s="6">
        <f>E51+I51</f>
        <v>6.834389112747237E-2</v>
      </c>
      <c r="F74" s="6">
        <f t="shared" si="38"/>
        <v>5.0302327227226317E-3</v>
      </c>
      <c r="G74" s="6">
        <f t="shared" si="39"/>
        <v>1.0060465445445264</v>
      </c>
      <c r="H74" s="6">
        <f t="shared" si="40"/>
        <v>14.720358000513718</v>
      </c>
      <c r="I74" s="6">
        <f>G77-G84</f>
        <v>-9.0510693132201097E-4</v>
      </c>
    </row>
    <row r="75" spans="1:9" ht="15.55" x14ac:dyDescent="0.85">
      <c r="A75" s="5"/>
      <c r="B75" s="22">
        <v>8</v>
      </c>
      <c r="C75" s="6">
        <f t="shared" si="36"/>
        <v>0.18814855169556743</v>
      </c>
      <c r="D75" s="6">
        <v>300</v>
      </c>
      <c r="E75" s="6">
        <f t="shared" si="37"/>
        <v>3.3363598532437547E-2</v>
      </c>
      <c r="F75" s="6">
        <f t="shared" si="38"/>
        <v>7.6428215603954351E-3</v>
      </c>
      <c r="G75" s="6">
        <f t="shared" si="39"/>
        <v>2.2928464681186305</v>
      </c>
      <c r="H75" s="6">
        <f t="shared" si="40"/>
        <v>68.722996588315411</v>
      </c>
      <c r="I75" s="6">
        <f>G77-G91</f>
        <v>-1.8745139131650837E-3</v>
      </c>
    </row>
    <row r="76" spans="1:9" x14ac:dyDescent="0.8">
      <c r="A76" s="5"/>
      <c r="B76" s="5"/>
      <c r="C76" s="6"/>
      <c r="D76" s="5"/>
      <c r="E76" s="6"/>
      <c r="F76" s="25" t="s">
        <v>11</v>
      </c>
      <c r="G76" s="26">
        <f>SUM(G72:G75)</f>
        <v>0.72078827152305136</v>
      </c>
      <c r="H76" s="26">
        <f>SUM(H72:H75)</f>
        <v>552.92007451190545</v>
      </c>
      <c r="I76" s="5"/>
    </row>
    <row r="77" spans="1:9" x14ac:dyDescent="0.8">
      <c r="A77" s="5"/>
      <c r="B77" s="5"/>
      <c r="C77" s="6"/>
      <c r="D77" s="5"/>
      <c r="E77" s="6"/>
      <c r="F77" s="27" t="s">
        <v>12</v>
      </c>
      <c r="G77" s="18">
        <f>-G76/(1.85*H76)</f>
        <v>-7.0465027381812467E-4</v>
      </c>
      <c r="H77" s="5"/>
      <c r="I77" s="5"/>
    </row>
    <row r="78" spans="1:9" x14ac:dyDescent="0.8">
      <c r="A78" s="5"/>
      <c r="B78" s="5"/>
      <c r="C78" s="6"/>
      <c r="D78" s="5"/>
      <c r="E78" s="6"/>
      <c r="F78" s="5"/>
      <c r="G78" s="5"/>
      <c r="H78" s="5"/>
      <c r="I78" s="5"/>
    </row>
    <row r="79" spans="1:9" ht="15.55" x14ac:dyDescent="0.85">
      <c r="A79" s="6" t="s">
        <v>10</v>
      </c>
      <c r="B79" s="22">
        <v>3</v>
      </c>
      <c r="C79" s="6">
        <f t="shared" si="36"/>
        <v>0.10284026760340097</v>
      </c>
      <c r="D79" s="6">
        <v>200</v>
      </c>
      <c r="E79" s="6">
        <f>E56-I56</f>
        <v>-9.9677588725276215E-3</v>
      </c>
      <c r="F79" s="6">
        <f>(ABS(E79)/(0.278*135*C79^2.63))^(1/0.54)</f>
        <v>1.5463733216912599E-2</v>
      </c>
      <c r="G79" s="6">
        <f>-F79*D79</f>
        <v>-3.0927466433825197</v>
      </c>
      <c r="H79" s="6">
        <f>G79/E79</f>
        <v>310.27502600474344</v>
      </c>
      <c r="I79" s="6">
        <f>G84-G77</f>
        <v>9.0510693132201097E-4</v>
      </c>
    </row>
    <row r="80" spans="1:9" x14ac:dyDescent="0.8">
      <c r="A80" s="5"/>
      <c r="B80" s="6">
        <v>4</v>
      </c>
      <c r="C80" s="6">
        <f t="shared" si="36"/>
        <v>0.33063459204164547</v>
      </c>
      <c r="D80" s="6">
        <v>280</v>
      </c>
      <c r="E80" s="6">
        <f t="shared" ref="E80:E82" si="41">E57-I57</f>
        <v>0.10303095021506016</v>
      </c>
      <c r="F80" s="6">
        <f t="shared" ref="F80:F82" si="42">(ABS(E80)/(0.278*135*C80^2.63))^(1/0.54)</f>
        <v>3.9591176658296985E-3</v>
      </c>
      <c r="G80" s="6">
        <f t="shared" ref="G80:G82" si="43">F80*D80</f>
        <v>1.1085529464323156</v>
      </c>
      <c r="H80" s="6">
        <f t="shared" ref="H80:H82" si="44">G80/E80</f>
        <v>10.759416894810673</v>
      </c>
      <c r="I80" s="6">
        <f>G84</f>
        <v>2.0045665750388633E-4</v>
      </c>
    </row>
    <row r="81" spans="1:9" x14ac:dyDescent="0.8">
      <c r="A81" s="5"/>
      <c r="B81" s="6">
        <v>5</v>
      </c>
      <c r="C81" s="6">
        <f t="shared" si="36"/>
        <v>0.31035752282697776</v>
      </c>
      <c r="D81" s="6">
        <v>120</v>
      </c>
      <c r="E81" s="6">
        <f t="shared" si="41"/>
        <v>9.0781150215060169E-2</v>
      </c>
      <c r="F81" s="6">
        <f t="shared" si="42"/>
        <v>4.2625101224681942E-3</v>
      </c>
      <c r="G81" s="6">
        <f t="shared" si="43"/>
        <v>0.51150121469618326</v>
      </c>
      <c r="H81" s="6">
        <f t="shared" si="44"/>
        <v>5.6344429816590669</v>
      </c>
      <c r="I81" s="6">
        <f>G84</f>
        <v>2.0045665750388633E-4</v>
      </c>
    </row>
    <row r="82" spans="1:9" x14ac:dyDescent="0.8">
      <c r="A82" s="5"/>
      <c r="B82" s="6">
        <v>6</v>
      </c>
      <c r="C82" s="6">
        <f t="shared" si="36"/>
        <v>0.28865957544493598</v>
      </c>
      <c r="D82" s="6">
        <v>290</v>
      </c>
      <c r="E82" s="6">
        <f t="shared" si="41"/>
        <v>7.8531350215060164E-2</v>
      </c>
      <c r="F82" s="6">
        <f t="shared" si="42"/>
        <v>4.6386091785630837E-3</v>
      </c>
      <c r="G82" s="6">
        <f t="shared" si="43"/>
        <v>1.3451966617832942</v>
      </c>
      <c r="H82" s="6">
        <f t="shared" si="44"/>
        <v>17.12942230204164</v>
      </c>
      <c r="I82" s="6">
        <f>G84</f>
        <v>2.0045665750388633E-4</v>
      </c>
    </row>
    <row r="83" spans="1:9" x14ac:dyDescent="0.8">
      <c r="A83" s="5"/>
      <c r="B83" s="5"/>
      <c r="C83" s="6"/>
      <c r="D83" s="5"/>
      <c r="E83" s="6"/>
      <c r="F83" s="25" t="s">
        <v>11</v>
      </c>
      <c r="G83" s="26">
        <f>SUM(G79:G82)</f>
        <v>-0.12749582047072661</v>
      </c>
      <c r="H83" s="26">
        <f>SUM(H79:H82)</f>
        <v>343.79830818325479</v>
      </c>
      <c r="I83" s="5"/>
    </row>
    <row r="84" spans="1:9" x14ac:dyDescent="0.8">
      <c r="A84" s="5"/>
      <c r="B84" s="5"/>
      <c r="C84" s="6"/>
      <c r="D84" s="5"/>
      <c r="E84" s="6"/>
      <c r="F84" s="27" t="s">
        <v>12</v>
      </c>
      <c r="G84" s="18">
        <f>-G83/(1.85*H83)</f>
        <v>2.0045665750388633E-4</v>
      </c>
      <c r="H84" s="5"/>
      <c r="I84" s="5"/>
    </row>
    <row r="85" spans="1:9" x14ac:dyDescent="0.8">
      <c r="A85" s="5"/>
      <c r="B85" s="5"/>
      <c r="C85" s="6"/>
      <c r="D85" s="5"/>
      <c r="E85" s="6"/>
      <c r="F85" s="5"/>
      <c r="G85" s="5"/>
      <c r="H85" s="5"/>
      <c r="I85" s="5"/>
    </row>
    <row r="86" spans="1:9" x14ac:dyDescent="0.8">
      <c r="A86" s="6" t="s">
        <v>42</v>
      </c>
      <c r="B86" s="6">
        <v>7</v>
      </c>
      <c r="C86" s="6">
        <f t="shared" si="36"/>
        <v>0.20886064050628436</v>
      </c>
      <c r="D86" s="6">
        <v>80</v>
      </c>
      <c r="E86" s="6">
        <f>E63+I63</f>
        <v>4.1113489444849757E-2</v>
      </c>
      <c r="F86" s="6">
        <f>(ABS(E86)/(0.278*135*C86^2.63))^(1/0.54)</f>
        <v>6.7661045859491514E-3</v>
      </c>
      <c r="G86" s="6">
        <f>F86*D86</f>
        <v>0.54128836687593207</v>
      </c>
      <c r="H86" s="6">
        <f>G86/E86</f>
        <v>13.165712134505739</v>
      </c>
      <c r="I86" s="6">
        <f>G91</f>
        <v>1.169863639346959E-3</v>
      </c>
    </row>
    <row r="87" spans="1:9" ht="15.55" x14ac:dyDescent="0.85">
      <c r="A87" s="5"/>
      <c r="B87" s="22">
        <v>8</v>
      </c>
      <c r="C87" s="6">
        <f t="shared" si="36"/>
        <v>5.1617452550332676E-2</v>
      </c>
      <c r="D87" s="6">
        <v>300</v>
      </c>
      <c r="E87" s="6">
        <f t="shared" ref="E87:E89" si="45">E64+I64</f>
        <v>-2.5111014675624514E-3</v>
      </c>
      <c r="F87" s="6">
        <f t="shared" ref="F87:F89" si="46">(ABS(E87)/(0.278*135*C87^2.63))^(1/0.54)</f>
        <v>3.4560134013508992E-2</v>
      </c>
      <c r="G87" s="6">
        <f>-F87*D87</f>
        <v>-10.368040204052697</v>
      </c>
      <c r="H87" s="6">
        <f t="shared" ref="H87:H89" si="47">G87/E87</f>
        <v>4128.8814243404695</v>
      </c>
      <c r="I87" s="6">
        <f>G91-G77</f>
        <v>1.8745139131650837E-3</v>
      </c>
    </row>
    <row r="88" spans="1:9" x14ac:dyDescent="0.8">
      <c r="A88" s="5"/>
      <c r="B88" s="6">
        <v>9</v>
      </c>
      <c r="C88" s="6">
        <f t="shared" si="36"/>
        <v>0.13967200576317437</v>
      </c>
      <c r="D88" s="6">
        <v>200</v>
      </c>
      <c r="E88" s="6">
        <f t="shared" si="45"/>
        <v>-1.8386110555150235E-2</v>
      </c>
      <c r="F88" s="6">
        <f t="shared" si="46"/>
        <v>1.081958196805009E-2</v>
      </c>
      <c r="G88" s="6">
        <f>-F88*D88</f>
        <v>-2.1639163936100179</v>
      </c>
      <c r="H88" s="6">
        <f t="shared" si="47"/>
        <v>117.69299369321323</v>
      </c>
      <c r="I88" s="6">
        <f>G91</f>
        <v>1.169863639346959E-3</v>
      </c>
    </row>
    <row r="89" spans="1:9" x14ac:dyDescent="0.8">
      <c r="A89" s="5"/>
      <c r="B89" s="6">
        <v>10</v>
      </c>
      <c r="C89" s="6">
        <f>SQRT(4*ABS(E89)/$K$28)</f>
        <v>0.17500093049309204</v>
      </c>
      <c r="D89" s="6">
        <v>310</v>
      </c>
      <c r="E89" s="6">
        <f t="shared" si="45"/>
        <v>2.8863689444849766E-2</v>
      </c>
      <c r="F89" s="6">
        <f t="shared" si="46"/>
        <v>8.3168268925160396E-3</v>
      </c>
      <c r="G89" s="6">
        <f t="shared" ref="G89" si="48">F89*D89</f>
        <v>2.5782163366799722</v>
      </c>
      <c r="H89" s="6">
        <f t="shared" si="47"/>
        <v>89.323866292498892</v>
      </c>
      <c r="I89" s="6">
        <f>G91</f>
        <v>1.169863639346959E-3</v>
      </c>
    </row>
    <row r="90" spans="1:9" x14ac:dyDescent="0.8">
      <c r="A90" s="5"/>
      <c r="B90" s="5"/>
      <c r="C90" s="5"/>
      <c r="D90" s="5"/>
      <c r="E90" s="5"/>
      <c r="F90" s="25" t="s">
        <v>11</v>
      </c>
      <c r="G90" s="26">
        <f>SUM(G86:G89)</f>
        <v>-9.4124518941068107</v>
      </c>
      <c r="H90" s="26">
        <f>SUM(H86:H89)</f>
        <v>4349.0639964606871</v>
      </c>
      <c r="I90" s="5"/>
    </row>
    <row r="91" spans="1:9" x14ac:dyDescent="0.8">
      <c r="A91" s="5"/>
      <c r="B91" s="5"/>
      <c r="C91" s="5"/>
      <c r="D91" s="5"/>
      <c r="E91" s="5"/>
      <c r="F91" s="27" t="s">
        <v>12</v>
      </c>
      <c r="G91" s="18">
        <f>-G90/(1.85*H90)</f>
        <v>1.169863639346959E-3</v>
      </c>
      <c r="H91" s="5"/>
      <c r="I91" s="5"/>
    </row>
    <row r="93" spans="1:9" ht="16.899999999999999" x14ac:dyDescent="0.9">
      <c r="A93" s="38" t="s">
        <v>43</v>
      </c>
      <c r="B93" s="38"/>
      <c r="C93" s="38"/>
      <c r="D93" s="38"/>
      <c r="E93" s="38"/>
      <c r="F93" s="38"/>
      <c r="G93" s="38"/>
      <c r="H93" s="38"/>
      <c r="I93" s="38"/>
    </row>
    <row r="94" spans="1:9" ht="17.149999999999999" x14ac:dyDescent="0.8">
      <c r="A94" s="2" t="s">
        <v>8</v>
      </c>
      <c r="B94" s="2" t="s">
        <v>0</v>
      </c>
      <c r="C94" s="2" t="s">
        <v>2</v>
      </c>
      <c r="D94" s="2" t="s">
        <v>3</v>
      </c>
      <c r="E94" s="2" t="s">
        <v>1</v>
      </c>
      <c r="F94" s="2" t="s">
        <v>4</v>
      </c>
      <c r="G94" s="2" t="s">
        <v>5</v>
      </c>
      <c r="H94" s="3" t="s">
        <v>6</v>
      </c>
      <c r="I94" s="2" t="s">
        <v>7</v>
      </c>
    </row>
    <row r="95" spans="1:9" x14ac:dyDescent="0.8">
      <c r="A95" s="6" t="s">
        <v>41</v>
      </c>
      <c r="B95" s="6">
        <v>1</v>
      </c>
      <c r="C95" s="6">
        <f>SQRT(4*ABS(E95)/$K$28)</f>
        <v>8.6459426819911728E-2</v>
      </c>
      <c r="D95" s="6">
        <v>200</v>
      </c>
      <c r="E95" s="6">
        <f>E72-I72</f>
        <v>-7.0452406385940894E-3</v>
      </c>
      <c r="F95" s="6">
        <f>(ABS(E95)/(0.278*135*C95^2.63))^(1/0.54)</f>
        <v>1.8933184581187118E-2</v>
      </c>
      <c r="G95" s="6">
        <f>-F95*D95</f>
        <v>-3.7866369162374234</v>
      </c>
      <c r="H95" s="6">
        <f>G95/E95</f>
        <v>537.47446119783137</v>
      </c>
      <c r="I95" s="6">
        <f>G100</f>
        <v>-3.8960749203509527E-4</v>
      </c>
    </row>
    <row r="96" spans="1:9" x14ac:dyDescent="0.8">
      <c r="A96" s="5"/>
      <c r="B96" s="6">
        <v>2</v>
      </c>
      <c r="C96" s="6">
        <f t="shared" ref="C96:C112" si="49">SQRT(4*ABS(E96)/$K$28)</f>
        <v>0.38293327645336239</v>
      </c>
      <c r="D96" s="6">
        <v>300</v>
      </c>
      <c r="E96" s="6">
        <f t="shared" ref="E96:E98" si="50">E73-I73</f>
        <v>0.13820295936140595</v>
      </c>
      <c r="F96" s="6">
        <f t="shared" ref="F96:F98" si="51">(ABS(E96)/(0.278*135*C96^2.63))^(1/0.54)</f>
        <v>3.3357573683968885E-3</v>
      </c>
      <c r="G96" s="6">
        <f t="shared" ref="G96:G97" si="52">F96*D96</f>
        <v>1.0007272105190665</v>
      </c>
      <c r="H96" s="6">
        <f t="shared" ref="H96:H98" si="53">G96/E96</f>
        <v>7.2409969738934983</v>
      </c>
      <c r="I96" s="6">
        <f>G100</f>
        <v>-3.8960749203509527E-4</v>
      </c>
    </row>
    <row r="97" spans="1:9" ht="15.55" x14ac:dyDescent="0.85">
      <c r="A97" s="5"/>
      <c r="B97" s="22">
        <v>3</v>
      </c>
      <c r="C97" s="6">
        <f t="shared" si="49"/>
        <v>0.26749723812810883</v>
      </c>
      <c r="D97" s="6">
        <v>200</v>
      </c>
      <c r="E97" s="6">
        <f>E74+I74</f>
        <v>6.7438784196150361E-2</v>
      </c>
      <c r="F97" s="6">
        <f t="shared" si="51"/>
        <v>5.0695050524287143E-3</v>
      </c>
      <c r="G97" s="6">
        <f t="shared" si="52"/>
        <v>1.0139010104857429</v>
      </c>
      <c r="H97" s="6">
        <f t="shared" si="53"/>
        <v>15.034390411558158</v>
      </c>
      <c r="I97" s="6">
        <f>G100-G107</f>
        <v>-1.3881578993594062E-2</v>
      </c>
    </row>
    <row r="98" spans="1:9" ht="15.55" x14ac:dyDescent="0.85">
      <c r="A98" s="5"/>
      <c r="B98" s="22">
        <v>8</v>
      </c>
      <c r="C98" s="6">
        <f t="shared" si="49"/>
        <v>0.19336183320303407</v>
      </c>
      <c r="D98" s="6">
        <v>300</v>
      </c>
      <c r="E98" s="6">
        <f t="shared" si="50"/>
        <v>3.5238112445602633E-2</v>
      </c>
      <c r="F98" s="6">
        <f t="shared" si="51"/>
        <v>7.4029622081454201E-3</v>
      </c>
      <c r="G98" s="6">
        <f>F98*D98</f>
        <v>2.2208886624436261</v>
      </c>
      <c r="H98" s="6">
        <f t="shared" si="53"/>
        <v>63.025188022543219</v>
      </c>
      <c r="I98" s="6">
        <f>G100-G114</f>
        <v>-7.479228070865439E-4</v>
      </c>
    </row>
    <row r="99" spans="1:9" x14ac:dyDescent="0.8">
      <c r="A99" s="5"/>
      <c r="B99" s="5"/>
      <c r="C99" s="6"/>
      <c r="D99" s="5"/>
      <c r="E99" s="6"/>
      <c r="F99" s="25" t="s">
        <v>11</v>
      </c>
      <c r="G99" s="26">
        <f>SUM(G95:G98)</f>
        <v>0.4488799672110122</v>
      </c>
      <c r="H99" s="26">
        <f>SUM(H95:H98)</f>
        <v>622.77503660582636</v>
      </c>
      <c r="I99" s="5"/>
    </row>
    <row r="100" spans="1:9" x14ac:dyDescent="0.8">
      <c r="A100" s="5"/>
      <c r="B100" s="5"/>
      <c r="C100" s="6"/>
      <c r="D100" s="5"/>
      <c r="E100" s="6"/>
      <c r="F100" s="27" t="s">
        <v>12</v>
      </c>
      <c r="G100" s="18">
        <f>-G99/(1.85*H99)</f>
        <v>-3.8960749203509527E-4</v>
      </c>
      <c r="H100" s="5"/>
      <c r="I100" s="5"/>
    </row>
    <row r="101" spans="1:9" x14ac:dyDescent="0.8">
      <c r="A101" s="5"/>
      <c r="B101" s="5"/>
      <c r="C101" s="6"/>
      <c r="D101" s="5"/>
      <c r="E101" s="6"/>
      <c r="F101" s="5"/>
      <c r="G101" s="5"/>
      <c r="H101" s="5"/>
      <c r="I101" s="5"/>
    </row>
    <row r="102" spans="1:9" ht="15.55" x14ac:dyDescent="0.85">
      <c r="A102" s="6" t="s">
        <v>10</v>
      </c>
      <c r="B102" s="22">
        <v>3</v>
      </c>
      <c r="C102" s="6">
        <f t="shared" si="49"/>
        <v>0.10740795557926185</v>
      </c>
      <c r="D102" s="6">
        <v>200</v>
      </c>
      <c r="E102" s="6">
        <f>E79-I79</f>
        <v>-1.0872865803849632E-2</v>
      </c>
      <c r="F102" s="6">
        <f>(ABS(E102)/(0.278*135*C102^2.63))^(1/0.54)</f>
        <v>1.4699262795992837E-2</v>
      </c>
      <c r="G102" s="6">
        <f>F102*D102</f>
        <v>2.9398525591985676</v>
      </c>
      <c r="H102" s="6">
        <f>G102/E102</f>
        <v>-270.38433217465882</v>
      </c>
      <c r="I102" s="6">
        <f>G107-G100</f>
        <v>1.3881578993594062E-2</v>
      </c>
    </row>
    <row r="103" spans="1:9" x14ac:dyDescent="0.8">
      <c r="A103" s="5"/>
      <c r="B103" s="6">
        <v>4</v>
      </c>
      <c r="C103" s="6">
        <f t="shared" si="49"/>
        <v>0.33031279468875541</v>
      </c>
      <c r="D103" s="6">
        <v>280</v>
      </c>
      <c r="E103" s="6">
        <f t="shared" ref="E103:E105" si="54">E80-I80</f>
        <v>0.10283049355755627</v>
      </c>
      <c r="F103" s="6">
        <f t="shared" ref="F103:F105" si="55">(ABS(E103)/(0.278*135*C103^2.63))^(1/0.54)</f>
        <v>3.963617924910904E-3</v>
      </c>
      <c r="G103" s="6">
        <f t="shared" ref="G103:G104" si="56">F103*D103</f>
        <v>1.109813018975053</v>
      </c>
      <c r="H103" s="6">
        <f t="shared" ref="H103:H105" si="57">G103/E103</f>
        <v>10.792645066454618</v>
      </c>
      <c r="I103" s="6">
        <f>G107</f>
        <v>1.3491971501558966E-2</v>
      </c>
    </row>
    <row r="104" spans="1:9" x14ac:dyDescent="0.8">
      <c r="A104" s="5"/>
      <c r="B104" s="6">
        <v>5</v>
      </c>
      <c r="C104" s="6">
        <f t="shared" si="49"/>
        <v>0.31001467845224451</v>
      </c>
      <c r="D104" s="6">
        <v>120</v>
      </c>
      <c r="E104" s="6">
        <f t="shared" si="54"/>
        <v>9.0580693557556283E-2</v>
      </c>
      <c r="F104" s="6">
        <f t="shared" si="55"/>
        <v>4.2680101769765038E-3</v>
      </c>
      <c r="G104" s="6">
        <f t="shared" si="56"/>
        <v>0.51216122123718044</v>
      </c>
      <c r="H104" s="6">
        <f t="shared" si="57"/>
        <v>5.6541984955297986</v>
      </c>
      <c r="I104" s="6">
        <f>G107</f>
        <v>1.3491971501558966E-2</v>
      </c>
    </row>
    <row r="105" spans="1:9" x14ac:dyDescent="0.8">
      <c r="A105" s="5"/>
      <c r="B105" s="6">
        <v>6</v>
      </c>
      <c r="C105" s="6">
        <f t="shared" si="49"/>
        <v>0.28829092836334824</v>
      </c>
      <c r="D105" s="6">
        <v>290</v>
      </c>
      <c r="E105" s="6">
        <f t="shared" si="54"/>
        <v>7.8330893557556278E-2</v>
      </c>
      <c r="F105" s="6">
        <f t="shared" si="55"/>
        <v>4.6455300479966996E-3</v>
      </c>
      <c r="G105" s="6">
        <f>F105*D105</f>
        <v>1.3472037139190429</v>
      </c>
      <c r="H105" s="6">
        <f t="shared" si="57"/>
        <v>17.198880961687731</v>
      </c>
      <c r="I105" s="6">
        <f>G107</f>
        <v>1.3491971501558966E-2</v>
      </c>
    </row>
    <row r="106" spans="1:9" x14ac:dyDescent="0.8">
      <c r="A106" s="5"/>
      <c r="B106" s="5"/>
      <c r="C106" s="6"/>
      <c r="D106" s="5"/>
      <c r="E106" s="6"/>
      <c r="F106" s="25" t="s">
        <v>11</v>
      </c>
      <c r="G106" s="26">
        <f>SUM(G102:G105)</f>
        <v>5.909030513329844</v>
      </c>
      <c r="H106" s="26">
        <f>SUM(H102:H105)</f>
        <v>-236.73860765098667</v>
      </c>
      <c r="I106" s="5"/>
    </row>
    <row r="107" spans="1:9" x14ac:dyDescent="0.8">
      <c r="A107" s="5"/>
      <c r="B107" s="5"/>
      <c r="C107" s="6"/>
      <c r="D107" s="5"/>
      <c r="E107" s="6"/>
      <c r="F107" s="27" t="s">
        <v>12</v>
      </c>
      <c r="G107" s="18">
        <f>-G106/(1.85*H106)</f>
        <v>1.3491971501558966E-2</v>
      </c>
      <c r="H107" s="5"/>
      <c r="I107" s="5"/>
    </row>
    <row r="108" spans="1:9" x14ac:dyDescent="0.8">
      <c r="A108" s="5"/>
      <c r="B108" s="5"/>
      <c r="C108" s="6"/>
      <c r="D108" s="5"/>
      <c r="E108" s="6"/>
      <c r="F108" s="5"/>
      <c r="G108" s="5"/>
      <c r="H108" s="5"/>
      <c r="I108" s="5"/>
    </row>
    <row r="109" spans="1:9" x14ac:dyDescent="0.8">
      <c r="A109" s="6" t="s">
        <v>42</v>
      </c>
      <c r="B109" s="6">
        <v>7</v>
      </c>
      <c r="C109" s="6">
        <f t="shared" si="49"/>
        <v>0.2118113099569181</v>
      </c>
      <c r="D109" s="6">
        <v>80</v>
      </c>
      <c r="E109" s="6">
        <f>E86+I86</f>
        <v>4.2283353084196715E-2</v>
      </c>
      <c r="F109" s="6">
        <f>(ABS(E109)/(0.278*135*C109^2.63))^(1/0.54)</f>
        <v>6.6562671251020455E-3</v>
      </c>
      <c r="G109" s="6">
        <f>F109*D109</f>
        <v>0.53250137000816367</v>
      </c>
      <c r="H109" s="6">
        <f>G109/E109</f>
        <v>12.593641023402768</v>
      </c>
      <c r="I109" s="6">
        <f>G114</f>
        <v>3.5831531505144858E-4</v>
      </c>
    </row>
    <row r="110" spans="1:9" ht="15.55" x14ac:dyDescent="0.85">
      <c r="A110" s="5"/>
      <c r="B110" s="22">
        <v>8</v>
      </c>
      <c r="C110" s="6">
        <f t="shared" si="49"/>
        <v>2.598923571957204E-2</v>
      </c>
      <c r="D110" s="6">
        <v>300</v>
      </c>
      <c r="E110" s="6">
        <f t="shared" ref="E110:E112" si="58">E87+I87</f>
        <v>-6.3658755439736773E-4</v>
      </c>
      <c r="F110" s="6">
        <f t="shared" ref="F110:F112" si="59">(ABS(E110)/(0.278*135*C110^2.63))^(1/0.54)</f>
        <v>7.6956561276214211E-2</v>
      </c>
      <c r="G110" s="6">
        <f t="shared" ref="G110" si="60">F110*D110</f>
        <v>23.086968382864264</v>
      </c>
      <c r="H110" s="6">
        <f t="shared" ref="H110:H112" si="61">G110/E110</f>
        <v>-36266.760516108086</v>
      </c>
      <c r="I110" s="6">
        <f>G114-G100</f>
        <v>7.479228070865439E-4</v>
      </c>
    </row>
    <row r="111" spans="1:9" x14ac:dyDescent="0.8">
      <c r="A111" s="5"/>
      <c r="B111" s="6">
        <v>9</v>
      </c>
      <c r="C111" s="6">
        <f t="shared" si="49"/>
        <v>0.13515548572269617</v>
      </c>
      <c r="D111" s="6">
        <v>200</v>
      </c>
      <c r="E111" s="6">
        <f t="shared" si="58"/>
        <v>-1.7216246915803278E-2</v>
      </c>
      <c r="F111" s="6">
        <f t="shared" si="59"/>
        <v>1.1242566256937217E-2</v>
      </c>
      <c r="G111" s="6">
        <f>-F111*D111</f>
        <v>-2.2485132513874433</v>
      </c>
      <c r="H111" s="6">
        <f t="shared" si="61"/>
        <v>130.60414748835123</v>
      </c>
      <c r="I111" s="6">
        <f>G114</f>
        <v>3.5831531505144858E-4</v>
      </c>
    </row>
    <row r="112" spans="1:9" x14ac:dyDescent="0.8">
      <c r="A112" s="5"/>
      <c r="B112" s="6">
        <v>10</v>
      </c>
      <c r="C112" s="6">
        <f t="shared" si="49"/>
        <v>0.1785121551783472</v>
      </c>
      <c r="D112" s="6">
        <v>310</v>
      </c>
      <c r="E112" s="6">
        <f t="shared" si="58"/>
        <v>3.0033553084196724E-2</v>
      </c>
      <c r="F112" s="6">
        <f t="shared" si="59"/>
        <v>8.1262900757338476E-3</v>
      </c>
      <c r="G112" s="6">
        <f>F112*D112</f>
        <v>2.5191499234774928</v>
      </c>
      <c r="H112" s="6">
        <f t="shared" si="61"/>
        <v>83.877852094797191</v>
      </c>
      <c r="I112" s="6">
        <f>G114</f>
        <v>3.5831531505144858E-4</v>
      </c>
    </row>
    <row r="113" spans="1:9" x14ac:dyDescent="0.8">
      <c r="A113" s="5"/>
      <c r="B113" s="5"/>
      <c r="C113" s="5"/>
      <c r="D113" s="5"/>
      <c r="E113" s="5"/>
      <c r="F113" s="25" t="s">
        <v>11</v>
      </c>
      <c r="G113" s="26">
        <f>SUM(G109:G112)</f>
        <v>23.890106424962475</v>
      </c>
      <c r="H113" s="26">
        <f>SUM(H109:H112)</f>
        <v>-36039.684875501531</v>
      </c>
      <c r="I113" s="5"/>
    </row>
    <row r="114" spans="1:9" x14ac:dyDescent="0.8">
      <c r="A114" s="5"/>
      <c r="B114" s="5"/>
      <c r="C114" s="5"/>
      <c r="D114" s="5"/>
      <c r="E114" s="5"/>
      <c r="F114" s="27" t="s">
        <v>12</v>
      </c>
      <c r="G114" s="18">
        <f>-G113/(1.85*H113)</f>
        <v>3.5831531505144858E-4</v>
      </c>
      <c r="H114" s="5"/>
      <c r="I114" s="5"/>
    </row>
    <row r="116" spans="1:9" ht="16.899999999999999" x14ac:dyDescent="0.9">
      <c r="A116" s="38"/>
      <c r="B116" s="38"/>
      <c r="C116" s="38"/>
      <c r="D116" s="38"/>
      <c r="E116" s="38"/>
      <c r="F116" s="38"/>
      <c r="G116" s="38"/>
      <c r="H116" s="38"/>
      <c r="I116" s="38"/>
    </row>
    <row r="117" spans="1:9" x14ac:dyDescent="0.8">
      <c r="A117" s="2"/>
      <c r="B117" s="2"/>
      <c r="C117" s="2"/>
      <c r="D117" s="2"/>
      <c r="E117" s="2"/>
      <c r="F117" s="2"/>
      <c r="G117" s="2"/>
      <c r="H117" s="3"/>
      <c r="I117" s="2"/>
    </row>
    <row r="118" spans="1:9" x14ac:dyDescent="0.8">
      <c r="A118" s="6"/>
      <c r="B118" s="6"/>
      <c r="C118" s="6"/>
      <c r="D118" s="6"/>
      <c r="E118" s="6"/>
      <c r="F118" s="6"/>
      <c r="G118" s="6"/>
      <c r="H118" s="6"/>
      <c r="I118" s="6"/>
    </row>
    <row r="119" spans="1:9" x14ac:dyDescent="0.8">
      <c r="A119" s="5"/>
      <c r="B119" s="6"/>
      <c r="C119" s="6"/>
      <c r="D119" s="6"/>
      <c r="E119" s="6"/>
      <c r="F119" s="6"/>
      <c r="G119" s="6"/>
      <c r="H119" s="6"/>
      <c r="I119" s="6"/>
    </row>
    <row r="120" spans="1:9" ht="15.55" x14ac:dyDescent="0.85">
      <c r="A120" s="5"/>
      <c r="B120" s="22"/>
      <c r="C120" s="6"/>
      <c r="D120" s="6"/>
      <c r="E120" s="6"/>
      <c r="F120" s="6"/>
      <c r="G120" s="6"/>
      <c r="H120" s="6"/>
      <c r="I120" s="6"/>
    </row>
    <row r="121" spans="1:9" ht="15.55" x14ac:dyDescent="0.85">
      <c r="A121" s="5"/>
      <c r="B121" s="22"/>
      <c r="C121" s="6"/>
      <c r="D121" s="6"/>
      <c r="E121" s="6"/>
      <c r="F121" s="6"/>
      <c r="G121" s="6"/>
      <c r="H121" s="6"/>
      <c r="I121" s="6"/>
    </row>
    <row r="122" spans="1:9" x14ac:dyDescent="0.8">
      <c r="A122" s="5"/>
      <c r="B122" s="5"/>
      <c r="C122" s="5"/>
      <c r="D122" s="5"/>
      <c r="E122" s="5"/>
      <c r="F122" s="25"/>
      <c r="G122" s="26"/>
      <c r="H122" s="26"/>
      <c r="I122" s="5"/>
    </row>
    <row r="123" spans="1:9" x14ac:dyDescent="0.8">
      <c r="A123" s="5"/>
      <c r="B123" s="5"/>
      <c r="C123" s="5"/>
      <c r="D123" s="5"/>
      <c r="E123" s="5"/>
      <c r="F123" s="27"/>
      <c r="G123" s="18"/>
      <c r="H123" s="5"/>
      <c r="I123" s="5"/>
    </row>
    <row r="124" spans="1:9" x14ac:dyDescent="0.8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.55" x14ac:dyDescent="0.85">
      <c r="A125" s="6"/>
      <c r="B125" s="22"/>
      <c r="C125" s="6"/>
      <c r="D125" s="6"/>
      <c r="E125" s="6"/>
      <c r="F125" s="6"/>
      <c r="G125" s="6"/>
      <c r="H125" s="6"/>
      <c r="I125" s="6"/>
    </row>
    <row r="126" spans="1:9" x14ac:dyDescent="0.8">
      <c r="A126" s="5"/>
      <c r="B126" s="6"/>
      <c r="C126" s="6"/>
      <c r="D126" s="6"/>
      <c r="E126" s="6"/>
      <c r="F126" s="6"/>
      <c r="G126" s="6"/>
      <c r="H126" s="6"/>
      <c r="I126" s="6"/>
    </row>
    <row r="127" spans="1:9" x14ac:dyDescent="0.8">
      <c r="A127" s="5"/>
      <c r="B127" s="6"/>
      <c r="C127" s="6"/>
      <c r="D127" s="6"/>
      <c r="E127" s="6"/>
      <c r="F127" s="6"/>
      <c r="G127" s="6"/>
      <c r="H127" s="6"/>
      <c r="I127" s="6"/>
    </row>
    <row r="128" spans="1:9" x14ac:dyDescent="0.8">
      <c r="A128" s="5"/>
      <c r="B128" s="6"/>
      <c r="C128" s="6"/>
      <c r="D128" s="6"/>
      <c r="E128" s="6"/>
      <c r="F128" s="6"/>
      <c r="G128" s="6"/>
      <c r="H128" s="6"/>
      <c r="I128" s="6"/>
    </row>
    <row r="129" spans="1:9" x14ac:dyDescent="0.8">
      <c r="A129" s="5"/>
      <c r="B129" s="5"/>
      <c r="C129" s="5"/>
      <c r="D129" s="5"/>
      <c r="E129" s="5"/>
      <c r="F129" s="25"/>
      <c r="G129" s="26"/>
      <c r="H129" s="26"/>
      <c r="I129" s="5"/>
    </row>
    <row r="130" spans="1:9" x14ac:dyDescent="0.8">
      <c r="A130" s="5"/>
      <c r="B130" s="5"/>
      <c r="C130" s="5"/>
      <c r="D130" s="5"/>
      <c r="E130" s="5"/>
      <c r="F130" s="27"/>
      <c r="G130" s="18"/>
      <c r="H130" s="5"/>
      <c r="I130" s="5"/>
    </row>
    <row r="131" spans="1:9" x14ac:dyDescent="0.8">
      <c r="A131" s="5"/>
      <c r="B131" s="5"/>
      <c r="C131" s="5"/>
      <c r="D131" s="5"/>
      <c r="E131" s="5"/>
      <c r="F131" s="5"/>
      <c r="G131" s="5"/>
      <c r="H131" s="5"/>
      <c r="I131" s="5"/>
    </row>
    <row r="132" spans="1:9" x14ac:dyDescent="0.8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5.55" x14ac:dyDescent="0.85">
      <c r="A133" s="5"/>
      <c r="B133" s="22"/>
      <c r="C133" s="6"/>
      <c r="D133" s="6"/>
      <c r="E133" s="6"/>
      <c r="F133" s="6"/>
      <c r="G133" s="6"/>
      <c r="H133" s="6"/>
      <c r="I133" s="6"/>
    </row>
    <row r="134" spans="1:9" x14ac:dyDescent="0.8">
      <c r="A134" s="5"/>
      <c r="B134" s="6"/>
      <c r="C134" s="6"/>
      <c r="D134" s="6"/>
      <c r="E134" s="6"/>
      <c r="F134" s="6"/>
      <c r="G134" s="6"/>
      <c r="H134" s="6"/>
      <c r="I134" s="6"/>
    </row>
    <row r="135" spans="1:9" x14ac:dyDescent="0.8">
      <c r="A135" s="5"/>
      <c r="B135" s="6"/>
      <c r="C135" s="6"/>
      <c r="D135" s="6"/>
      <c r="E135" s="6"/>
      <c r="F135" s="6"/>
      <c r="G135" s="6"/>
      <c r="H135" s="6"/>
      <c r="I135" s="6"/>
    </row>
    <row r="136" spans="1:9" x14ac:dyDescent="0.8">
      <c r="A136" s="5"/>
      <c r="B136" s="5"/>
      <c r="C136" s="5"/>
      <c r="D136" s="5"/>
      <c r="E136" s="5"/>
      <c r="F136" s="25"/>
      <c r="G136" s="26"/>
      <c r="H136" s="26"/>
      <c r="I136" s="5"/>
    </row>
    <row r="137" spans="1:9" x14ac:dyDescent="0.8">
      <c r="A137" s="5"/>
      <c r="B137" s="5"/>
      <c r="C137" s="5"/>
      <c r="D137" s="5"/>
      <c r="E137" s="5"/>
      <c r="F137" s="27"/>
      <c r="G137" s="18"/>
      <c r="H137" s="5"/>
      <c r="I137" s="5"/>
    </row>
    <row r="139" spans="1:9" ht="16.899999999999999" x14ac:dyDescent="0.9">
      <c r="A139" s="38"/>
      <c r="B139" s="38"/>
      <c r="C139" s="38"/>
      <c r="D139" s="38"/>
      <c r="E139" s="38"/>
      <c r="F139" s="38"/>
      <c r="G139" s="38"/>
      <c r="H139" s="38"/>
      <c r="I139" s="38"/>
    </row>
    <row r="140" spans="1:9" x14ac:dyDescent="0.8">
      <c r="A140" s="2"/>
      <c r="B140" s="2"/>
      <c r="C140" s="2"/>
      <c r="D140" s="2"/>
      <c r="E140" s="2"/>
      <c r="F140" s="2"/>
      <c r="G140" s="2"/>
      <c r="H140" s="3"/>
      <c r="I140" s="2"/>
    </row>
    <row r="141" spans="1:9" x14ac:dyDescent="0.8">
      <c r="A141" s="6"/>
      <c r="B141" s="6"/>
      <c r="C141" s="6"/>
      <c r="D141" s="6"/>
      <c r="E141" s="6"/>
      <c r="F141" s="6"/>
      <c r="G141" s="6"/>
      <c r="H141" s="6"/>
      <c r="I141" s="6"/>
    </row>
    <row r="142" spans="1:9" x14ac:dyDescent="0.8">
      <c r="A142" s="5"/>
      <c r="B142" s="6"/>
      <c r="C142" s="6"/>
      <c r="D142" s="6"/>
      <c r="E142" s="6"/>
      <c r="F142" s="6"/>
      <c r="G142" s="6"/>
      <c r="H142" s="6"/>
      <c r="I142" s="6"/>
    </row>
    <row r="143" spans="1:9" ht="15.55" x14ac:dyDescent="0.85">
      <c r="A143" s="5"/>
      <c r="B143" s="22"/>
      <c r="C143" s="6"/>
      <c r="D143" s="6"/>
      <c r="E143" s="6"/>
      <c r="F143" s="6"/>
      <c r="G143" s="6"/>
      <c r="H143" s="6"/>
      <c r="I143" s="6"/>
    </row>
    <row r="144" spans="1:9" ht="15.55" x14ac:dyDescent="0.85">
      <c r="A144" s="5"/>
      <c r="B144" s="22"/>
      <c r="C144" s="6"/>
      <c r="D144" s="6"/>
      <c r="E144" s="6"/>
      <c r="F144" s="6"/>
      <c r="G144" s="6"/>
      <c r="H144" s="6"/>
      <c r="I144" s="6"/>
    </row>
    <row r="145" spans="1:9" x14ac:dyDescent="0.8">
      <c r="A145" s="5"/>
      <c r="B145" s="5"/>
      <c r="C145" s="5"/>
      <c r="D145" s="5"/>
      <c r="E145" s="5"/>
      <c r="F145" s="25"/>
      <c r="G145" s="26"/>
      <c r="H145" s="26"/>
      <c r="I145" s="5"/>
    </row>
    <row r="146" spans="1:9" x14ac:dyDescent="0.8">
      <c r="A146" s="5"/>
      <c r="B146" s="5"/>
      <c r="C146" s="5"/>
      <c r="D146" s="5"/>
      <c r="E146" s="5"/>
      <c r="F146" s="27"/>
      <c r="G146" s="18"/>
      <c r="H146" s="5"/>
      <c r="I146" s="5"/>
    </row>
    <row r="147" spans="1:9" x14ac:dyDescent="0.8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.55" x14ac:dyDescent="0.85">
      <c r="A148" s="6"/>
      <c r="B148" s="22"/>
      <c r="C148" s="6"/>
      <c r="D148" s="6"/>
      <c r="E148" s="6"/>
      <c r="F148" s="6"/>
      <c r="G148" s="6"/>
      <c r="H148" s="6"/>
      <c r="I148" s="6"/>
    </row>
    <row r="149" spans="1:9" x14ac:dyDescent="0.8">
      <c r="A149" s="5"/>
      <c r="B149" s="6"/>
      <c r="C149" s="6"/>
      <c r="D149" s="6"/>
      <c r="E149" s="6"/>
      <c r="F149" s="6"/>
      <c r="G149" s="6"/>
      <c r="H149" s="6"/>
      <c r="I149" s="6"/>
    </row>
    <row r="150" spans="1:9" x14ac:dyDescent="0.8">
      <c r="A150" s="5"/>
      <c r="B150" s="6"/>
      <c r="C150" s="6"/>
      <c r="D150" s="6"/>
      <c r="E150" s="6"/>
      <c r="F150" s="6"/>
      <c r="G150" s="6"/>
      <c r="H150" s="6"/>
      <c r="I150" s="6"/>
    </row>
    <row r="151" spans="1:9" x14ac:dyDescent="0.8">
      <c r="A151" s="5"/>
      <c r="B151" s="6"/>
      <c r="C151" s="6"/>
      <c r="D151" s="6"/>
      <c r="E151" s="6"/>
      <c r="F151" s="6"/>
      <c r="G151" s="6"/>
      <c r="H151" s="6"/>
      <c r="I151" s="6"/>
    </row>
    <row r="152" spans="1:9" x14ac:dyDescent="0.8">
      <c r="A152" s="5"/>
      <c r="B152" s="5"/>
      <c r="C152" s="5"/>
      <c r="D152" s="5"/>
      <c r="E152" s="5"/>
      <c r="F152" s="25"/>
      <c r="G152" s="26"/>
      <c r="H152" s="26"/>
      <c r="I152" s="5"/>
    </row>
    <row r="153" spans="1:9" x14ac:dyDescent="0.8">
      <c r="A153" s="5"/>
      <c r="B153" s="5"/>
      <c r="C153" s="5"/>
      <c r="D153" s="5"/>
      <c r="E153" s="5"/>
      <c r="F153" s="27"/>
      <c r="G153" s="18"/>
      <c r="H153" s="5"/>
      <c r="I153" s="5"/>
    </row>
    <row r="154" spans="1:9" x14ac:dyDescent="0.8">
      <c r="A154" s="5"/>
      <c r="B154" s="5"/>
      <c r="C154" s="5"/>
      <c r="D154" s="5"/>
      <c r="E154" s="5"/>
      <c r="F154" s="5"/>
      <c r="G154" s="5"/>
      <c r="H154" s="5"/>
      <c r="I154" s="5"/>
    </row>
    <row r="155" spans="1:9" x14ac:dyDescent="0.8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.55" x14ac:dyDescent="0.85">
      <c r="A156" s="5"/>
      <c r="B156" s="22"/>
      <c r="C156" s="6"/>
      <c r="D156" s="6"/>
      <c r="E156" s="6"/>
      <c r="F156" s="6"/>
      <c r="G156" s="6"/>
      <c r="H156" s="6"/>
      <c r="I156" s="6"/>
    </row>
    <row r="157" spans="1:9" x14ac:dyDescent="0.8">
      <c r="A157" s="5"/>
      <c r="B157" s="6"/>
      <c r="C157" s="6"/>
      <c r="D157" s="6"/>
      <c r="E157" s="6"/>
      <c r="F157" s="6"/>
      <c r="G157" s="6"/>
      <c r="H157" s="6"/>
      <c r="I157" s="6"/>
    </row>
    <row r="158" spans="1:9" x14ac:dyDescent="0.8">
      <c r="A158" s="5"/>
      <c r="B158" s="6"/>
      <c r="C158" s="6"/>
      <c r="D158" s="6"/>
      <c r="E158" s="6"/>
      <c r="F158" s="6"/>
      <c r="G158" s="6"/>
      <c r="H158" s="6"/>
      <c r="I158" s="6"/>
    </row>
    <row r="159" spans="1:9" x14ac:dyDescent="0.8">
      <c r="A159" s="5"/>
      <c r="B159" s="5"/>
      <c r="C159" s="5"/>
      <c r="D159" s="5"/>
      <c r="E159" s="5"/>
      <c r="F159" s="25"/>
      <c r="G159" s="26"/>
      <c r="H159" s="26"/>
      <c r="I159" s="5"/>
    </row>
    <row r="160" spans="1:9" x14ac:dyDescent="0.8">
      <c r="A160" s="5"/>
      <c r="B160" s="5"/>
      <c r="C160" s="5"/>
      <c r="D160" s="5"/>
      <c r="E160" s="5"/>
      <c r="F160" s="27"/>
      <c r="G160" s="18"/>
      <c r="H160" s="5"/>
      <c r="I160" s="5"/>
    </row>
    <row r="162" spans="1:9" ht="16.899999999999999" x14ac:dyDescent="0.9">
      <c r="A162" s="38"/>
      <c r="B162" s="38"/>
      <c r="C162" s="38"/>
      <c r="D162" s="38"/>
      <c r="E162" s="38"/>
      <c r="F162" s="38"/>
      <c r="G162" s="38"/>
      <c r="H162" s="38"/>
      <c r="I162" s="38"/>
    </row>
    <row r="163" spans="1:9" x14ac:dyDescent="0.8">
      <c r="A163" s="2"/>
      <c r="B163" s="2"/>
      <c r="C163" s="2"/>
      <c r="D163" s="2"/>
      <c r="E163" s="2"/>
      <c r="F163" s="2"/>
      <c r="G163" s="2"/>
      <c r="H163" s="3"/>
      <c r="I163" s="2"/>
    </row>
    <row r="164" spans="1:9" x14ac:dyDescent="0.8">
      <c r="A164" s="6"/>
      <c r="B164" s="6"/>
      <c r="C164" s="6"/>
      <c r="D164" s="6"/>
      <c r="E164" s="6"/>
      <c r="F164" s="6"/>
      <c r="G164" s="6"/>
      <c r="H164" s="6"/>
      <c r="I164" s="6"/>
    </row>
    <row r="165" spans="1:9" x14ac:dyDescent="0.8">
      <c r="A165" s="5"/>
      <c r="B165" s="6"/>
      <c r="C165" s="6"/>
      <c r="D165" s="6"/>
      <c r="E165" s="6"/>
      <c r="F165" s="6"/>
      <c r="G165" s="6"/>
      <c r="H165" s="6"/>
      <c r="I165" s="6"/>
    </row>
    <row r="166" spans="1:9" ht="15.55" x14ac:dyDescent="0.85">
      <c r="A166" s="5"/>
      <c r="B166" s="22"/>
      <c r="C166" s="6"/>
      <c r="D166" s="6"/>
      <c r="E166" s="6"/>
      <c r="F166" s="6"/>
      <c r="G166" s="6"/>
      <c r="H166" s="6"/>
      <c r="I166" s="6"/>
    </row>
    <row r="167" spans="1:9" ht="15.55" x14ac:dyDescent="0.85">
      <c r="A167" s="5"/>
      <c r="B167" s="22"/>
      <c r="C167" s="6"/>
      <c r="D167" s="6"/>
      <c r="E167" s="6"/>
      <c r="F167" s="6"/>
      <c r="G167" s="6"/>
      <c r="H167" s="6"/>
      <c r="I167" s="6"/>
    </row>
    <row r="168" spans="1:9" x14ac:dyDescent="0.8">
      <c r="A168" s="5"/>
      <c r="B168" s="5"/>
      <c r="C168" s="5"/>
      <c r="D168" s="5"/>
      <c r="E168" s="5"/>
      <c r="F168" s="25"/>
      <c r="G168" s="26"/>
      <c r="H168" s="26"/>
      <c r="I168" s="5"/>
    </row>
    <row r="169" spans="1:9" x14ac:dyDescent="0.8">
      <c r="A169" s="5"/>
      <c r="B169" s="5"/>
      <c r="C169" s="5"/>
      <c r="D169" s="5"/>
      <c r="E169" s="5"/>
      <c r="F169" s="27"/>
      <c r="G169" s="18"/>
      <c r="H169" s="5"/>
      <c r="I169" s="5"/>
    </row>
    <row r="170" spans="1:9" x14ac:dyDescent="0.8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.55" x14ac:dyDescent="0.85">
      <c r="A171" s="6"/>
      <c r="B171" s="22"/>
      <c r="C171" s="6"/>
      <c r="D171" s="6"/>
      <c r="E171" s="6"/>
      <c r="F171" s="6"/>
      <c r="G171" s="6"/>
      <c r="H171" s="6"/>
      <c r="I171" s="6"/>
    </row>
    <row r="172" spans="1:9" x14ac:dyDescent="0.8">
      <c r="A172" s="5"/>
      <c r="B172" s="6"/>
      <c r="C172" s="6"/>
      <c r="D172" s="6"/>
      <c r="E172" s="6"/>
      <c r="F172" s="6"/>
      <c r="G172" s="6"/>
      <c r="H172" s="6"/>
      <c r="I172" s="6"/>
    </row>
    <row r="173" spans="1:9" x14ac:dyDescent="0.8">
      <c r="A173" s="5"/>
      <c r="B173" s="6"/>
      <c r="C173" s="6"/>
      <c r="D173" s="6"/>
      <c r="E173" s="6"/>
      <c r="F173" s="6"/>
      <c r="G173" s="6"/>
      <c r="H173" s="6"/>
      <c r="I173" s="6"/>
    </row>
    <row r="174" spans="1:9" x14ac:dyDescent="0.8">
      <c r="A174" s="5"/>
      <c r="B174" s="6"/>
      <c r="C174" s="6"/>
      <c r="D174" s="6"/>
      <c r="E174" s="6"/>
      <c r="F174" s="6"/>
      <c r="G174" s="6"/>
      <c r="H174" s="6"/>
      <c r="I174" s="6"/>
    </row>
    <row r="175" spans="1:9" x14ac:dyDescent="0.8">
      <c r="A175" s="5"/>
      <c r="B175" s="5"/>
      <c r="C175" s="5"/>
      <c r="D175" s="5"/>
      <c r="E175" s="5"/>
      <c r="F175" s="25"/>
      <c r="G175" s="26"/>
      <c r="H175" s="26"/>
      <c r="I175" s="5"/>
    </row>
    <row r="176" spans="1:9" x14ac:dyDescent="0.8">
      <c r="A176" s="5"/>
      <c r="B176" s="5"/>
      <c r="C176" s="5"/>
      <c r="D176" s="5"/>
      <c r="E176" s="5"/>
      <c r="F176" s="27"/>
      <c r="G176" s="18"/>
      <c r="H176" s="5"/>
      <c r="I176" s="5"/>
    </row>
    <row r="177" spans="1:9" x14ac:dyDescent="0.8">
      <c r="A177" s="5"/>
      <c r="B177" s="5"/>
      <c r="C177" s="5"/>
      <c r="D177" s="5"/>
      <c r="E177" s="5"/>
      <c r="F177" s="5"/>
      <c r="G177" s="5"/>
      <c r="H177" s="5"/>
      <c r="I177" s="5"/>
    </row>
    <row r="178" spans="1:9" x14ac:dyDescent="0.8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.55" x14ac:dyDescent="0.85">
      <c r="A179" s="5"/>
      <c r="B179" s="22"/>
      <c r="C179" s="6"/>
      <c r="D179" s="6"/>
      <c r="E179" s="6"/>
      <c r="F179" s="6"/>
      <c r="G179" s="6"/>
      <c r="H179" s="6"/>
      <c r="I179" s="6"/>
    </row>
    <row r="180" spans="1:9" x14ac:dyDescent="0.8">
      <c r="A180" s="5"/>
      <c r="B180" s="6"/>
      <c r="C180" s="6"/>
      <c r="D180" s="6"/>
      <c r="E180" s="6"/>
      <c r="F180" s="6"/>
      <c r="G180" s="6"/>
      <c r="H180" s="6"/>
      <c r="I180" s="6"/>
    </row>
    <row r="181" spans="1:9" x14ac:dyDescent="0.8">
      <c r="A181" s="5"/>
      <c r="B181" s="6"/>
      <c r="C181" s="6"/>
      <c r="D181" s="6"/>
      <c r="E181" s="6"/>
      <c r="F181" s="6"/>
      <c r="G181" s="6"/>
      <c r="H181" s="6"/>
      <c r="I181" s="6"/>
    </row>
    <row r="182" spans="1:9" x14ac:dyDescent="0.8">
      <c r="A182" s="5"/>
      <c r="B182" s="5"/>
      <c r="C182" s="5"/>
      <c r="D182" s="5"/>
      <c r="E182" s="5"/>
      <c r="F182" s="25"/>
      <c r="G182" s="26"/>
      <c r="H182" s="26"/>
      <c r="I182" s="5"/>
    </row>
    <row r="183" spans="1:9" x14ac:dyDescent="0.8">
      <c r="A183" s="5"/>
      <c r="B183" s="5"/>
      <c r="C183" s="5"/>
      <c r="D183" s="5"/>
      <c r="E183" s="5"/>
      <c r="F183" s="27"/>
      <c r="G183" s="18"/>
      <c r="H183" s="5"/>
      <c r="I183" s="5"/>
    </row>
  </sheetData>
  <mergeCells count="8">
    <mergeCell ref="A139:I139"/>
    <mergeCell ref="A162:I162"/>
    <mergeCell ref="A1:I1"/>
    <mergeCell ref="A24:I24"/>
    <mergeCell ref="A47:I47"/>
    <mergeCell ref="A70:I70"/>
    <mergeCell ref="A93:I93"/>
    <mergeCell ref="A116:I1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50E-5D54-4BEB-BB00-92F0DE4DAD5F}">
  <dimension ref="A1:M83"/>
  <sheetViews>
    <sheetView topLeftCell="A34" zoomScale="98" zoomScaleNormal="85" workbookViewId="0">
      <selection activeCell="C47" sqref="C47"/>
    </sheetView>
  </sheetViews>
  <sheetFormatPr defaultRowHeight="15.3" x14ac:dyDescent="0.8"/>
  <cols>
    <col min="2" max="2" width="9.09375" customWidth="1"/>
    <col min="3" max="3" width="16.6640625" customWidth="1"/>
    <col min="4" max="4" width="18.42578125" customWidth="1"/>
    <col min="5" max="5" width="16.6640625" customWidth="1"/>
    <col min="6" max="6" width="16.140625" customWidth="1"/>
    <col min="7" max="7" width="19.6640625" customWidth="1"/>
    <col min="8" max="8" width="15.85546875" customWidth="1"/>
    <col min="9" max="9" width="24.80859375" customWidth="1"/>
    <col min="12" max="12" width="24.76171875" customWidth="1"/>
    <col min="13" max="13" width="23.5234375" customWidth="1"/>
  </cols>
  <sheetData>
    <row r="1" spans="1:13" ht="16.95" x14ac:dyDescent="0.9">
      <c r="A1" s="38" t="s">
        <v>14</v>
      </c>
      <c r="B1" s="38"/>
      <c r="C1" s="38"/>
      <c r="D1" s="38"/>
      <c r="E1" s="38"/>
      <c r="F1" s="38"/>
      <c r="G1" s="38"/>
      <c r="H1" s="38"/>
      <c r="I1" s="38"/>
      <c r="K1" s="1" t="s">
        <v>15</v>
      </c>
      <c r="L1" s="1" t="s">
        <v>21</v>
      </c>
      <c r="M1" s="1" t="s">
        <v>22</v>
      </c>
    </row>
    <row r="2" spans="1:13" ht="17.149999999999999" x14ac:dyDescent="0.8">
      <c r="A2" s="2" t="s">
        <v>8</v>
      </c>
      <c r="B2" s="2" t="s">
        <v>0</v>
      </c>
      <c r="C2" s="2" t="s">
        <v>2</v>
      </c>
      <c r="D2" s="2" t="s">
        <v>3</v>
      </c>
      <c r="E2" s="2" t="s">
        <v>1</v>
      </c>
      <c r="F2" s="2" t="s">
        <v>4</v>
      </c>
      <c r="G2" s="2" t="s">
        <v>5</v>
      </c>
      <c r="H2" s="3" t="s">
        <v>6</v>
      </c>
      <c r="I2" s="2" t="s">
        <v>7</v>
      </c>
      <c r="K2" s="1">
        <v>1</v>
      </c>
      <c r="L2" s="1">
        <v>6.6499199999999994E-2</v>
      </c>
      <c r="M2" s="1">
        <v>0.26562726255232871</v>
      </c>
    </row>
    <row r="3" spans="1:13" ht="15.35" x14ac:dyDescent="0.8">
      <c r="A3" s="4" t="s">
        <v>9</v>
      </c>
      <c r="B3" s="6">
        <v>1</v>
      </c>
      <c r="C3" s="1">
        <f>M2</f>
        <v>0.26562726255232871</v>
      </c>
      <c r="D3" s="6">
        <v>200</v>
      </c>
      <c r="E3" s="1">
        <f>-L2</f>
        <v>-6.6499199999999994E-2</v>
      </c>
      <c r="F3" s="6">
        <f>(ABS(E3)/(0.278*135*C3^2.63))^(1/0.54)</f>
        <v>5.1111660674608896E-3</v>
      </c>
      <c r="G3" s="6">
        <f>F3*D3</f>
        <v>1.0222332134921779</v>
      </c>
      <c r="H3" s="6">
        <f>G3/E3</f>
        <v>-15.372112950113355</v>
      </c>
      <c r="I3" s="6">
        <f>$G$8</f>
        <v>0.4028018386534713</v>
      </c>
      <c r="K3" s="1">
        <v>2</v>
      </c>
      <c r="L3" s="1">
        <v>7.8749E-2</v>
      </c>
      <c r="M3" s="1">
        <v>0.28905930894937654</v>
      </c>
    </row>
    <row r="4" spans="1:13" ht="15.35" x14ac:dyDescent="0.8">
      <c r="A4" s="5"/>
      <c r="B4" s="6">
        <v>2</v>
      </c>
      <c r="C4" s="6">
        <f>M3</f>
        <v>0.28905930894937654</v>
      </c>
      <c r="D4" s="6">
        <v>300</v>
      </c>
      <c r="E4" s="6">
        <f>L3</f>
        <v>7.8749E-2</v>
      </c>
      <c r="F4" s="6">
        <f t="shared" ref="F4:F5" si="0">(ABS(E4)/(0.278*135*C4^2.63))^(1/0.54)</f>
        <v>4.6311263104036075E-3</v>
      </c>
      <c r="G4" s="6">
        <f t="shared" ref="G4:G6" si="1">F4*D4</f>
        <v>1.3893378931210822</v>
      </c>
      <c r="H4" s="6">
        <f t="shared" ref="H4:H6" si="2">G4/E4</f>
        <v>17.642609977537266</v>
      </c>
      <c r="I4" s="6">
        <f>$G$8</f>
        <v>0.4028018386534713</v>
      </c>
      <c r="K4" s="1">
        <v>3</v>
      </c>
      <c r="L4" s="1">
        <v>5.94996E-2</v>
      </c>
      <c r="M4" s="1">
        <v>0.25125890301958176</v>
      </c>
    </row>
    <row r="5" spans="1:13" ht="15.55" x14ac:dyDescent="0.85">
      <c r="A5" s="5"/>
      <c r="B5" s="21">
        <v>3</v>
      </c>
      <c r="C5" s="15">
        <f>M4</f>
        <v>0.25125890301958176</v>
      </c>
      <c r="D5" s="15">
        <v>200</v>
      </c>
      <c r="E5" s="15">
        <f>L4</f>
        <v>5.94996E-2</v>
      </c>
      <c r="F5" s="15">
        <f t="shared" si="0"/>
        <v>5.4537644548857201E-3</v>
      </c>
      <c r="G5" s="15">
        <f t="shared" si="1"/>
        <v>1.090752890977144</v>
      </c>
      <c r="H5" s="15">
        <f t="shared" si="2"/>
        <v>18.332104601999745</v>
      </c>
      <c r="I5" s="15">
        <f>G8-G14</f>
        <v>0.39843585666957304</v>
      </c>
      <c r="K5" s="1">
        <v>4</v>
      </c>
      <c r="L5" s="1">
        <v>5.2502000000000017E-3</v>
      </c>
      <c r="M5" s="1">
        <v>7.4636688128608228E-2</v>
      </c>
    </row>
    <row r="6" spans="1:13" ht="15.55" x14ac:dyDescent="0.85">
      <c r="A6" s="5"/>
      <c r="B6" s="21">
        <v>8</v>
      </c>
      <c r="C6" s="15">
        <f>M9</f>
        <v>0.25125890301958176</v>
      </c>
      <c r="D6" s="15">
        <v>300</v>
      </c>
      <c r="E6" s="15">
        <f>-L9</f>
        <v>-5.94996E-2</v>
      </c>
      <c r="F6" s="15">
        <f>(ABS(E6)/(0.278*135*C6^2.63))^(1/0.54)</f>
        <v>5.4537644548857201E-3</v>
      </c>
      <c r="G6" s="15">
        <f t="shared" si="1"/>
        <v>1.6361293364657161</v>
      </c>
      <c r="H6" s="15">
        <f t="shared" si="2"/>
        <v>-27.498156902999618</v>
      </c>
      <c r="I6" s="15">
        <f>G8-G20</f>
        <v>0.40781898181729603</v>
      </c>
      <c r="K6" s="1">
        <v>5</v>
      </c>
      <c r="L6" s="1">
        <v>1.7500000000000002E-2</v>
      </c>
      <c r="M6" s="1">
        <v>0.13626473019110433</v>
      </c>
    </row>
    <row r="7" spans="1:13" ht="15.35" x14ac:dyDescent="0.8">
      <c r="A7" s="5"/>
      <c r="B7" s="5"/>
      <c r="C7" s="6"/>
      <c r="D7" s="6"/>
      <c r="E7" s="6"/>
      <c r="F7" s="11" t="s">
        <v>11</v>
      </c>
      <c r="G7" s="9">
        <f>SUM(G3:G6)</f>
        <v>5.1384533340561198</v>
      </c>
      <c r="H7" s="9">
        <f>SUM(H3:H6)</f>
        <v>-6.8955552735759618</v>
      </c>
      <c r="I7" s="6"/>
      <c r="K7" s="1">
        <v>6</v>
      </c>
      <c r="L7" s="1">
        <v>2.97498E-2</v>
      </c>
      <c r="M7" s="1">
        <v>0.17766687415863935</v>
      </c>
    </row>
    <row r="8" spans="1:13" ht="15.35" x14ac:dyDescent="0.8">
      <c r="A8" s="5"/>
      <c r="B8" s="5"/>
      <c r="C8" s="6"/>
      <c r="D8" s="6"/>
      <c r="E8" s="6"/>
      <c r="F8" s="10" t="s">
        <v>12</v>
      </c>
      <c r="G8" s="12">
        <f>-G7/(1.85*H7)</f>
        <v>0.4028018386534713</v>
      </c>
      <c r="H8" s="6"/>
      <c r="I8" s="6"/>
      <c r="K8" s="1">
        <v>7</v>
      </c>
      <c r="L8" s="1">
        <v>2.97498E-2</v>
      </c>
      <c r="M8" s="1">
        <v>0.17766687415863935</v>
      </c>
    </row>
    <row r="9" spans="1:13" ht="15.55" x14ac:dyDescent="0.85">
      <c r="A9" s="6" t="s">
        <v>10</v>
      </c>
      <c r="B9" s="21">
        <v>3</v>
      </c>
      <c r="C9" s="15">
        <f>M4</f>
        <v>0.25125890301958176</v>
      </c>
      <c r="D9" s="15">
        <v>200</v>
      </c>
      <c r="E9" s="15">
        <f>-L4</f>
        <v>-5.94996E-2</v>
      </c>
      <c r="F9" s="15">
        <f>(ABS(E9)/(0.278*135*C9^2.63))^(1/0.54)</f>
        <v>5.4537644548857201E-3</v>
      </c>
      <c r="G9" s="15">
        <f>F9*D9</f>
        <v>1.090752890977144</v>
      </c>
      <c r="H9" s="15">
        <f>G9/E9</f>
        <v>-18.332104601999745</v>
      </c>
      <c r="I9" s="15">
        <f>$G$14-$G$8</f>
        <v>-0.39843585666957304</v>
      </c>
      <c r="K9" s="1">
        <v>8</v>
      </c>
      <c r="L9" s="1">
        <v>5.94996E-2</v>
      </c>
      <c r="M9" s="1">
        <v>0.25125890301958176</v>
      </c>
    </row>
    <row r="10" spans="1:13" ht="15.35" x14ac:dyDescent="0.8">
      <c r="A10" s="5"/>
      <c r="B10" s="6">
        <v>4</v>
      </c>
      <c r="C10" s="6">
        <f>M5</f>
        <v>7.4636688128608228E-2</v>
      </c>
      <c r="D10" s="6">
        <v>280</v>
      </c>
      <c r="E10" s="6">
        <f>-L5</f>
        <v>-5.2502000000000017E-3</v>
      </c>
      <c r="F10" s="6">
        <f>(ABS(E10)/(0.278*135*C10^2.63))^(1/0.54)</f>
        <v>2.2476412443779768E-2</v>
      </c>
      <c r="G10" s="6">
        <f t="shared" ref="G10:G12" si="3">F10*D10</f>
        <v>6.2933954842583351</v>
      </c>
      <c r="H10" s="6">
        <f t="shared" ref="H10:H12" si="4">G10/E10</f>
        <v>-1198.6963323794014</v>
      </c>
      <c r="I10" s="6">
        <f>$G$14</f>
        <v>4.3659819838982664E-3</v>
      </c>
      <c r="K10" s="1">
        <v>9</v>
      </c>
      <c r="L10" s="1">
        <v>5.2502000000000017E-3</v>
      </c>
      <c r="M10" s="1">
        <v>7.4636688128608228E-2</v>
      </c>
    </row>
    <row r="11" spans="1:13" ht="15.35" x14ac:dyDescent="0.8">
      <c r="A11" s="5"/>
      <c r="B11" s="6">
        <v>5</v>
      </c>
      <c r="C11" s="6">
        <f>M6</f>
        <v>0.13626473019110433</v>
      </c>
      <c r="D11" s="6">
        <v>120</v>
      </c>
      <c r="E11" s="6">
        <f>-L6</f>
        <v>-1.7500000000000002E-2</v>
      </c>
      <c r="F11" s="6">
        <f>(ABS(E11)/(0.278*135*C11^2.63))^(1/0.54)</f>
        <v>1.1135867176227526E-2</v>
      </c>
      <c r="G11" s="6">
        <f t="shared" si="3"/>
        <v>1.3363040611473032</v>
      </c>
      <c r="H11" s="6">
        <f t="shared" si="4"/>
        <v>-76.360232065560169</v>
      </c>
      <c r="I11" s="6">
        <f t="shared" ref="I11:I12" si="5">$G$14</f>
        <v>4.3659819838982664E-3</v>
      </c>
      <c r="K11" s="1">
        <v>10</v>
      </c>
      <c r="L11" s="1">
        <v>1.7500000000000002E-2</v>
      </c>
      <c r="M11" s="1">
        <v>0.13626473019110433</v>
      </c>
    </row>
    <row r="12" spans="1:13" ht="15.35" x14ac:dyDescent="0.8">
      <c r="A12" s="5"/>
      <c r="B12" s="6">
        <v>6</v>
      </c>
      <c r="C12" s="6">
        <f>M7</f>
        <v>0.17766687415863935</v>
      </c>
      <c r="D12" s="6">
        <v>290</v>
      </c>
      <c r="E12" s="6">
        <f>-L7</f>
        <v>-2.97498E-2</v>
      </c>
      <c r="F12" s="6">
        <f t="shared" ref="F12" si="6">(ABS(E12)/(0.278*135*C12^2.63))^(1/0.54)</f>
        <v>8.1714138783737719E-3</v>
      </c>
      <c r="G12" s="6">
        <f t="shared" si="3"/>
        <v>2.369710024728394</v>
      </c>
      <c r="H12" s="6">
        <f t="shared" si="4"/>
        <v>-79.654653971737417</v>
      </c>
      <c r="I12" s="6">
        <f t="shared" si="5"/>
        <v>4.3659819838982664E-3</v>
      </c>
      <c r="K12" s="1">
        <v>11</v>
      </c>
      <c r="L12" s="1">
        <v>0.157498</v>
      </c>
      <c r="M12" s="1">
        <v>0.40879159504640283</v>
      </c>
    </row>
    <row r="13" spans="1:13" ht="15.35" x14ac:dyDescent="0.8">
      <c r="A13" s="5"/>
      <c r="B13" s="5"/>
      <c r="C13" s="6"/>
      <c r="D13" s="6"/>
      <c r="E13" s="6"/>
      <c r="F13" s="11" t="s">
        <v>11</v>
      </c>
      <c r="G13" s="9">
        <f>SUM(G9:G12)</f>
        <v>11.090162461111177</v>
      </c>
      <c r="H13" s="9">
        <f>SUM(H9:H12)</f>
        <v>-1373.0433230186989</v>
      </c>
      <c r="I13" s="6"/>
    </row>
    <row r="14" spans="1:13" ht="15.35" x14ac:dyDescent="0.8">
      <c r="A14" s="5"/>
      <c r="B14" s="5"/>
      <c r="C14" s="6"/>
      <c r="D14" s="6"/>
      <c r="E14" s="6"/>
      <c r="F14" s="10" t="s">
        <v>12</v>
      </c>
      <c r="G14" s="12">
        <f>-G13/(1.85*H13)</f>
        <v>4.3659819838982664E-3</v>
      </c>
      <c r="H14" s="6"/>
      <c r="I14" s="6"/>
    </row>
    <row r="15" spans="1:13" ht="15.35" x14ac:dyDescent="0.8">
      <c r="A15" s="6" t="s">
        <v>13</v>
      </c>
      <c r="B15" s="6">
        <v>7</v>
      </c>
      <c r="C15" s="6">
        <f>M8</f>
        <v>0.17766687415863935</v>
      </c>
      <c r="D15" s="6">
        <v>80</v>
      </c>
      <c r="E15" s="6">
        <f>L8</f>
        <v>2.97498E-2</v>
      </c>
      <c r="F15" s="6">
        <f>(ABS(E15)/(0.278*135*C15^2.63))^(1/0.54)</f>
        <v>8.1714138783737719E-3</v>
      </c>
      <c r="G15" s="6">
        <f>F15*D15</f>
        <v>0.65371311026990175</v>
      </c>
      <c r="H15" s="6">
        <f>G15/E15</f>
        <v>21.97369764737584</v>
      </c>
      <c r="I15" s="6">
        <f>$G$20</f>
        <v>-5.0171431638247263E-3</v>
      </c>
    </row>
    <row r="16" spans="1:13" ht="15.55" x14ac:dyDescent="0.85">
      <c r="A16" s="5"/>
      <c r="B16" s="21">
        <v>8</v>
      </c>
      <c r="C16" s="15">
        <f>M9</f>
        <v>0.25125890301958176</v>
      </c>
      <c r="D16" s="15">
        <v>300</v>
      </c>
      <c r="E16" s="15">
        <f>L9</f>
        <v>5.94996E-2</v>
      </c>
      <c r="F16" s="15">
        <f t="shared" ref="F16:F18" si="7">(ABS(E16)/(0.278*135*C16^2.63))^(1/0.54)</f>
        <v>5.4537644548857201E-3</v>
      </c>
      <c r="G16" s="15">
        <f t="shared" ref="G16:G18" si="8">F16*D16</f>
        <v>1.6361293364657161</v>
      </c>
      <c r="H16" s="15">
        <f t="shared" ref="H16:H18" si="9">G16/E16</f>
        <v>27.498156902999618</v>
      </c>
      <c r="I16" s="15">
        <f>$G$20-$G$8</f>
        <v>-0.40781898181729603</v>
      </c>
    </row>
    <row r="17" spans="1:9" ht="15.35" x14ac:dyDescent="0.8">
      <c r="A17" s="5"/>
      <c r="B17" s="6">
        <v>9</v>
      </c>
      <c r="C17" s="6">
        <f>M10</f>
        <v>7.4636688128608228E-2</v>
      </c>
      <c r="D17" s="6">
        <v>200</v>
      </c>
      <c r="E17" s="6">
        <f>L10</f>
        <v>5.2502000000000017E-3</v>
      </c>
      <c r="F17" s="6">
        <f t="shared" si="7"/>
        <v>2.2476412443779768E-2</v>
      </c>
      <c r="G17" s="6">
        <f t="shared" si="8"/>
        <v>4.4952824887559535</v>
      </c>
      <c r="H17" s="6">
        <f t="shared" si="9"/>
        <v>856.21166598528669</v>
      </c>
      <c r="I17" s="6">
        <f>$G$20</f>
        <v>-5.0171431638247263E-3</v>
      </c>
    </row>
    <row r="18" spans="1:9" ht="15.35" x14ac:dyDescent="0.8">
      <c r="A18" s="5"/>
      <c r="B18" s="6">
        <v>10</v>
      </c>
      <c r="C18" s="6">
        <f>M11</f>
        <v>0.13626473019110433</v>
      </c>
      <c r="D18" s="6">
        <v>310</v>
      </c>
      <c r="E18" s="6">
        <f>L11</f>
        <v>1.7500000000000002E-2</v>
      </c>
      <c r="F18" s="6">
        <f t="shared" si="7"/>
        <v>1.1135867176227526E-2</v>
      </c>
      <c r="G18" s="6">
        <f t="shared" si="8"/>
        <v>3.4521188246305332</v>
      </c>
      <c r="H18" s="6">
        <f t="shared" si="9"/>
        <v>197.26393283603045</v>
      </c>
      <c r="I18" s="6">
        <f>$G$20</f>
        <v>-5.0171431638247263E-3</v>
      </c>
    </row>
    <row r="19" spans="1:9" ht="15.35" x14ac:dyDescent="0.8">
      <c r="A19" s="5"/>
      <c r="B19" s="5"/>
      <c r="C19" s="6"/>
      <c r="D19" s="6"/>
      <c r="E19" s="6"/>
      <c r="F19" s="11" t="s">
        <v>11</v>
      </c>
      <c r="G19" s="9">
        <f>SUM(G15:G18)</f>
        <v>10.237243760122105</v>
      </c>
      <c r="H19" s="9">
        <f>SUM(H15:H18)</f>
        <v>1102.9474533716925</v>
      </c>
      <c r="I19" s="6"/>
    </row>
    <row r="20" spans="1:9" ht="15.35" x14ac:dyDescent="0.8">
      <c r="A20" s="5"/>
      <c r="B20" s="5"/>
      <c r="C20" s="6"/>
      <c r="D20" s="6"/>
      <c r="E20" s="6"/>
      <c r="F20" s="10" t="s">
        <v>12</v>
      </c>
      <c r="G20" s="12">
        <f>-G19/(1.85*H19)</f>
        <v>-5.0171431638247263E-3</v>
      </c>
      <c r="H20" s="6"/>
      <c r="I20" s="6"/>
    </row>
    <row r="21" spans="1:9" ht="15.35" x14ac:dyDescent="0.8">
      <c r="C21" s="1"/>
    </row>
    <row r="22" spans="1:9" ht="16.95" x14ac:dyDescent="0.9">
      <c r="A22" s="38" t="s">
        <v>17</v>
      </c>
      <c r="B22" s="38"/>
      <c r="C22" s="38"/>
      <c r="D22" s="38"/>
      <c r="E22" s="38"/>
      <c r="F22" s="38"/>
      <c r="G22" s="38"/>
      <c r="H22" s="38"/>
      <c r="I22" s="38"/>
    </row>
    <row r="23" spans="1:9" ht="17.149999999999999" x14ac:dyDescent="0.8">
      <c r="A23" s="2" t="s">
        <v>8</v>
      </c>
      <c r="B23" s="2" t="s">
        <v>0</v>
      </c>
      <c r="C23" s="2" t="s">
        <v>2</v>
      </c>
      <c r="D23" s="2" t="s">
        <v>3</v>
      </c>
      <c r="E23" s="2" t="s">
        <v>1</v>
      </c>
      <c r="F23" s="2" t="s">
        <v>4</v>
      </c>
      <c r="G23" s="2" t="s">
        <v>5</v>
      </c>
      <c r="H23" s="3" t="s">
        <v>6</v>
      </c>
      <c r="I23" s="2" t="s">
        <v>7</v>
      </c>
    </row>
    <row r="24" spans="1:9" ht="15.35" x14ac:dyDescent="0.8">
      <c r="A24" s="4" t="s">
        <v>9</v>
      </c>
      <c r="B24" s="6">
        <v>1</v>
      </c>
      <c r="C24" s="6">
        <f>SQRT(4*ABS(E24)/PI()*1.2)</f>
        <v>0.71682116475370317</v>
      </c>
      <c r="D24" s="6">
        <v>200</v>
      </c>
      <c r="E24" s="6">
        <f>E3+I3</f>
        <v>0.33630263865347132</v>
      </c>
      <c r="F24" s="6">
        <f>(ABS(E24)/(0.278*135*C24^2.63))^(1/0.54)</f>
        <v>8.170743597909505E-4</v>
      </c>
      <c r="G24" s="6">
        <f>F24*D24</f>
        <v>0.1634148719581901</v>
      </c>
      <c r="H24" s="6">
        <f>G24/E24</f>
        <v>0.48591611594987805</v>
      </c>
      <c r="I24" s="6">
        <f>$G$29</f>
        <v>-0.21173203769421772</v>
      </c>
    </row>
    <row r="25" spans="1:9" ht="15.35" x14ac:dyDescent="0.8">
      <c r="A25" s="5"/>
      <c r="B25" s="6">
        <v>2</v>
      </c>
      <c r="C25" s="6">
        <f t="shared" ref="C25:C27" si="10">SQRT(4*ABS(E25)/PI()*1.2)</f>
        <v>0.85776190442848299</v>
      </c>
      <c r="D25" s="6">
        <v>300</v>
      </c>
      <c r="E25" s="6">
        <f>E4+I4</f>
        <v>0.48155083865347131</v>
      </c>
      <c r="F25" s="6">
        <f>(ABS(E25)/(0.278*135*C25^2.63))^(1/0.54)</f>
        <v>6.6269392937798549E-4</v>
      </c>
      <c r="G25" s="6">
        <f t="shared" ref="G25:G27" si="11">F25*D25</f>
        <v>0.19880817881339566</v>
      </c>
      <c r="H25" s="6">
        <f t="shared" ref="H25:H27" si="12">G25/E25</f>
        <v>0.41284982364335571</v>
      </c>
      <c r="I25" s="6">
        <f>$G$29</f>
        <v>-0.21173203769421772</v>
      </c>
    </row>
    <row r="26" spans="1:9" ht="15.55" x14ac:dyDescent="0.85">
      <c r="A26" s="5"/>
      <c r="B26" s="21">
        <v>3</v>
      </c>
      <c r="C26" s="15">
        <f t="shared" si="10"/>
        <v>0.83646508524962793</v>
      </c>
      <c r="D26" s="15">
        <v>200</v>
      </c>
      <c r="E26" s="15">
        <f t="shared" ref="E26:E27" si="13">E5+I5</f>
        <v>0.45793545666957303</v>
      </c>
      <c r="F26" s="15">
        <f t="shared" ref="F26:F27" si="14">(ABS(E26)/(0.278*135*C26^2.63))^(1/0.54)</f>
        <v>6.8242000752835185E-4</v>
      </c>
      <c r="G26" s="15">
        <f t="shared" si="11"/>
        <v>0.13648400150567036</v>
      </c>
      <c r="H26" s="15">
        <f t="shared" si="12"/>
        <v>0.29804200464903391</v>
      </c>
      <c r="I26" s="15">
        <f>G29-G35</f>
        <v>-0.21232461440395495</v>
      </c>
    </row>
    <row r="27" spans="1:9" ht="15.55" x14ac:dyDescent="0.85">
      <c r="A27" s="5"/>
      <c r="B27" s="21">
        <v>8</v>
      </c>
      <c r="C27" s="15">
        <f t="shared" si="10"/>
        <v>0.72951546477986662</v>
      </c>
      <c r="D27" s="15">
        <v>300</v>
      </c>
      <c r="E27" s="15">
        <f t="shared" si="13"/>
        <v>0.34831938181729605</v>
      </c>
      <c r="F27" s="15">
        <f t="shared" si="14"/>
        <v>8.005109657284275E-4</v>
      </c>
      <c r="G27" s="15">
        <f t="shared" si="11"/>
        <v>0.24015328971852826</v>
      </c>
      <c r="H27" s="15">
        <f t="shared" si="12"/>
        <v>0.68946289599381483</v>
      </c>
      <c r="I27" s="15">
        <f>G29-G41</f>
        <v>-0.21158140142123907</v>
      </c>
    </row>
    <row r="28" spans="1:9" ht="15.35" x14ac:dyDescent="0.8">
      <c r="A28" s="5"/>
      <c r="B28" s="5"/>
      <c r="C28" s="5"/>
      <c r="D28" s="6"/>
      <c r="E28" s="5"/>
      <c r="F28" s="11" t="s">
        <v>11</v>
      </c>
      <c r="G28" s="9">
        <f>SUM(G24:G27)</f>
        <v>0.73886034199578443</v>
      </c>
      <c r="H28" s="9">
        <f>SUM(H24:H27)</f>
        <v>1.8862708402360826</v>
      </c>
      <c r="I28" s="5"/>
    </row>
    <row r="29" spans="1:9" ht="15.35" x14ac:dyDescent="0.8">
      <c r="A29" s="5"/>
      <c r="B29" s="5"/>
      <c r="C29" s="5"/>
      <c r="D29" s="6"/>
      <c r="E29" s="5"/>
      <c r="F29" s="10" t="s">
        <v>12</v>
      </c>
      <c r="G29" s="12">
        <f>-G28/(1.85*H28)</f>
        <v>-0.21173203769421772</v>
      </c>
      <c r="H29" s="5"/>
      <c r="I29" s="5"/>
    </row>
    <row r="30" spans="1:9" ht="15.55" x14ac:dyDescent="0.85">
      <c r="A30" s="6" t="s">
        <v>10</v>
      </c>
      <c r="B30" s="21">
        <v>3</v>
      </c>
      <c r="C30" s="15">
        <f>SQRT(4*ABS(E30)/PI()*1.2)</f>
        <v>0.83646508524962793</v>
      </c>
      <c r="D30" s="15">
        <v>200</v>
      </c>
      <c r="E30" s="15">
        <f>E9+I9</f>
        <v>-0.45793545666957303</v>
      </c>
      <c r="F30" s="15">
        <f>(ABS(E30)/(0.278*135*C30^2.63))^(1/0.54)</f>
        <v>6.8242000752835185E-4</v>
      </c>
      <c r="G30" s="15">
        <f>F30*D30</f>
        <v>0.13648400150567036</v>
      </c>
      <c r="H30" s="15">
        <f>G30/E30</f>
        <v>-0.29804200464903391</v>
      </c>
      <c r="I30" s="15">
        <f>G35-G29</f>
        <v>0.21232461440395495</v>
      </c>
    </row>
    <row r="31" spans="1:9" ht="15.35" x14ac:dyDescent="0.8">
      <c r="A31" s="5"/>
      <c r="B31" s="6">
        <v>4</v>
      </c>
      <c r="C31" s="6">
        <f t="shared" ref="C31:C33" si="15">SQRT(4*ABS(E31)/PI()*1.2)</f>
        <v>3.6755756190311233E-2</v>
      </c>
      <c r="D31" s="6">
        <v>280</v>
      </c>
      <c r="E31" s="6">
        <f t="shared" ref="E31:E33" si="16">E10+I10</f>
        <v>-8.8421801610173538E-4</v>
      </c>
      <c r="F31" s="15">
        <f t="shared" ref="F31:F33" si="17">(ABS(E31)/(0.278*135*C31^2.63))^(1/0.54)</f>
        <v>2.6143352756440287E-2</v>
      </c>
      <c r="G31" s="15">
        <f t="shared" ref="G31:G33" si="18">F31*D31</f>
        <v>7.32013877180328</v>
      </c>
      <c r="H31" s="15">
        <f t="shared" ref="H31:H33" si="19">G31/E31</f>
        <v>-8278.6582477426564</v>
      </c>
      <c r="I31" s="6">
        <f>$G$35</f>
        <v>5.9257670973722183E-4</v>
      </c>
    </row>
    <row r="32" spans="1:9" ht="15.35" x14ac:dyDescent="0.8">
      <c r="A32" s="5"/>
      <c r="B32" s="6">
        <v>5</v>
      </c>
      <c r="C32" s="6">
        <f t="shared" si="15"/>
        <v>0.14165910257811801</v>
      </c>
      <c r="D32" s="6">
        <v>120</v>
      </c>
      <c r="E32" s="6">
        <f t="shared" si="16"/>
        <v>-1.3134018016101735E-2</v>
      </c>
      <c r="F32" s="15">
        <f>(ABS(E32)/(0.278*135*C32^2.63))^(1/0.54)</f>
        <v>5.4173759014417384E-3</v>
      </c>
      <c r="G32" s="15">
        <f t="shared" si="18"/>
        <v>0.65008510817300857</v>
      </c>
      <c r="H32" s="15">
        <f t="shared" si="19"/>
        <v>-49.496285704498995</v>
      </c>
      <c r="I32" s="6">
        <f t="shared" ref="I32:I33" si="20">$G$35</f>
        <v>5.9257670973722183E-4</v>
      </c>
    </row>
    <row r="33" spans="1:9" ht="15.35" x14ac:dyDescent="0.8">
      <c r="A33" s="5"/>
      <c r="B33" s="6">
        <v>6</v>
      </c>
      <c r="C33" s="6">
        <f t="shared" si="15"/>
        <v>0.19693556579082891</v>
      </c>
      <c r="D33" s="6">
        <v>290</v>
      </c>
      <c r="E33" s="6">
        <f t="shared" si="16"/>
        <v>-2.5383818016101733E-2</v>
      </c>
      <c r="F33" s="15">
        <f t="shared" si="17"/>
        <v>3.688609590462656E-3</v>
      </c>
      <c r="G33" s="15">
        <f t="shared" si="18"/>
        <v>1.0696967812341702</v>
      </c>
      <c r="H33" s="15">
        <f t="shared" si="19"/>
        <v>-42.140893877967009</v>
      </c>
      <c r="I33" s="6">
        <f t="shared" si="20"/>
        <v>5.9257670973722183E-4</v>
      </c>
    </row>
    <row r="34" spans="1:9" ht="15.35" x14ac:dyDescent="0.8">
      <c r="A34" s="5"/>
      <c r="B34" s="5"/>
      <c r="C34" s="5"/>
      <c r="D34" s="6"/>
      <c r="E34" s="5"/>
      <c r="F34" s="11" t="s">
        <v>11</v>
      </c>
      <c r="G34" s="9">
        <f>SUM(G30:G33)</f>
        <v>9.1764046627161306</v>
      </c>
      <c r="H34" s="9">
        <f>SUM(H30:H33)</f>
        <v>-8370.5934693297731</v>
      </c>
      <c r="I34" s="5"/>
    </row>
    <row r="35" spans="1:9" ht="15.35" x14ac:dyDescent="0.8">
      <c r="A35" s="5"/>
      <c r="B35" s="5"/>
      <c r="C35" s="5"/>
      <c r="D35" s="6"/>
      <c r="E35" s="5"/>
      <c r="F35" s="10" t="s">
        <v>12</v>
      </c>
      <c r="G35" s="12">
        <f>-G34/(1.85*H34)</f>
        <v>5.9257670973722183E-4</v>
      </c>
      <c r="H35" s="5"/>
      <c r="I35" s="5"/>
    </row>
    <row r="36" spans="1:9" ht="15.35" x14ac:dyDescent="0.8">
      <c r="A36" s="6" t="s">
        <v>13</v>
      </c>
      <c r="B36" s="6">
        <v>7</v>
      </c>
      <c r="C36" s="6">
        <f>SQRT(4*ABS(E36)/PI()*1.2)</f>
        <v>0.19439319966557311</v>
      </c>
      <c r="D36" s="6">
        <v>80</v>
      </c>
      <c r="E36" s="6">
        <f>E15+I15</f>
        <v>2.4732656836175274E-2</v>
      </c>
      <c r="F36" s="6">
        <f>(ABS(E36)/(0.278*135*C36^2.63))^(1/0.54)</f>
        <v>3.7449523178821496E-3</v>
      </c>
      <c r="G36" s="6">
        <f>F36*D36</f>
        <v>0.29959618543057198</v>
      </c>
      <c r="H36" s="6">
        <f>G36/E36</f>
        <v>12.113384640196317</v>
      </c>
      <c r="I36" s="6">
        <f>G41</f>
        <v>-1.5063627297866089E-4</v>
      </c>
    </row>
    <row r="37" spans="1:9" ht="15.55" x14ac:dyDescent="0.85">
      <c r="A37" s="5"/>
      <c r="B37" s="21">
        <v>8</v>
      </c>
      <c r="C37" s="15">
        <f t="shared" ref="C37:C39" si="21">SQRT(4*ABS(E37)/PI()*1.2)</f>
        <v>0.72951546477986662</v>
      </c>
      <c r="D37" s="15">
        <v>300</v>
      </c>
      <c r="E37" s="15">
        <f t="shared" ref="E37:E39" si="22">E16+I16</f>
        <v>-0.34831938181729605</v>
      </c>
      <c r="F37" s="15">
        <f t="shared" ref="F37:F39" si="23">(ABS(E37)/(0.278*135*C37^2.63))^(1/0.54)</f>
        <v>8.005109657284275E-4</v>
      </c>
      <c r="G37" s="15">
        <f t="shared" ref="G37:G39" si="24">F37*D37</f>
        <v>0.24015328971852826</v>
      </c>
      <c r="H37" s="15">
        <f t="shared" ref="H37:H39" si="25">G37/E37</f>
        <v>-0.68946289599381483</v>
      </c>
      <c r="I37" s="15">
        <f>G41-G29</f>
        <v>0.21158140142123907</v>
      </c>
    </row>
    <row r="38" spans="1:9" ht="15.35" x14ac:dyDescent="0.8">
      <c r="A38" s="5"/>
      <c r="B38" s="6">
        <v>9</v>
      </c>
      <c r="C38" s="6">
        <f t="shared" si="21"/>
        <v>1.8870204450060157E-2</v>
      </c>
      <c r="D38" s="6">
        <v>200</v>
      </c>
      <c r="E38" s="6">
        <f t="shared" si="22"/>
        <v>2.3305683617527544E-4</v>
      </c>
      <c r="F38" s="6">
        <f>(ABS(E38)/(0.278*135*C38^2.63))^(1/0.54)</f>
        <v>5.6907324215434985E-2</v>
      </c>
      <c r="G38" s="6">
        <f t="shared" si="24"/>
        <v>11.381464843086997</v>
      </c>
      <c r="H38" s="6">
        <f t="shared" si="25"/>
        <v>48835.576033166952</v>
      </c>
      <c r="I38" s="6">
        <f>G41</f>
        <v>-1.5063627297866089E-4</v>
      </c>
    </row>
    <row r="39" spans="1:9" ht="15.35" x14ac:dyDescent="0.8">
      <c r="A39" s="5"/>
      <c r="B39" s="6">
        <v>10</v>
      </c>
      <c r="C39" s="6">
        <f t="shared" si="21"/>
        <v>0.13810286146964235</v>
      </c>
      <c r="D39" s="6">
        <v>310</v>
      </c>
      <c r="E39" s="6">
        <f t="shared" si="22"/>
        <v>1.2482856836175275E-2</v>
      </c>
      <c r="F39" s="6">
        <f t="shared" si="23"/>
        <v>5.5804739093455015E-3</v>
      </c>
      <c r="G39" s="6">
        <f t="shared" si="24"/>
        <v>1.7299469118971054</v>
      </c>
      <c r="H39" s="6">
        <f t="shared" si="25"/>
        <v>138.58581690080152</v>
      </c>
      <c r="I39" s="6">
        <f>G41</f>
        <v>-1.5063627297866089E-4</v>
      </c>
    </row>
    <row r="40" spans="1:9" ht="15.35" x14ac:dyDescent="0.8">
      <c r="A40" s="5"/>
      <c r="B40" s="5"/>
      <c r="C40" s="5"/>
      <c r="D40" s="5"/>
      <c r="E40" s="5"/>
      <c r="F40" s="11" t="s">
        <v>11</v>
      </c>
      <c r="G40" s="9">
        <f>SUM(G36:G39)</f>
        <v>13.651161230133203</v>
      </c>
      <c r="H40" s="9">
        <f>SUM(H36:H39)</f>
        <v>48985.585771811951</v>
      </c>
      <c r="I40" s="5"/>
    </row>
    <row r="41" spans="1:9" ht="15.35" x14ac:dyDescent="0.8">
      <c r="A41" s="5"/>
      <c r="B41" s="5"/>
      <c r="C41" s="5"/>
      <c r="D41" s="5"/>
      <c r="E41" s="5"/>
      <c r="F41" s="10" t="s">
        <v>12</v>
      </c>
      <c r="G41" s="12">
        <f>-G40/(1.85*H40)</f>
        <v>-1.5063627297866089E-4</v>
      </c>
      <c r="H41" s="5"/>
      <c r="I41" s="5"/>
    </row>
    <row r="43" spans="1:9" ht="16.95" x14ac:dyDescent="0.9">
      <c r="A43" s="38" t="s">
        <v>18</v>
      </c>
      <c r="B43" s="38"/>
      <c r="C43" s="38"/>
      <c r="D43" s="38"/>
      <c r="E43" s="38"/>
      <c r="F43" s="38"/>
      <c r="G43" s="38"/>
      <c r="H43" s="38"/>
      <c r="I43" s="38"/>
    </row>
    <row r="44" spans="1:9" ht="17.149999999999999" x14ac:dyDescent="0.8">
      <c r="A44" s="2" t="s">
        <v>8</v>
      </c>
      <c r="B44" s="2" t="s">
        <v>0</v>
      </c>
      <c r="C44" s="2" t="s">
        <v>2</v>
      </c>
      <c r="D44" s="2" t="s">
        <v>3</v>
      </c>
      <c r="E44" s="2" t="s">
        <v>1</v>
      </c>
      <c r="F44" s="2" t="s">
        <v>4</v>
      </c>
      <c r="G44" s="2" t="s">
        <v>5</v>
      </c>
      <c r="H44" s="3" t="s">
        <v>6</v>
      </c>
      <c r="I44" s="2" t="s">
        <v>7</v>
      </c>
    </row>
    <row r="45" spans="1:9" ht="15.35" x14ac:dyDescent="0.8">
      <c r="A45" s="4" t="s">
        <v>9</v>
      </c>
      <c r="B45" s="6">
        <v>1</v>
      </c>
      <c r="C45" s="6">
        <f>SQRT(4*ABS(E45)/PI()*1.2)</f>
        <v>0.43626810369690655</v>
      </c>
      <c r="D45" s="6">
        <v>200</v>
      </c>
      <c r="E45" s="6">
        <f>E24+I24</f>
        <v>0.1245706009592536</v>
      </c>
      <c r="F45" s="6">
        <f>(ABS(E45)/(0.278*135*C45^2.63))^(1/0.54)</f>
        <v>1.4583502246784182E-3</v>
      </c>
      <c r="G45" s="6">
        <f>F45*D45</f>
        <v>0.29167004493568366</v>
      </c>
      <c r="H45" s="6">
        <f>G45/E45</f>
        <v>2.3414035309269114</v>
      </c>
      <c r="I45" s="6">
        <f>$G$29</f>
        <v>-0.21173203769421772</v>
      </c>
    </row>
    <row r="46" spans="1:9" x14ac:dyDescent="0.8">
      <c r="A46" s="5"/>
      <c r="B46" s="6">
        <v>2</v>
      </c>
      <c r="C46" s="6">
        <f t="shared" ref="C46:C48" si="26">SQRT(4*ABS(E46)/PI()*1.2)</f>
        <v>0.64206912459112764</v>
      </c>
      <c r="D46" s="6">
        <v>300</v>
      </c>
      <c r="E46" s="6">
        <f>E25+I25</f>
        <v>0.26981880095925359</v>
      </c>
      <c r="F46" s="6">
        <f>(ABS(E46)/(0.278*135*C46^2.63))^(1/0.54)</f>
        <v>9.2909927527253791E-4</v>
      </c>
      <c r="G46" s="6">
        <f t="shared" ref="G46:G48" si="27">F46*D46</f>
        <v>0.2787297825817614</v>
      </c>
      <c r="H46" s="6">
        <f t="shared" ref="H46:H48" si="28">G46/E46</f>
        <v>1.0330257995025836</v>
      </c>
      <c r="I46" s="6">
        <f>$G$29</f>
        <v>-0.21173203769421772</v>
      </c>
    </row>
    <row r="47" spans="1:9" ht="15.55" x14ac:dyDescent="0.85">
      <c r="A47" s="5"/>
      <c r="B47" s="21">
        <v>3</v>
      </c>
      <c r="C47" s="15">
        <f t="shared" si="26"/>
        <v>0.61258936032709099</v>
      </c>
      <c r="D47" s="15">
        <v>200</v>
      </c>
      <c r="E47" s="15">
        <f t="shared" ref="E47:E48" si="29">E26+I26</f>
        <v>0.24561084226561808</v>
      </c>
      <c r="F47" s="15">
        <f t="shared" ref="F47:F48" si="30">(ABS(E47)/(0.278*135*C47^2.63))^(1/0.54)</f>
        <v>9.8146883594702502E-4</v>
      </c>
      <c r="G47" s="15">
        <f t="shared" si="27"/>
        <v>0.196293767189405</v>
      </c>
      <c r="H47" s="15">
        <f t="shared" si="28"/>
        <v>0.79920644129024776</v>
      </c>
      <c r="I47" s="15">
        <f>G50-G56</f>
        <v>-8.8798297624699596E-2</v>
      </c>
    </row>
    <row r="48" spans="1:9" ht="15.55" x14ac:dyDescent="0.85">
      <c r="A48" s="5"/>
      <c r="B48" s="21">
        <v>8</v>
      </c>
      <c r="C48" s="15">
        <f t="shared" si="26"/>
        <v>0.45707794159090354</v>
      </c>
      <c r="D48" s="15">
        <v>300</v>
      </c>
      <c r="E48" s="15">
        <f t="shared" si="29"/>
        <v>0.13673798039605697</v>
      </c>
      <c r="F48" s="15">
        <f t="shared" si="30"/>
        <v>1.3811862047854936E-3</v>
      </c>
      <c r="G48" s="15">
        <f t="shared" si="27"/>
        <v>0.41435586143564807</v>
      </c>
      <c r="H48" s="15">
        <f t="shared" si="28"/>
        <v>3.0302909274766252</v>
      </c>
      <c r="I48" s="15">
        <f>G50-G62</f>
        <v>-8.8569278420933956E-2</v>
      </c>
    </row>
    <row r="49" spans="1:9" x14ac:dyDescent="0.8">
      <c r="A49" s="5"/>
      <c r="B49" s="5"/>
      <c r="C49" s="5"/>
      <c r="D49" s="6"/>
      <c r="E49" s="5"/>
      <c r="F49" s="11" t="s">
        <v>11</v>
      </c>
      <c r="G49" s="9">
        <f>SUM(G45:G48)</f>
        <v>1.1810494561424982</v>
      </c>
      <c r="H49" s="9">
        <f>SUM(H45:H48)</f>
        <v>7.2039266991963684</v>
      </c>
      <c r="I49" s="5"/>
    </row>
    <row r="50" spans="1:9" x14ac:dyDescent="0.8">
      <c r="A50" s="5"/>
      <c r="B50" s="5"/>
      <c r="C50" s="5"/>
      <c r="D50" s="6"/>
      <c r="E50" s="5"/>
      <c r="F50" s="10" t="s">
        <v>12</v>
      </c>
      <c r="G50" s="12">
        <f>-G49/(1.85*H49)</f>
        <v>-8.8619045984961856E-2</v>
      </c>
      <c r="H50" s="5"/>
      <c r="I50" s="5"/>
    </row>
    <row r="51" spans="1:9" ht="15.55" x14ac:dyDescent="0.85">
      <c r="A51" s="6" t="s">
        <v>10</v>
      </c>
      <c r="B51" s="21">
        <v>3</v>
      </c>
      <c r="C51" s="15">
        <f>SQRT(4*ABS(E51)/PI()*1.2)</f>
        <v>0.61258936032709099</v>
      </c>
      <c r="D51" s="15">
        <v>200</v>
      </c>
      <c r="E51" s="15">
        <f>E30+I30</f>
        <v>-0.24561084226561808</v>
      </c>
      <c r="F51" s="15">
        <f>(ABS(E51)/(0.278*135*C51^2.63))^(1/0.54)</f>
        <v>9.8146883594702502E-4</v>
      </c>
      <c r="G51" s="15">
        <f>F51*D51</f>
        <v>0.196293767189405</v>
      </c>
      <c r="H51" s="15">
        <f>G51/E51</f>
        <v>-0.79920644129024776</v>
      </c>
      <c r="I51" s="15">
        <f>G56-G50</f>
        <v>8.8798297624699596E-2</v>
      </c>
    </row>
    <row r="52" spans="1:9" x14ac:dyDescent="0.8">
      <c r="A52" s="5"/>
      <c r="B52" s="6">
        <v>4</v>
      </c>
      <c r="C52" s="6">
        <f t="shared" ref="C52:C54" si="31">SQRT(4*ABS(E52)/PI()*1.2)</f>
        <v>2.110912345337498E-2</v>
      </c>
      <c r="D52" s="6">
        <v>280</v>
      </c>
      <c r="E52" s="6">
        <f t="shared" ref="E52:E54" si="32">E31+I31</f>
        <v>-2.9164130636451355E-4</v>
      </c>
      <c r="F52" s="15">
        <f t="shared" ref="F52" si="33">(ABS(E52)/(0.278*135*C52^2.63))^(1/0.54)</f>
        <v>4.9929701799106732E-2</v>
      </c>
      <c r="G52" s="15">
        <f t="shared" ref="G52:G54" si="34">F52*D52</f>
        <v>13.980316503749885</v>
      </c>
      <c r="H52" s="15">
        <f t="shared" ref="H52:H54" si="35">G52/E52</f>
        <v>-47936.681802804414</v>
      </c>
      <c r="I52" s="6">
        <f>$G$35</f>
        <v>5.9257670973722183E-4</v>
      </c>
    </row>
    <row r="53" spans="1:9" x14ac:dyDescent="0.8">
      <c r="A53" s="5"/>
      <c r="B53" s="6">
        <v>5</v>
      </c>
      <c r="C53" s="6">
        <f t="shared" si="31"/>
        <v>0.1384265538944244</v>
      </c>
      <c r="D53" s="6">
        <v>120</v>
      </c>
      <c r="E53" s="6">
        <f t="shared" si="32"/>
        <v>-1.2541441306364514E-2</v>
      </c>
      <c r="F53" s="15">
        <f>(ABS(E53)/(0.278*135*C53^2.63))^(1/0.54)</f>
        <v>5.5652527999065417E-3</v>
      </c>
      <c r="G53" s="15">
        <f t="shared" si="34"/>
        <v>0.66783033598878505</v>
      </c>
      <c r="H53" s="15">
        <f t="shared" si="35"/>
        <v>-53.249887287665686</v>
      </c>
      <c r="I53" s="6">
        <f t="shared" ref="I53:I54" si="36">$G$35</f>
        <v>5.9257670973722183E-4</v>
      </c>
    </row>
    <row r="54" spans="1:9" x14ac:dyDescent="0.8">
      <c r="A54" s="5"/>
      <c r="B54" s="6">
        <v>6</v>
      </c>
      <c r="C54" s="6">
        <f t="shared" si="31"/>
        <v>0.19462329396349792</v>
      </c>
      <c r="D54" s="6">
        <v>290</v>
      </c>
      <c r="E54" s="6">
        <f t="shared" si="32"/>
        <v>-2.4791241306364512E-2</v>
      </c>
      <c r="F54" s="15">
        <f t="shared" ref="F54" si="37">(ABS(E54)/(0.278*135*C54^2.63))^(1/0.54)</f>
        <v>3.7397874250289162E-3</v>
      </c>
      <c r="G54" s="15">
        <f t="shared" si="34"/>
        <v>1.0845383532583857</v>
      </c>
      <c r="H54" s="15">
        <f t="shared" si="35"/>
        <v>-43.746835418844412</v>
      </c>
      <c r="I54" s="6">
        <f t="shared" si="36"/>
        <v>5.9257670973722183E-4</v>
      </c>
    </row>
    <row r="55" spans="1:9" x14ac:dyDescent="0.8">
      <c r="A55" s="5"/>
      <c r="B55" s="5"/>
      <c r="C55" s="5"/>
      <c r="D55" s="6"/>
      <c r="E55" s="5"/>
      <c r="F55" s="11" t="s">
        <v>11</v>
      </c>
      <c r="G55" s="9">
        <f>SUM(G51:G54)</f>
        <v>15.928978960186461</v>
      </c>
      <c r="H55" s="9">
        <f>SUM(H51:H54)</f>
        <v>-48034.477731952218</v>
      </c>
      <c r="I55" s="5"/>
    </row>
    <row r="56" spans="1:9" x14ac:dyDescent="0.8">
      <c r="A56" s="5"/>
      <c r="B56" s="5"/>
      <c r="C56" s="5"/>
      <c r="D56" s="6"/>
      <c r="E56" s="5"/>
      <c r="F56" s="10" t="s">
        <v>12</v>
      </c>
      <c r="G56" s="12">
        <f>-G55/(1.85*H55)</f>
        <v>1.7925163973773361E-4</v>
      </c>
      <c r="H56" s="5"/>
      <c r="I56" s="5"/>
    </row>
    <row r="57" spans="1:9" x14ac:dyDescent="0.8">
      <c r="A57" s="6" t="s">
        <v>13</v>
      </c>
      <c r="B57" s="6">
        <v>7</v>
      </c>
      <c r="C57" s="6">
        <f>SQRT(4*ABS(E57)/PI()*1.2)</f>
        <v>0.19380031167329384</v>
      </c>
      <c r="D57" s="6">
        <v>80</v>
      </c>
      <c r="E57" s="6">
        <f>E36+I36</f>
        <v>2.4582020563196614E-2</v>
      </c>
      <c r="F57" s="6">
        <f>(ABS(E57)/(0.278*135*C57^2.63))^(1/0.54)</f>
        <v>3.7583220244714892E-3</v>
      </c>
      <c r="G57" s="6">
        <f>F57*D57</f>
        <v>0.30066576195771916</v>
      </c>
      <c r="H57" s="6">
        <f>G57/E57</f>
        <v>12.231124824940792</v>
      </c>
      <c r="I57" s="6">
        <f>G62</f>
        <v>-4.9767564027896165E-5</v>
      </c>
    </row>
    <row r="58" spans="1:9" ht="15.55" x14ac:dyDescent="0.85">
      <c r="A58" s="5"/>
      <c r="B58" s="21">
        <v>8</v>
      </c>
      <c r="C58" s="15">
        <f t="shared" ref="C58:C60" si="38">SQRT(4*ABS(E58)/PI()*1.2)</f>
        <v>0.45707794159090354</v>
      </c>
      <c r="D58" s="15">
        <v>300</v>
      </c>
      <c r="E58" s="15">
        <f t="shared" ref="E58:E60" si="39">E37+I37</f>
        <v>-0.13673798039605697</v>
      </c>
      <c r="F58" s="15">
        <f t="shared" ref="F58" si="40">(ABS(E58)/(0.278*135*C58^2.63))^(1/0.54)</f>
        <v>1.3811862047854936E-3</v>
      </c>
      <c r="G58" s="15">
        <f t="shared" ref="G58:G60" si="41">F58*D58</f>
        <v>0.41435586143564807</v>
      </c>
      <c r="H58" s="15">
        <f t="shared" ref="H58:H60" si="42">G58/E58</f>
        <v>-3.0302909274766252</v>
      </c>
      <c r="I58" s="15">
        <f>G62-G50</f>
        <v>8.8569278420933956E-2</v>
      </c>
    </row>
    <row r="59" spans="1:9" x14ac:dyDescent="0.8">
      <c r="A59" s="5"/>
      <c r="B59" s="6">
        <v>9</v>
      </c>
      <c r="C59" s="6">
        <f t="shared" si="38"/>
        <v>1.1221824469912539E-2</v>
      </c>
      <c r="D59" s="6">
        <v>200</v>
      </c>
      <c r="E59" s="6">
        <f t="shared" si="39"/>
        <v>8.2420563196614548E-5</v>
      </c>
      <c r="F59" s="6">
        <f>(ABS(E59)/(0.278*135*C59^2.63))^(1/0.54)</f>
        <v>0.10435185065710287</v>
      </c>
      <c r="G59" s="6">
        <f t="shared" si="41"/>
        <v>20.870370131420575</v>
      </c>
      <c r="H59" s="6">
        <f t="shared" si="42"/>
        <v>253217.99951347374</v>
      </c>
      <c r="I59" s="6">
        <f>G62</f>
        <v>-4.9767564027896165E-5</v>
      </c>
    </row>
    <row r="60" spans="1:9" x14ac:dyDescent="0.8">
      <c r="A60" s="5"/>
      <c r="B60" s="6">
        <v>10</v>
      </c>
      <c r="C60" s="6">
        <f t="shared" si="38"/>
        <v>0.1372670574994222</v>
      </c>
      <c r="D60" s="6">
        <v>310</v>
      </c>
      <c r="E60" s="6">
        <f t="shared" si="39"/>
        <v>1.2332220563196614E-2</v>
      </c>
      <c r="F60" s="6">
        <f t="shared" ref="F60" si="43">(ABS(E60)/(0.278*135*C60^2.63))^(1/0.54)</f>
        <v>5.620136028433695E-3</v>
      </c>
      <c r="G60" s="6">
        <f t="shared" si="41"/>
        <v>1.7422421688144454</v>
      </c>
      <c r="H60" s="6">
        <f t="shared" si="42"/>
        <v>141.27562509008854</v>
      </c>
      <c r="I60" s="6">
        <f>G62</f>
        <v>-4.9767564027896165E-5</v>
      </c>
    </row>
    <row r="61" spans="1:9" x14ac:dyDescent="0.8">
      <c r="A61" s="5"/>
      <c r="B61" s="5"/>
      <c r="C61" s="5"/>
      <c r="D61" s="5"/>
      <c r="E61" s="5"/>
      <c r="F61" s="11" t="s">
        <v>11</v>
      </c>
      <c r="G61" s="9">
        <f>SUM(G57:G60)</f>
        <v>23.327633923628387</v>
      </c>
      <c r="H61" s="9">
        <f>SUM(H57:H60)</f>
        <v>253368.47597246128</v>
      </c>
      <c r="I61" s="5"/>
    </row>
    <row r="62" spans="1:9" x14ac:dyDescent="0.8">
      <c r="A62" s="5"/>
      <c r="B62" s="5"/>
      <c r="C62" s="5"/>
      <c r="D62" s="5"/>
      <c r="E62" s="5"/>
      <c r="F62" s="10" t="s">
        <v>12</v>
      </c>
      <c r="G62" s="12">
        <f>-G61/(1.85*H61)</f>
        <v>-4.9767564027896165E-5</v>
      </c>
      <c r="H62" s="5"/>
      <c r="I62" s="5"/>
    </row>
    <row r="64" spans="1:9" ht="16.899999999999999" x14ac:dyDescent="0.9">
      <c r="A64" s="38" t="s">
        <v>19</v>
      </c>
      <c r="B64" s="38"/>
      <c r="C64" s="38"/>
      <c r="D64" s="38"/>
      <c r="E64" s="38"/>
      <c r="F64" s="38"/>
      <c r="G64" s="38"/>
      <c r="H64" s="38"/>
      <c r="I64" s="38"/>
    </row>
    <row r="65" spans="1:9" ht="17.149999999999999" x14ac:dyDescent="0.8">
      <c r="A65" s="2" t="s">
        <v>8</v>
      </c>
      <c r="B65" s="2" t="s">
        <v>0</v>
      </c>
      <c r="C65" s="2" t="s">
        <v>2</v>
      </c>
      <c r="D65" s="2" t="s">
        <v>3</v>
      </c>
      <c r="E65" s="2" t="s">
        <v>1</v>
      </c>
      <c r="F65" s="2" t="s">
        <v>4</v>
      </c>
      <c r="G65" s="2" t="s">
        <v>5</v>
      </c>
      <c r="H65" s="3" t="s">
        <v>6</v>
      </c>
      <c r="I65" s="2" t="s">
        <v>7</v>
      </c>
    </row>
    <row r="66" spans="1:9" x14ac:dyDescent="0.8">
      <c r="A66" s="4" t="s">
        <v>9</v>
      </c>
      <c r="B66" s="6">
        <v>1</v>
      </c>
      <c r="C66" s="6"/>
      <c r="D66" s="6">
        <v>200</v>
      </c>
      <c r="E66" s="6">
        <f>E45+I45</f>
        <v>-8.7161436734964126E-2</v>
      </c>
      <c r="F66" s="6" t="e">
        <f>(ABS(E66)/(0.278*135*C66^2.63))^(1/0.54)</f>
        <v>#DIV/0!</v>
      </c>
      <c r="G66" s="6" t="e">
        <f>F66*D66</f>
        <v>#DIV/0!</v>
      </c>
      <c r="H66" s="6" t="e">
        <f>G66/E66</f>
        <v>#DIV/0!</v>
      </c>
      <c r="I66" s="5"/>
    </row>
    <row r="67" spans="1:9" x14ac:dyDescent="0.8">
      <c r="A67" s="5"/>
      <c r="B67" s="6">
        <v>2</v>
      </c>
      <c r="C67" s="6">
        <f t="shared" ref="C67:C69" si="44">SQRT(4*ABS(E67)/PI()*1.2)</f>
        <v>0.29790944398869956</v>
      </c>
      <c r="D67" s="6">
        <v>300</v>
      </c>
      <c r="E67" s="6">
        <f>E46+I46</f>
        <v>5.8086763265035868E-2</v>
      </c>
      <c r="F67" s="6">
        <f t="shared" ref="F67:F69" si="45">(ABS(E67)/(0.278*135*C67^2.63))^(1/0.54)</f>
        <v>2.2758443476891908E-3</v>
      </c>
      <c r="G67" s="6">
        <f t="shared" ref="G67:G69" si="46">F67*D67</f>
        <v>0.68275330430675718</v>
      </c>
      <c r="H67" s="6">
        <f t="shared" ref="H67:H69" si="47">G67/E67</f>
        <v>11.754025632165435</v>
      </c>
      <c r="I67" s="5"/>
    </row>
    <row r="68" spans="1:9" x14ac:dyDescent="0.8">
      <c r="A68" s="5"/>
      <c r="B68" s="7">
        <v>3</v>
      </c>
      <c r="C68" s="18">
        <f t="shared" si="44"/>
        <v>0.48948127598186891</v>
      </c>
      <c r="D68" s="6">
        <v>200</v>
      </c>
      <c r="E68" s="18">
        <f t="shared" ref="E68:E69" si="48">E47+I47</f>
        <v>0.15681254464091848</v>
      </c>
      <c r="F68" s="6">
        <f t="shared" si="45"/>
        <v>1.2751132970362949E-3</v>
      </c>
      <c r="G68" s="18">
        <f t="shared" si="46"/>
        <v>0.25502265940725899</v>
      </c>
      <c r="H68" s="6">
        <f t="shared" si="47"/>
        <v>1.6262899118895726</v>
      </c>
      <c r="I68" s="5"/>
    </row>
    <row r="69" spans="1:9" x14ac:dyDescent="0.8">
      <c r="A69" s="5"/>
      <c r="B69" s="8">
        <v>8</v>
      </c>
      <c r="C69" s="19">
        <f t="shared" si="44"/>
        <v>0.27128648216958257</v>
      </c>
      <c r="D69" s="6">
        <v>300</v>
      </c>
      <c r="E69" s="19">
        <f t="shared" si="48"/>
        <v>4.8168701975123018E-2</v>
      </c>
      <c r="F69" s="6">
        <f t="shared" si="45"/>
        <v>2.5384855312355877E-3</v>
      </c>
      <c r="G69" s="19">
        <f t="shared" si="46"/>
        <v>0.76154565937067631</v>
      </c>
      <c r="H69" s="6">
        <f t="shared" si="47"/>
        <v>15.809968467989455</v>
      </c>
      <c r="I69" s="5"/>
    </row>
    <row r="70" spans="1:9" x14ac:dyDescent="0.8">
      <c r="A70" s="5"/>
      <c r="B70" s="5"/>
      <c r="C70" s="5"/>
      <c r="D70" s="6"/>
      <c r="E70" s="5"/>
      <c r="F70" s="11" t="s">
        <v>11</v>
      </c>
      <c r="G70" s="9" t="e">
        <f>SUM(G66:G69)</f>
        <v>#DIV/0!</v>
      </c>
      <c r="H70" s="9" t="e">
        <f>SUM(H66:H69)</f>
        <v>#DIV/0!</v>
      </c>
      <c r="I70" s="5"/>
    </row>
    <row r="71" spans="1:9" x14ac:dyDescent="0.8">
      <c r="A71" s="5"/>
      <c r="B71" s="5"/>
      <c r="C71" s="5"/>
      <c r="D71" s="6"/>
      <c r="E71" s="5"/>
      <c r="F71" s="10" t="s">
        <v>12</v>
      </c>
      <c r="G71" s="12" t="e">
        <f>-G70/(1.85*H70)</f>
        <v>#DIV/0!</v>
      </c>
      <c r="H71" s="5"/>
      <c r="I71" s="5"/>
    </row>
    <row r="72" spans="1:9" x14ac:dyDescent="0.8">
      <c r="A72" s="6" t="s">
        <v>10</v>
      </c>
      <c r="B72" s="7">
        <v>3</v>
      </c>
      <c r="C72" s="18">
        <f>SQRT(4*ABS(E72)/PI()*1.2)</f>
        <v>0.48948127598186891</v>
      </c>
      <c r="D72" s="6">
        <v>200</v>
      </c>
      <c r="E72" s="18">
        <f>E51+I51</f>
        <v>-0.15681254464091848</v>
      </c>
      <c r="F72" s="6">
        <f>(ABS(E72)/(0.278*135*C72^2.63))^(1/0.54)</f>
        <v>1.2751132970362949E-3</v>
      </c>
      <c r="G72" s="6">
        <f>F72*D72</f>
        <v>0.25502265940725899</v>
      </c>
      <c r="H72" s="6">
        <f>G72/E72</f>
        <v>-1.6262899118895726</v>
      </c>
      <c r="I72" s="5"/>
    </row>
    <row r="73" spans="1:9" x14ac:dyDescent="0.8">
      <c r="A73" s="5"/>
      <c r="B73" s="6">
        <v>4</v>
      </c>
      <c r="C73" s="6">
        <f>SQRT(4*ABS(E73)/PI()*1.2)</f>
        <v>2.1442840930761754E-2</v>
      </c>
      <c r="D73" s="6">
        <v>280</v>
      </c>
      <c r="E73" s="6">
        <f t="shared" ref="E73:E75" si="49">E52+I52</f>
        <v>3.0093540337270829E-4</v>
      </c>
      <c r="F73" s="6">
        <f t="shared" ref="F73:F75" si="50">(ABS(E73)/(0.278*135*C73^2.63))^(1/0.54)</f>
        <v>4.9024310491236449E-2</v>
      </c>
      <c r="G73" s="6">
        <f t="shared" ref="G73:G75" si="51">F73*D73</f>
        <v>13.726806937546206</v>
      </c>
      <c r="H73" s="6">
        <f t="shared" ref="H73:H75" si="52">G73/E73</f>
        <v>45613.798787727093</v>
      </c>
      <c r="I73" s="5"/>
    </row>
    <row r="74" spans="1:9" x14ac:dyDescent="0.8">
      <c r="A74" s="5"/>
      <c r="B74" s="6">
        <v>5</v>
      </c>
      <c r="C74" s="6">
        <f t="shared" ref="C74:C75" si="53">SQRT(4*ABS(E74)/PI()*1.2)</f>
        <v>0.13511669142979416</v>
      </c>
      <c r="D74" s="6">
        <v>120</v>
      </c>
      <c r="E74" s="6">
        <f t="shared" si="49"/>
        <v>-1.1948864596627293E-2</v>
      </c>
      <c r="F74" s="6">
        <f t="shared" si="50"/>
        <v>5.7246249113074854E-3</v>
      </c>
      <c r="G74" s="18">
        <f t="shared" si="51"/>
        <v>0.68695498935689825</v>
      </c>
      <c r="H74" s="6">
        <f t="shared" si="52"/>
        <v>-57.491235573194075</v>
      </c>
      <c r="I74" s="5"/>
    </row>
    <row r="75" spans="1:9" x14ac:dyDescent="0.8">
      <c r="A75" s="5"/>
      <c r="B75" s="6">
        <v>6</v>
      </c>
      <c r="C75" s="6">
        <f t="shared" si="53"/>
        <v>0.1922832182824345</v>
      </c>
      <c r="D75" s="6">
        <v>290</v>
      </c>
      <c r="E75" s="6">
        <f t="shared" si="49"/>
        <v>-2.4198664596627291E-2</v>
      </c>
      <c r="F75" s="6">
        <f t="shared" si="50"/>
        <v>3.7929395913818211E-3</v>
      </c>
      <c r="G75" s="19">
        <f t="shared" si="51"/>
        <v>1.0999524815007282</v>
      </c>
      <c r="H75" s="6">
        <f t="shared" si="52"/>
        <v>-45.455090181052178</v>
      </c>
      <c r="I75" s="5"/>
    </row>
    <row r="76" spans="1:9" x14ac:dyDescent="0.8">
      <c r="A76" s="5"/>
      <c r="B76" s="5"/>
      <c r="C76" s="5"/>
      <c r="D76" s="6"/>
      <c r="E76" s="5"/>
      <c r="F76" s="11" t="s">
        <v>11</v>
      </c>
      <c r="G76" s="9">
        <f>SUM(G72:G75)</f>
        <v>15.768737067811092</v>
      </c>
      <c r="H76" s="9">
        <f>SUM(H72:H75)</f>
        <v>45509.22617206096</v>
      </c>
      <c r="I76" s="5"/>
    </row>
    <row r="77" spans="1:9" x14ac:dyDescent="0.8">
      <c r="A77" s="5"/>
      <c r="B77" s="5"/>
      <c r="C77" s="5"/>
      <c r="D77" s="6"/>
      <c r="E77" s="5"/>
      <c r="F77" s="10" t="s">
        <v>12</v>
      </c>
      <c r="G77" s="12">
        <f>-G76/(1.85*H76)</f>
        <v>-1.8729480536650177E-4</v>
      </c>
      <c r="H77" s="5"/>
      <c r="I77" s="5"/>
    </row>
    <row r="78" spans="1:9" x14ac:dyDescent="0.8">
      <c r="A78" s="6" t="s">
        <v>13</v>
      </c>
      <c r="B78" s="6">
        <v>7</v>
      </c>
      <c r="C78" s="6">
        <f>SQRT(4*ABS(E78)/PI()*1.2)</f>
        <v>0.19360403293316822</v>
      </c>
      <c r="D78" s="6">
        <v>80</v>
      </c>
      <c r="E78" s="6">
        <f>E57+I57</f>
        <v>2.4532252999168717E-2</v>
      </c>
      <c r="F78" s="6">
        <f>(ABS(E78)/(0.278*135*C78^2.63))^(1/0.54)</f>
        <v>3.762767685235981E-3</v>
      </c>
      <c r="G78" s="6">
        <f>F78*D78</f>
        <v>0.30102141481887845</v>
      </c>
      <c r="H78" s="6">
        <f>G78/E78</f>
        <v>12.27043495878991</v>
      </c>
      <c r="I78" s="5"/>
    </row>
    <row r="79" spans="1:9" x14ac:dyDescent="0.8">
      <c r="A79" s="5"/>
      <c r="B79" s="8">
        <v>8</v>
      </c>
      <c r="C79" s="19">
        <f t="shared" ref="C79:C81" si="54">SQRT(4*ABS(E79)/PI()*1.2)</f>
        <v>0.27128648216958257</v>
      </c>
      <c r="D79" s="6">
        <v>300</v>
      </c>
      <c r="E79" s="19">
        <f t="shared" ref="E79:E81" si="55">E58+I58</f>
        <v>-4.8168701975123018E-2</v>
      </c>
      <c r="F79" s="6">
        <f t="shared" ref="F79:F81" si="56">(ABS(E79)/(0.278*135*C79^2.63))^(1/0.54)</f>
        <v>2.5384855312355877E-3</v>
      </c>
      <c r="G79" s="6">
        <f t="shared" ref="G79:G81" si="57">F79*D79</f>
        <v>0.76154565937067631</v>
      </c>
      <c r="H79" s="6">
        <f t="shared" ref="H79:H81" si="58">G79/E79</f>
        <v>-15.809968467989455</v>
      </c>
      <c r="I79" s="5"/>
    </row>
    <row r="80" spans="1:9" x14ac:dyDescent="0.8">
      <c r="A80" s="5"/>
      <c r="B80" s="6">
        <v>9</v>
      </c>
      <c r="C80" s="6">
        <f t="shared" si="54"/>
        <v>7.0632929823829316E-3</v>
      </c>
      <c r="D80" s="6">
        <v>200</v>
      </c>
      <c r="E80" s="6">
        <f t="shared" si="55"/>
        <v>3.2652999168718383E-5</v>
      </c>
      <c r="F80" s="6">
        <f t="shared" si="56"/>
        <v>0.17908770907376939</v>
      </c>
      <c r="G80" s="18">
        <f t="shared" si="57"/>
        <v>35.817541814753881</v>
      </c>
      <c r="H80" s="6">
        <f t="shared" si="58"/>
        <v>1096914.3027163991</v>
      </c>
      <c r="I80" s="5"/>
    </row>
    <row r="81" spans="1:9" x14ac:dyDescent="0.8">
      <c r="A81" s="5"/>
      <c r="B81" s="6">
        <v>10</v>
      </c>
      <c r="C81" s="6">
        <f t="shared" si="54"/>
        <v>0.13698980194843385</v>
      </c>
      <c r="D81" s="6">
        <v>310</v>
      </c>
      <c r="E81" s="6">
        <f t="shared" si="55"/>
        <v>1.2282452999168718E-2</v>
      </c>
      <c r="F81" s="6">
        <f t="shared" si="56"/>
        <v>5.6334087147246574E-3</v>
      </c>
      <c r="G81" s="19">
        <f t="shared" si="57"/>
        <v>1.7463567015646437</v>
      </c>
      <c r="H81" s="6">
        <f t="shared" si="58"/>
        <v>142.18305591585312</v>
      </c>
      <c r="I81" s="5"/>
    </row>
    <row r="82" spans="1:9" x14ac:dyDescent="0.8">
      <c r="A82" s="5"/>
      <c r="B82" s="5"/>
      <c r="C82" s="5"/>
      <c r="D82" s="5"/>
      <c r="E82" s="5"/>
      <c r="F82" s="11" t="s">
        <v>11</v>
      </c>
      <c r="G82" s="9">
        <f>SUM(G78:G81)</f>
        <v>38.626465590508076</v>
      </c>
      <c r="H82" s="9">
        <f>SUM(H78:H81)</f>
        <v>1097052.9462388058</v>
      </c>
      <c r="I82" s="5"/>
    </row>
    <row r="83" spans="1:9" x14ac:dyDescent="0.8">
      <c r="A83" s="5"/>
      <c r="B83" s="5"/>
      <c r="C83" s="5"/>
      <c r="D83" s="5"/>
      <c r="E83" s="5"/>
      <c r="F83" s="10" t="s">
        <v>12</v>
      </c>
      <c r="G83" s="12">
        <f>-G82/(1.85*H82)</f>
        <v>-1.9032053704469847E-5</v>
      </c>
      <c r="H83" s="5"/>
      <c r="I83" s="5"/>
    </row>
  </sheetData>
  <mergeCells count="4">
    <mergeCell ref="A1:I1"/>
    <mergeCell ref="A22:I22"/>
    <mergeCell ref="A43:I43"/>
    <mergeCell ref="A64:I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DD5D-9724-4B1D-B54A-F2A5CAEAD11B}">
  <dimension ref="A1:L162"/>
  <sheetViews>
    <sheetView zoomScale="59" workbookViewId="0">
      <selection activeCell="F3" sqref="F3"/>
    </sheetView>
  </sheetViews>
  <sheetFormatPr defaultRowHeight="15.3" x14ac:dyDescent="0.8"/>
  <cols>
    <col min="1" max="1" width="16.5703125" customWidth="1"/>
    <col min="2" max="2" width="15.234375" customWidth="1"/>
    <col min="3" max="3" width="18.94921875" customWidth="1"/>
    <col min="4" max="4" width="21.7109375" customWidth="1"/>
    <col min="5" max="5" width="17.5234375" customWidth="1"/>
    <col min="6" max="6" width="14.94921875" customWidth="1"/>
    <col min="7" max="7" width="19.28515625" customWidth="1"/>
    <col min="8" max="8" width="16.42578125" customWidth="1"/>
    <col min="9" max="9" width="27.6640625" customWidth="1"/>
    <col min="12" max="12" width="22.85546875" customWidth="1"/>
  </cols>
  <sheetData>
    <row r="1" spans="1:9" ht="16.95" x14ac:dyDescent="0.9">
      <c r="A1" s="38" t="s">
        <v>14</v>
      </c>
      <c r="B1" s="38"/>
      <c r="C1" s="38"/>
      <c r="D1" s="38"/>
      <c r="E1" s="38"/>
      <c r="F1" s="38"/>
      <c r="G1" s="38"/>
      <c r="H1" s="38"/>
      <c r="I1" s="38"/>
    </row>
    <row r="2" spans="1:9" ht="17.149999999999999" x14ac:dyDescent="0.8">
      <c r="A2" s="2" t="s">
        <v>8</v>
      </c>
      <c r="B2" s="2" t="s">
        <v>0</v>
      </c>
      <c r="C2" s="2" t="s">
        <v>2</v>
      </c>
      <c r="D2" s="2" t="s">
        <v>3</v>
      </c>
      <c r="E2" s="2" t="s">
        <v>1</v>
      </c>
      <c r="F2" s="2" t="s">
        <v>4</v>
      </c>
      <c r="G2" s="2" t="s">
        <v>5</v>
      </c>
      <c r="H2" s="3" t="s">
        <v>6</v>
      </c>
      <c r="I2" s="2" t="s">
        <v>7</v>
      </c>
    </row>
    <row r="3" spans="1:9" ht="15.35" x14ac:dyDescent="0.8">
      <c r="A3" s="6" t="s">
        <v>41</v>
      </c>
      <c r="B3" s="6">
        <v>1</v>
      </c>
      <c r="C3" s="6">
        <v>0.13795694783686224</v>
      </c>
      <c r="D3" s="6">
        <v>200</v>
      </c>
      <c r="E3" s="6">
        <v>-1.7937350000000001E-2</v>
      </c>
      <c r="F3" s="6">
        <f>(ABS(E3)/(0.278*100*(C3)^2.63))^1.85</f>
        <v>1.921089391316665E-2</v>
      </c>
      <c r="G3" s="6">
        <f>-F3*D3</f>
        <v>-3.8421787826333298</v>
      </c>
      <c r="H3" s="6">
        <f>G3/E3</f>
        <v>214.19991150495082</v>
      </c>
      <c r="I3" s="6">
        <f>G8</f>
        <v>-5.4727568533371948E-3</v>
      </c>
    </row>
    <row r="4" spans="1:9" ht="15.35" x14ac:dyDescent="0.8">
      <c r="A4" s="5"/>
      <c r="B4" s="6">
        <v>2</v>
      </c>
      <c r="C4" s="6">
        <v>0.36753368178287027</v>
      </c>
      <c r="D4" s="6">
        <v>300</v>
      </c>
      <c r="E4" s="6">
        <v>0.12731085</v>
      </c>
      <c r="F4" s="6">
        <f t="shared" ref="F4:F6" si="0">(ABS(E4)/(0.278*100*(C4)^2.63))^1.85</f>
        <v>6.1314739937998923E-3</v>
      </c>
      <c r="G4" s="6">
        <f>F4*D4</f>
        <v>1.8394421981399678</v>
      </c>
      <c r="H4" s="6">
        <f>G4/E4</f>
        <v>14.448432306751291</v>
      </c>
      <c r="I4" s="6">
        <f>G8</f>
        <v>-5.4727568533371948E-3</v>
      </c>
    </row>
    <row r="5" spans="1:9" ht="15.55" x14ac:dyDescent="0.85">
      <c r="A5" s="5"/>
      <c r="B5" s="22">
        <v>3</v>
      </c>
      <c r="C5" s="6">
        <v>0.2038274286349642</v>
      </c>
      <c r="D5" s="6">
        <v>200</v>
      </c>
      <c r="E5" s="6">
        <v>3.9155825000000005E-2</v>
      </c>
      <c r="F5" s="6">
        <f t="shared" si="0"/>
        <v>1.2189141621615824E-2</v>
      </c>
      <c r="G5" s="6">
        <f t="shared" ref="G5:G6" si="1">F5*D5</f>
        <v>2.4378283243231649</v>
      </c>
      <c r="H5" s="6">
        <f t="shared" ref="H5:H6" si="2">G5/E5</f>
        <v>62.259659305433217</v>
      </c>
      <c r="I5" s="6">
        <f>G8-G15</f>
        <v>6.7621041436906459E-3</v>
      </c>
    </row>
    <row r="6" spans="1:9" ht="15.55" x14ac:dyDescent="0.85">
      <c r="A6" s="5"/>
      <c r="B6" s="22">
        <v>8</v>
      </c>
      <c r="C6" s="6">
        <v>0.13795694783686224</v>
      </c>
      <c r="D6" s="6">
        <v>300</v>
      </c>
      <c r="E6" s="6">
        <v>1.7937350000000001E-2</v>
      </c>
      <c r="F6" s="6">
        <f t="shared" si="0"/>
        <v>1.921089391316665E-2</v>
      </c>
      <c r="G6" s="6">
        <f t="shared" si="1"/>
        <v>5.7632681739499949</v>
      </c>
      <c r="H6" s="6">
        <f t="shared" si="2"/>
        <v>321.29986725742623</v>
      </c>
      <c r="I6" s="6">
        <f>G8-G22</f>
        <v>-7.7308408953041113E-3</v>
      </c>
    </row>
    <row r="7" spans="1:9" ht="15.35" x14ac:dyDescent="0.8">
      <c r="A7" s="5"/>
      <c r="B7" s="5"/>
      <c r="C7" s="5"/>
      <c r="D7" s="5"/>
      <c r="E7" s="5"/>
      <c r="F7" s="25" t="s">
        <v>11</v>
      </c>
      <c r="G7" s="26">
        <f>SUM(G3:G6)</f>
        <v>6.1983599137797984</v>
      </c>
      <c r="H7" s="26">
        <f>SUM(H3:H6)</f>
        <v>612.20787037456148</v>
      </c>
      <c r="I7" s="5"/>
    </row>
    <row r="8" spans="1:9" ht="15.35" x14ac:dyDescent="0.8">
      <c r="A8" s="5"/>
      <c r="B8" s="5"/>
      <c r="C8" s="5"/>
      <c r="D8" s="5"/>
      <c r="E8" s="5"/>
      <c r="F8" s="27" t="s">
        <v>12</v>
      </c>
      <c r="G8" s="18">
        <f>-G7/(1.85*H7)</f>
        <v>-5.4727568533371948E-3</v>
      </c>
      <c r="H8" s="5"/>
      <c r="I8" s="5"/>
    </row>
    <row r="9" spans="1:9" ht="15.35" x14ac:dyDescent="0.8">
      <c r="A9" s="5"/>
      <c r="B9" s="5"/>
      <c r="C9" s="5"/>
      <c r="D9" s="5"/>
      <c r="E9" s="5"/>
      <c r="F9" s="5"/>
      <c r="G9" s="5"/>
      <c r="H9" s="5"/>
      <c r="I9" s="5"/>
    </row>
    <row r="10" spans="1:9" ht="15.55" x14ac:dyDescent="0.85">
      <c r="A10" s="6" t="s">
        <v>10</v>
      </c>
      <c r="B10" s="22">
        <v>3</v>
      </c>
      <c r="C10" s="6">
        <v>0.2038274286349642</v>
      </c>
      <c r="D10" s="6">
        <v>200</v>
      </c>
      <c r="E10" s="6">
        <v>-3.9155824999999998E-2</v>
      </c>
      <c r="F10" s="6">
        <f>(ABS(E10)/(0.278*100*(C10)^2.63))^1.85</f>
        <v>1.2189141621615824E-2</v>
      </c>
      <c r="G10" s="6">
        <f>-F10*D10</f>
        <v>-2.4378283243231649</v>
      </c>
      <c r="H10" s="6">
        <f>G10/E10</f>
        <v>62.259659305433225</v>
      </c>
      <c r="I10" s="6">
        <f>G15-G8</f>
        <v>-6.7621041436906459E-3</v>
      </c>
    </row>
    <row r="11" spans="1:9" ht="15.35" x14ac:dyDescent="0.8">
      <c r="A11" s="5"/>
      <c r="B11" s="6">
        <v>4</v>
      </c>
      <c r="C11" s="6">
        <v>0.25988555870312624</v>
      </c>
      <c r="D11" s="6">
        <v>280</v>
      </c>
      <c r="E11" s="6">
        <v>6.3655425000000002E-2</v>
      </c>
      <c r="F11" s="6">
        <f t="shared" ref="F11:F13" si="3">(ABS(E11)/(0.278*100*(C11)^2.63))^1.85</f>
        <v>9.1831170623401879E-3</v>
      </c>
      <c r="G11" s="6">
        <f>F11*D11</f>
        <v>2.5712727774552526</v>
      </c>
      <c r="H11" s="6">
        <f>G11/E11</f>
        <v>40.393615743752441</v>
      </c>
      <c r="I11" s="6">
        <f>G15</f>
        <v>-1.2234860997027841E-2</v>
      </c>
    </row>
    <row r="12" spans="1:9" ht="15.35" x14ac:dyDescent="0.8">
      <c r="A12" s="5"/>
      <c r="B12" s="6">
        <v>5</v>
      </c>
      <c r="C12" s="6">
        <v>0.23354456136503962</v>
      </c>
      <c r="D12" s="6">
        <v>120</v>
      </c>
      <c r="E12" s="6">
        <v>5.1405625000000003E-2</v>
      </c>
      <c r="F12" s="6">
        <f t="shared" si="3"/>
        <v>1.0401207491639369E-2</v>
      </c>
      <c r="G12" s="6">
        <f t="shared" ref="G12:G13" si="4">F12*D12</f>
        <v>1.2481448989967243</v>
      </c>
      <c r="H12" s="6">
        <f t="shared" ref="H12:H13" si="5">G12/E12</f>
        <v>24.280317552733269</v>
      </c>
      <c r="I12" s="6">
        <f>G15</f>
        <v>-1.2234860997027841E-2</v>
      </c>
    </row>
    <row r="13" spans="1:9" ht="15.35" x14ac:dyDescent="0.8">
      <c r="A13" s="5"/>
      <c r="B13" s="6">
        <v>6</v>
      </c>
      <c r="C13" s="6">
        <v>0.2038274286349642</v>
      </c>
      <c r="D13" s="6">
        <v>290</v>
      </c>
      <c r="E13" s="6">
        <v>3.9155825000000005E-2</v>
      </c>
      <c r="F13" s="6">
        <f t="shared" si="3"/>
        <v>1.2189141621615824E-2</v>
      </c>
      <c r="G13" s="6">
        <f t="shared" si="4"/>
        <v>3.5348510702685889</v>
      </c>
      <c r="H13" s="6">
        <f t="shared" si="5"/>
        <v>90.276505992878157</v>
      </c>
      <c r="I13" s="6">
        <f>G15</f>
        <v>-1.2234860997027841E-2</v>
      </c>
    </row>
    <row r="14" spans="1:9" ht="15.35" x14ac:dyDescent="0.8">
      <c r="A14" s="5"/>
      <c r="B14" s="5"/>
      <c r="C14" s="5"/>
      <c r="D14" s="5"/>
      <c r="E14" s="5"/>
      <c r="F14" s="25" t="s">
        <v>11</v>
      </c>
      <c r="G14" s="26">
        <f>SUM(G10:G13)</f>
        <v>4.9164404223974012</v>
      </c>
      <c r="H14" s="26">
        <f>SUM(H10:H13)</f>
        <v>217.2100985947971</v>
      </c>
      <c r="I14" s="5"/>
    </row>
    <row r="15" spans="1:9" ht="15.35" x14ac:dyDescent="0.8">
      <c r="A15" s="5"/>
      <c r="B15" s="5"/>
      <c r="C15" s="5"/>
      <c r="D15" s="5"/>
      <c r="E15" s="5"/>
      <c r="F15" s="27" t="s">
        <v>12</v>
      </c>
      <c r="G15" s="18">
        <f>-G14/(1.85*H14)</f>
        <v>-1.2234860997027841E-2</v>
      </c>
      <c r="H15" s="5"/>
      <c r="I15" s="5"/>
    </row>
    <row r="16" spans="1:9" ht="15.35" x14ac:dyDescent="0.8">
      <c r="A16" s="5"/>
      <c r="B16" s="5"/>
      <c r="C16" s="5"/>
      <c r="D16" s="5"/>
      <c r="E16" s="5"/>
      <c r="F16" s="5"/>
      <c r="G16" s="5"/>
      <c r="H16" s="5"/>
      <c r="I16" s="5"/>
    </row>
    <row r="17" spans="1:12" ht="15.35" x14ac:dyDescent="0.8">
      <c r="A17" s="6" t="s">
        <v>42</v>
      </c>
      <c r="B17" s="6">
        <v>7</v>
      </c>
      <c r="C17" s="6">
        <v>0.19510058665448821</v>
      </c>
      <c r="D17" s="6">
        <v>80</v>
      </c>
      <c r="E17" s="6">
        <v>3.5874700000000002E-2</v>
      </c>
      <c r="F17" s="6">
        <f>(ABS(E17)/(0.278*100*(C17)^2.63))^1.85</f>
        <v>1.2826918749548446E-2</v>
      </c>
      <c r="G17" s="6">
        <f>F17*D17</f>
        <v>1.0261534999638757</v>
      </c>
      <c r="H17" s="6">
        <f>G17/E17</f>
        <v>28.603821076242468</v>
      </c>
      <c r="I17" s="6">
        <f>G22</f>
        <v>2.2580840419669161E-3</v>
      </c>
      <c r="L17">
        <f>PI()</f>
        <v>3.1415926535897931</v>
      </c>
    </row>
    <row r="18" spans="1:12" ht="15.55" x14ac:dyDescent="0.85">
      <c r="A18" s="5"/>
      <c r="B18" s="22">
        <v>8</v>
      </c>
      <c r="C18" s="6">
        <v>0.13795694783686224</v>
      </c>
      <c r="D18" s="6">
        <v>300</v>
      </c>
      <c r="E18" s="6">
        <v>-1.7937350000000001E-2</v>
      </c>
      <c r="F18" s="6">
        <f t="shared" ref="F18:F20" si="6">(ABS(E18)/(0.278*100*(C18)^2.63))^1.85</f>
        <v>1.921089391316665E-2</v>
      </c>
      <c r="G18" s="6">
        <f>-F18*D18</f>
        <v>-5.7632681739499949</v>
      </c>
      <c r="H18" s="6">
        <f>G18/E18</f>
        <v>321.29986725742623</v>
      </c>
      <c r="I18" s="6">
        <f>G22-G8</f>
        <v>7.7308408953041113E-3</v>
      </c>
      <c r="L18">
        <f>1.2*L17</f>
        <v>3.7699111843077517</v>
      </c>
    </row>
    <row r="19" spans="1:12" ht="15.35" x14ac:dyDescent="0.8">
      <c r="A19" s="5"/>
      <c r="B19" s="6">
        <v>9</v>
      </c>
      <c r="C19" s="6">
        <v>0.15832497413130414</v>
      </c>
      <c r="D19" s="6">
        <v>200</v>
      </c>
      <c r="E19" s="6">
        <v>-2.3624900000000001E-2</v>
      </c>
      <c r="F19" s="6">
        <f t="shared" si="6"/>
        <v>1.6362281405336934E-2</v>
      </c>
      <c r="G19" s="6">
        <f>-F19*D19</f>
        <v>-3.2724562810673867</v>
      </c>
      <c r="H19" s="6">
        <f t="shared" ref="H19:H20" si="7">G19/E19</f>
        <v>138.51725429810864</v>
      </c>
      <c r="I19" s="6">
        <f>G22</f>
        <v>2.2580840419669161E-3</v>
      </c>
    </row>
    <row r="20" spans="1:12" ht="15.35" x14ac:dyDescent="0.8">
      <c r="A20" s="5"/>
      <c r="B20" s="6">
        <v>10</v>
      </c>
      <c r="C20" s="6">
        <v>0.15832497413130414</v>
      </c>
      <c r="D20" s="6">
        <v>310</v>
      </c>
      <c r="E20" s="6">
        <v>2.3624900000000001E-2</v>
      </c>
      <c r="F20" s="6">
        <f t="shared" si="6"/>
        <v>1.6362281405336934E-2</v>
      </c>
      <c r="G20" s="6">
        <f t="shared" ref="G20" si="8">F20*D20</f>
        <v>5.0723072356544492</v>
      </c>
      <c r="H20" s="6">
        <f t="shared" si="7"/>
        <v>214.70174416206837</v>
      </c>
      <c r="I20" s="6">
        <f>G22</f>
        <v>2.2580840419669161E-3</v>
      </c>
    </row>
    <row r="21" spans="1:12" ht="15.35" x14ac:dyDescent="0.8">
      <c r="A21" s="5"/>
      <c r="B21" s="5"/>
      <c r="C21" s="5"/>
      <c r="D21" s="5"/>
      <c r="E21" s="5"/>
      <c r="F21" s="25" t="s">
        <v>11</v>
      </c>
      <c r="G21" s="26">
        <f>SUM(G17:G20)</f>
        <v>-2.9372637193990574</v>
      </c>
      <c r="H21" s="26">
        <f>SUM(H17:H20)</f>
        <v>703.12268679384567</v>
      </c>
      <c r="I21" s="5"/>
    </row>
    <row r="22" spans="1:12" x14ac:dyDescent="0.8">
      <c r="A22" s="5"/>
      <c r="B22" s="5"/>
      <c r="C22" s="5"/>
      <c r="D22" s="5"/>
      <c r="E22" s="5"/>
      <c r="F22" s="27" t="s">
        <v>12</v>
      </c>
      <c r="G22" s="18">
        <f>-G21/(1.85*H21)</f>
        <v>2.2580840419669161E-3</v>
      </c>
      <c r="H22" s="5"/>
      <c r="I22" s="5"/>
    </row>
    <row r="24" spans="1:12" ht="16.899999999999999" x14ac:dyDescent="0.9">
      <c r="A24" s="38" t="s">
        <v>17</v>
      </c>
      <c r="B24" s="38"/>
      <c r="C24" s="38"/>
      <c r="D24" s="38"/>
      <c r="E24" s="38"/>
      <c r="F24" s="38"/>
      <c r="G24" s="38"/>
      <c r="H24" s="38"/>
      <c r="I24" s="38"/>
    </row>
    <row r="25" spans="1:12" ht="17.149999999999999" x14ac:dyDescent="0.8">
      <c r="A25" s="2" t="s">
        <v>8</v>
      </c>
      <c r="B25" s="2" t="s">
        <v>0</v>
      </c>
      <c r="C25" s="2" t="s">
        <v>2</v>
      </c>
      <c r="D25" s="2" t="s">
        <v>3</v>
      </c>
      <c r="E25" s="2" t="s">
        <v>1</v>
      </c>
      <c r="F25" s="2" t="s">
        <v>4</v>
      </c>
      <c r="G25" s="2" t="s">
        <v>5</v>
      </c>
      <c r="H25" s="3" t="s">
        <v>6</v>
      </c>
      <c r="I25" s="2" t="s">
        <v>7</v>
      </c>
    </row>
    <row r="26" spans="1:12" x14ac:dyDescent="0.8">
      <c r="A26" s="6" t="s">
        <v>41</v>
      </c>
      <c r="B26" s="6">
        <v>1</v>
      </c>
      <c r="C26" s="6">
        <f>SQRT((4*ABS(E26))/$L$18)</f>
        <v>0.15760360029766812</v>
      </c>
      <c r="D26" s="6">
        <v>200</v>
      </c>
      <c r="E26" s="6">
        <f>E3+I3</f>
        <v>-2.3410106853337196E-2</v>
      </c>
      <c r="F26" s="6">
        <f>(ABS(E26)/(0.278*100*(C26)^2.63))^1.85</f>
        <v>1.6449601588671588E-2</v>
      </c>
      <c r="G26" s="6">
        <f>-F26*D26</f>
        <v>-3.2899203177343175</v>
      </c>
      <c r="H26" s="6">
        <f>G26/E26</f>
        <v>140.53418629592147</v>
      </c>
      <c r="I26" s="6">
        <f>G31</f>
        <v>-4.8241668671112894E-3</v>
      </c>
    </row>
    <row r="27" spans="1:12" x14ac:dyDescent="0.8">
      <c r="A27" s="5"/>
      <c r="B27" s="6">
        <v>2</v>
      </c>
      <c r="C27" s="6">
        <f t="shared" ref="C27:C43" si="9">SQRT((4*ABS(E27))/$L$18)</f>
        <v>0.35954725958425515</v>
      </c>
      <c r="D27" s="6">
        <v>300</v>
      </c>
      <c r="E27" s="6">
        <f t="shared" ref="E27:E43" si="10">E4+I4</f>
        <v>0.1218380931466628</v>
      </c>
      <c r="F27" s="6">
        <f t="shared" ref="F27:F29" si="11">(ABS(E27)/(0.278*100*(C27)^2.63))^1.85</f>
        <v>6.2904992529498925E-3</v>
      </c>
      <c r="G27" s="6">
        <f>F27*D27</f>
        <v>1.8871497758849678</v>
      </c>
      <c r="H27" s="6">
        <f>G27/E27</f>
        <v>15.488996315900218</v>
      </c>
      <c r="I27" s="6">
        <f>G31</f>
        <v>-4.8241668671112894E-3</v>
      </c>
    </row>
    <row r="28" spans="1:12" ht="15.55" x14ac:dyDescent="0.85">
      <c r="A28" s="5"/>
      <c r="B28" s="22">
        <v>3</v>
      </c>
      <c r="C28" s="6">
        <f t="shared" si="9"/>
        <v>0.2207270622248477</v>
      </c>
      <c r="D28" s="6">
        <v>200</v>
      </c>
      <c r="E28" s="6">
        <f t="shared" si="10"/>
        <v>4.5917929143690653E-2</v>
      </c>
      <c r="F28" s="6">
        <f t="shared" si="11"/>
        <v>1.1108490071476681E-2</v>
      </c>
      <c r="G28" s="6">
        <f t="shared" ref="G28:G29" si="12">F28*D28</f>
        <v>2.221698014295336</v>
      </c>
      <c r="H28" s="6">
        <f t="shared" ref="H28:H29" si="13">G28/E28</f>
        <v>48.384107378688441</v>
      </c>
      <c r="I28" s="6">
        <f>G31-G38</f>
        <v>6.7577800468510705E-3</v>
      </c>
    </row>
    <row r="29" spans="1:12" ht="15.55" x14ac:dyDescent="0.85">
      <c r="A29" s="5"/>
      <c r="B29" s="22">
        <v>8</v>
      </c>
      <c r="C29" s="6">
        <f t="shared" si="9"/>
        <v>0.10406460735923577</v>
      </c>
      <c r="D29" s="6">
        <v>300</v>
      </c>
      <c r="E29" s="6">
        <f t="shared" si="10"/>
        <v>1.020650910469589E-2</v>
      </c>
      <c r="F29" s="6">
        <f t="shared" si="11"/>
        <v>2.6684066146785909E-2</v>
      </c>
      <c r="G29" s="6">
        <f t="shared" si="12"/>
        <v>8.0052198440357731</v>
      </c>
      <c r="H29" s="6">
        <f t="shared" si="13"/>
        <v>784.32495987807124</v>
      </c>
      <c r="I29" s="6">
        <f>G31-G45</f>
        <v>-7.4721111833384079E-3</v>
      </c>
    </row>
    <row r="30" spans="1:12" x14ac:dyDescent="0.8">
      <c r="A30" s="5"/>
      <c r="B30" s="5"/>
      <c r="C30" s="6"/>
      <c r="D30" s="5"/>
      <c r="E30" s="6"/>
      <c r="F30" s="25" t="s">
        <v>11</v>
      </c>
      <c r="G30" s="26">
        <f>SUM(G26:G29)</f>
        <v>8.8241473164817599</v>
      </c>
      <c r="H30" s="26">
        <f>SUM(H26:H29)</f>
        <v>988.73224986858133</v>
      </c>
      <c r="I30" s="5"/>
    </row>
    <row r="31" spans="1:12" x14ac:dyDescent="0.8">
      <c r="A31" s="5"/>
      <c r="B31" s="5"/>
      <c r="C31" s="6"/>
      <c r="D31" s="5"/>
      <c r="E31" s="6"/>
      <c r="F31" s="27" t="s">
        <v>12</v>
      </c>
      <c r="G31" s="18">
        <f>-G30/(1.85*H30)</f>
        <v>-4.8241668671112894E-3</v>
      </c>
      <c r="H31" s="5"/>
      <c r="I31" s="5"/>
    </row>
    <row r="32" spans="1:12" x14ac:dyDescent="0.8">
      <c r="A32" s="5"/>
      <c r="B32" s="5"/>
      <c r="C32" s="6"/>
      <c r="D32" s="5"/>
      <c r="E32" s="6"/>
      <c r="F32" s="5"/>
      <c r="G32" s="5"/>
      <c r="H32" s="5"/>
      <c r="I32" s="5"/>
    </row>
    <row r="33" spans="1:9" ht="15.55" x14ac:dyDescent="0.85">
      <c r="A33" s="6" t="s">
        <v>10</v>
      </c>
      <c r="B33" s="22">
        <v>3</v>
      </c>
      <c r="C33" s="6">
        <f t="shared" si="9"/>
        <v>0.2207270622248477</v>
      </c>
      <c r="D33" s="6">
        <v>200</v>
      </c>
      <c r="E33" s="6">
        <f t="shared" si="10"/>
        <v>-4.5917929143690646E-2</v>
      </c>
      <c r="F33" s="6">
        <f>(ABS(E33)/(0.278*100*(C33)^2.63))^1.85</f>
        <v>1.1108490071476681E-2</v>
      </c>
      <c r="G33" s="6">
        <f>-F33*D33</f>
        <v>-2.221698014295336</v>
      </c>
      <c r="H33" s="6">
        <f>G33/E33</f>
        <v>48.384107378688448</v>
      </c>
      <c r="I33" s="6">
        <f>G38-G31</f>
        <v>-6.7577800468510705E-3</v>
      </c>
    </row>
    <row r="34" spans="1:9" x14ac:dyDescent="0.8">
      <c r="A34" s="5"/>
      <c r="B34" s="6">
        <v>4</v>
      </c>
      <c r="C34" s="6">
        <f t="shared" si="9"/>
        <v>0.23357849412486867</v>
      </c>
      <c r="D34" s="6">
        <v>280</v>
      </c>
      <c r="E34" s="6">
        <f t="shared" si="10"/>
        <v>5.1420564002972159E-2</v>
      </c>
      <c r="F34" s="6">
        <f t="shared" ref="F34:F36" si="14">(ABS(E34)/(0.278*100*(C34)^2.63))^1.85</f>
        <v>1.0399446419502205E-2</v>
      </c>
      <c r="G34" s="6">
        <f>F34*D34</f>
        <v>2.9118449974606175</v>
      </c>
      <c r="H34" s="6">
        <f>G34/E34</f>
        <v>56.628025264217442</v>
      </c>
      <c r="I34" s="6">
        <f>G38</f>
        <v>-1.158194691396236E-2</v>
      </c>
    </row>
    <row r="35" spans="1:9" x14ac:dyDescent="0.8">
      <c r="A35" s="5"/>
      <c r="B35" s="6">
        <v>5</v>
      </c>
      <c r="C35" s="6">
        <f t="shared" si="9"/>
        <v>0.20386630775680903</v>
      </c>
      <c r="D35" s="6">
        <v>120</v>
      </c>
      <c r="E35" s="6">
        <f t="shared" si="10"/>
        <v>3.9170764002972161E-2</v>
      </c>
      <c r="F35" s="6">
        <f t="shared" si="14"/>
        <v>1.2186432368781589E-2</v>
      </c>
      <c r="G35" s="6">
        <f t="shared" ref="G35:G36" si="15">F35*D35</f>
        <v>1.4623718842537907</v>
      </c>
      <c r="H35" s="6">
        <f t="shared" ref="H35:H36" si="16">G35/E35</f>
        <v>37.333248954317824</v>
      </c>
      <c r="I35" s="6">
        <f>G38</f>
        <v>-1.158194691396236E-2</v>
      </c>
    </row>
    <row r="36" spans="1:9" x14ac:dyDescent="0.8">
      <c r="A36" s="5"/>
      <c r="B36" s="6">
        <v>6</v>
      </c>
      <c r="C36" s="6">
        <f t="shared" si="9"/>
        <v>0.16900896413843455</v>
      </c>
      <c r="D36" s="6">
        <v>290</v>
      </c>
      <c r="E36" s="6">
        <f t="shared" si="10"/>
        <v>2.6920964002972163E-2</v>
      </c>
      <c r="F36" s="6">
        <f t="shared" si="14"/>
        <v>1.5163166763796166E-2</v>
      </c>
      <c r="G36" s="6">
        <f t="shared" si="15"/>
        <v>4.3973183615008882</v>
      </c>
      <c r="H36" s="6">
        <f t="shared" si="16"/>
        <v>163.34178675828286</v>
      </c>
      <c r="I36" s="6">
        <f>G38</f>
        <v>-1.158194691396236E-2</v>
      </c>
    </row>
    <row r="37" spans="1:9" x14ac:dyDescent="0.8">
      <c r="A37" s="5"/>
      <c r="B37" s="5"/>
      <c r="C37" s="6"/>
      <c r="D37" s="5"/>
      <c r="E37" s="6"/>
      <c r="F37" s="25" t="s">
        <v>11</v>
      </c>
      <c r="G37" s="26">
        <f>SUM(G33:G36)</f>
        <v>6.5498372289199605</v>
      </c>
      <c r="H37" s="26">
        <f>SUM(H33:H36)</f>
        <v>305.68716835550657</v>
      </c>
      <c r="I37" s="5"/>
    </row>
    <row r="38" spans="1:9" x14ac:dyDescent="0.8">
      <c r="A38" s="5"/>
      <c r="B38" s="5"/>
      <c r="C38" s="6"/>
      <c r="D38" s="5"/>
      <c r="E38" s="6"/>
      <c r="F38" s="27" t="s">
        <v>12</v>
      </c>
      <c r="G38" s="18">
        <f>-G37/(1.85*H37)</f>
        <v>-1.158194691396236E-2</v>
      </c>
      <c r="H38" s="5"/>
      <c r="I38" s="5"/>
    </row>
    <row r="39" spans="1:9" x14ac:dyDescent="0.8">
      <c r="A39" s="5"/>
      <c r="B39" s="5"/>
      <c r="C39" s="6"/>
      <c r="D39" s="5"/>
      <c r="E39" s="6"/>
      <c r="F39" s="5"/>
      <c r="G39" s="5"/>
      <c r="H39" s="5"/>
      <c r="I39" s="5"/>
    </row>
    <row r="40" spans="1:9" x14ac:dyDescent="0.8">
      <c r="A40" s="6" t="s">
        <v>42</v>
      </c>
      <c r="B40" s="6">
        <v>7</v>
      </c>
      <c r="C40" s="6">
        <f t="shared" si="9"/>
        <v>0.20114706185831266</v>
      </c>
      <c r="D40" s="6">
        <v>80</v>
      </c>
      <c r="E40" s="6">
        <f t="shared" si="10"/>
        <v>3.8132784041966919E-2</v>
      </c>
      <c r="F40" s="6">
        <f>(ABS(E40)/(0.278*100*(C40)^2.63))^1.85</f>
        <v>1.2378656274502057E-2</v>
      </c>
      <c r="G40" s="6">
        <f>F40*D40</f>
        <v>0.9902925019601645</v>
      </c>
      <c r="H40" s="6">
        <f>G40/E40</f>
        <v>25.969583046186742</v>
      </c>
      <c r="I40" s="6">
        <f>G45</f>
        <v>2.6479443162271184E-3</v>
      </c>
    </row>
    <row r="41" spans="1:9" ht="15.55" x14ac:dyDescent="0.85">
      <c r="A41" s="5"/>
      <c r="B41" s="22">
        <v>8</v>
      </c>
      <c r="C41" s="6">
        <f t="shared" si="9"/>
        <v>0.10406460735923577</v>
      </c>
      <c r="D41" s="6">
        <v>300</v>
      </c>
      <c r="E41" s="6">
        <f t="shared" si="10"/>
        <v>-1.020650910469589E-2</v>
      </c>
      <c r="F41" s="6">
        <f t="shared" ref="F41:F43" si="17">(ABS(E41)/(0.278*100*(C41)^2.63))^1.85</f>
        <v>2.6684066146785909E-2</v>
      </c>
      <c r="G41" s="6">
        <f>-F41*D41</f>
        <v>-8.0052198440357731</v>
      </c>
      <c r="H41" s="6">
        <f>G41/E41</f>
        <v>784.32495987807124</v>
      </c>
      <c r="I41" s="6">
        <f>G45-G31</f>
        <v>7.4721111833384079E-3</v>
      </c>
    </row>
    <row r="42" spans="1:9" x14ac:dyDescent="0.8">
      <c r="A42" s="5"/>
      <c r="B42" s="6">
        <v>9</v>
      </c>
      <c r="C42" s="6">
        <f t="shared" si="9"/>
        <v>0.15056857524852824</v>
      </c>
      <c r="D42" s="6">
        <v>200</v>
      </c>
      <c r="E42" s="6">
        <f t="shared" si="10"/>
        <v>-2.1366815958033084E-2</v>
      </c>
      <c r="F42" s="6">
        <f t="shared" si="17"/>
        <v>1.7348795945178505E-2</v>
      </c>
      <c r="G42" s="6">
        <f>-F42*D42</f>
        <v>-3.4697591890357011</v>
      </c>
      <c r="H42" s="6">
        <f t="shared" ref="H42:H43" si="18">G42/E42</f>
        <v>162.39009105758726</v>
      </c>
      <c r="I42" s="6">
        <f>G45</f>
        <v>2.6479443162271184E-3</v>
      </c>
    </row>
    <row r="43" spans="1:9" x14ac:dyDescent="0.8">
      <c r="A43" s="5"/>
      <c r="B43" s="6">
        <v>10</v>
      </c>
      <c r="C43" s="6">
        <f t="shared" si="9"/>
        <v>0.1657187346529792</v>
      </c>
      <c r="D43" s="6">
        <v>310</v>
      </c>
      <c r="E43" s="6">
        <f t="shared" si="10"/>
        <v>2.5882984041966917E-2</v>
      </c>
      <c r="F43" s="6">
        <f t="shared" si="17"/>
        <v>1.5514618592625097E-2</v>
      </c>
      <c r="G43" s="6">
        <f t="shared" ref="G43" si="19">F43*D43</f>
        <v>4.80953176371378</v>
      </c>
      <c r="H43" s="6">
        <f t="shared" si="18"/>
        <v>185.81828725449736</v>
      </c>
      <c r="I43" s="6">
        <f>G45</f>
        <v>2.6479443162271184E-3</v>
      </c>
    </row>
    <row r="44" spans="1:9" x14ac:dyDescent="0.8">
      <c r="A44" s="5"/>
      <c r="B44" s="5"/>
      <c r="C44" s="5"/>
      <c r="D44" s="5"/>
      <c r="E44" s="5"/>
      <c r="F44" s="25" t="s">
        <v>11</v>
      </c>
      <c r="G44" s="26">
        <f>SUM(G40:G43)</f>
        <v>-5.6751547673975296</v>
      </c>
      <c r="H44" s="26">
        <f>SUM(H40:H43)</f>
        <v>1158.5029212363424</v>
      </c>
      <c r="I44" s="5"/>
    </row>
    <row r="45" spans="1:9" x14ac:dyDescent="0.8">
      <c r="A45" s="5"/>
      <c r="B45" s="5"/>
      <c r="C45" s="5"/>
      <c r="D45" s="5"/>
      <c r="E45" s="5"/>
      <c r="F45" s="27" t="s">
        <v>12</v>
      </c>
      <c r="G45" s="18">
        <f>-G44/(1.85*H44)</f>
        <v>2.6479443162271184E-3</v>
      </c>
      <c r="H45" s="5"/>
      <c r="I45" s="5"/>
    </row>
    <row r="47" spans="1:9" ht="16.899999999999999" x14ac:dyDescent="0.9">
      <c r="A47" s="38" t="s">
        <v>18</v>
      </c>
      <c r="B47" s="38"/>
      <c r="C47" s="38"/>
      <c r="D47" s="38"/>
      <c r="E47" s="38"/>
      <c r="F47" s="38"/>
      <c r="G47" s="38"/>
      <c r="H47" s="38"/>
      <c r="I47" s="38"/>
    </row>
    <row r="48" spans="1:9" ht="17.149999999999999" x14ac:dyDescent="0.8">
      <c r="A48" s="2" t="s">
        <v>8</v>
      </c>
      <c r="B48" s="2" t="s">
        <v>0</v>
      </c>
      <c r="C48" s="2" t="s">
        <v>2</v>
      </c>
      <c r="D48" s="2" t="s">
        <v>3</v>
      </c>
      <c r="E48" s="2" t="s">
        <v>1</v>
      </c>
      <c r="F48" s="2" t="s">
        <v>4</v>
      </c>
      <c r="G48" s="2" t="s">
        <v>5</v>
      </c>
      <c r="H48" s="3" t="s">
        <v>6</v>
      </c>
      <c r="I48" s="2" t="s">
        <v>7</v>
      </c>
    </row>
    <row r="49" spans="1:9" x14ac:dyDescent="0.8">
      <c r="A49" s="6" t="s">
        <v>41</v>
      </c>
      <c r="B49" s="6">
        <v>1</v>
      </c>
      <c r="C49" s="6">
        <f>SQRT((4*ABS(E49))/$L$18)</f>
        <v>0.17308233545953353</v>
      </c>
      <c r="D49" s="6">
        <v>200</v>
      </c>
      <c r="E49" s="6">
        <f>E26+I26</f>
        <v>-2.8234273720448486E-2</v>
      </c>
      <c r="F49" s="6">
        <f>(ABS(E49)/(0.278*100*(C49)^2.63))^1.85</f>
        <v>1.4748068192647436E-2</v>
      </c>
      <c r="G49" s="6">
        <f>-F49*D49</f>
        <v>-2.9496136385294873</v>
      </c>
      <c r="H49" s="6">
        <f>G49/E49</f>
        <v>104.4692584528303</v>
      </c>
      <c r="I49" s="6">
        <f>G54</f>
        <v>-1.5278736215266694E-3</v>
      </c>
    </row>
    <row r="50" spans="1:9" x14ac:dyDescent="0.8">
      <c r="A50" s="5"/>
      <c r="B50" s="6">
        <v>2</v>
      </c>
      <c r="C50" s="6">
        <f t="shared" ref="C50:C66" si="20">SQRT((4*ABS(E50))/$L$18)</f>
        <v>0.35235725032019477</v>
      </c>
      <c r="D50" s="6">
        <v>300</v>
      </c>
      <c r="E50" s="6">
        <f t="shared" ref="E50:E66" si="21">E27+I27</f>
        <v>0.11701392627955151</v>
      </c>
      <c r="F50" s="6">
        <f t="shared" ref="F50:F52" si="22">(ABS(E50)/(0.278*100*(C50)^2.63))^1.85</f>
        <v>6.4403545930700823E-3</v>
      </c>
      <c r="G50" s="6">
        <f>F50*D50</f>
        <v>1.9321063779210248</v>
      </c>
      <c r="H50" s="6">
        <f>G50/E50</f>
        <v>16.51176436303091</v>
      </c>
      <c r="I50" s="6">
        <f>G54</f>
        <v>-1.5278736215266694E-3</v>
      </c>
    </row>
    <row r="51" spans="1:9" ht="15.55" x14ac:dyDescent="0.85">
      <c r="A51" s="5"/>
      <c r="B51" s="22">
        <v>3</v>
      </c>
      <c r="C51" s="6">
        <f t="shared" si="20"/>
        <v>0.236412062559505</v>
      </c>
      <c r="D51" s="6">
        <v>200</v>
      </c>
      <c r="E51" s="6">
        <f t="shared" si="21"/>
        <v>5.2675709190541722E-2</v>
      </c>
      <c r="F51" s="6">
        <f t="shared" si="22"/>
        <v>1.0254317429441023E-2</v>
      </c>
      <c r="G51" s="6">
        <f t="shared" ref="G51:G52" si="23">F51*D51</f>
        <v>2.0508634858882049</v>
      </c>
      <c r="H51" s="6">
        <f t="shared" ref="H51:H52" si="24">G51/E51</f>
        <v>38.93376126118585</v>
      </c>
      <c r="I51" s="6">
        <f>G54-G61</f>
        <v>6.9719347919954076E-3</v>
      </c>
    </row>
    <row r="52" spans="1:9" ht="15.55" x14ac:dyDescent="0.85">
      <c r="A52" s="5"/>
      <c r="B52" s="22">
        <v>8</v>
      </c>
      <c r="C52" s="6">
        <f t="shared" si="20"/>
        <v>5.3863589777897708E-2</v>
      </c>
      <c r="D52" s="6">
        <v>300</v>
      </c>
      <c r="E52" s="6">
        <f t="shared" si="21"/>
        <v>2.734397921357482E-3</v>
      </c>
      <c r="F52" s="6">
        <f t="shared" si="22"/>
        <v>5.7490230276999954E-2</v>
      </c>
      <c r="G52" s="6">
        <f t="shared" si="23"/>
        <v>17.247069083099987</v>
      </c>
      <c r="H52" s="6">
        <f t="shared" si="24"/>
        <v>6307.4466771601928</v>
      </c>
      <c r="I52" s="6">
        <f>G54-G68</f>
        <v>-2.7800721013166935E-3</v>
      </c>
    </row>
    <row r="53" spans="1:9" x14ac:dyDescent="0.8">
      <c r="A53" s="5"/>
      <c r="B53" s="5"/>
      <c r="C53" s="6"/>
      <c r="D53" s="5"/>
      <c r="E53" s="6"/>
      <c r="F53" s="25" t="s">
        <v>11</v>
      </c>
      <c r="G53" s="26">
        <f>SUM(G49:G52)</f>
        <v>18.28042530837973</v>
      </c>
      <c r="H53" s="26">
        <f>SUM(H49:H52)</f>
        <v>6467.3614612372403</v>
      </c>
      <c r="I53" s="5"/>
    </row>
    <row r="54" spans="1:9" x14ac:dyDescent="0.8">
      <c r="A54" s="5"/>
      <c r="B54" s="5"/>
      <c r="C54" s="6"/>
      <c r="D54" s="5"/>
      <c r="E54" s="6"/>
      <c r="F54" s="27" t="s">
        <v>12</v>
      </c>
      <c r="G54" s="18">
        <f>-G53/(1.85*H53)</f>
        <v>-1.5278736215266694E-3</v>
      </c>
      <c r="H54" s="5"/>
      <c r="I54" s="5"/>
    </row>
    <row r="55" spans="1:9" x14ac:dyDescent="0.8">
      <c r="A55" s="5"/>
      <c r="B55" s="5"/>
      <c r="C55" s="6"/>
      <c r="D55" s="5"/>
      <c r="E55" s="6"/>
      <c r="F55" s="5"/>
      <c r="G55" s="5"/>
      <c r="H55" s="5"/>
      <c r="I55" s="5"/>
    </row>
    <row r="56" spans="1:9" ht="15.55" x14ac:dyDescent="0.85">
      <c r="A56" s="6" t="s">
        <v>10</v>
      </c>
      <c r="B56" s="22">
        <v>3</v>
      </c>
      <c r="C56" s="6">
        <f t="shared" si="20"/>
        <v>0.236412062559505</v>
      </c>
      <c r="D56" s="6">
        <v>200</v>
      </c>
      <c r="E56" s="6">
        <f t="shared" si="21"/>
        <v>-5.2675709190541715E-2</v>
      </c>
      <c r="F56" s="6">
        <f>(ABS(E56)/(0.278*100*(C56)^2.63))^1.85</f>
        <v>1.0254317429441015E-2</v>
      </c>
      <c r="G56" s="6">
        <f>-F56*D56</f>
        <v>-2.0508634858882031</v>
      </c>
      <c r="H56" s="6">
        <f>G56/E56</f>
        <v>38.933761261185822</v>
      </c>
      <c r="I56" s="6">
        <f>G61-G54</f>
        <v>-6.9719347919954076E-3</v>
      </c>
    </row>
    <row r="57" spans="1:9" x14ac:dyDescent="0.8">
      <c r="A57" s="5"/>
      <c r="B57" s="6">
        <v>4</v>
      </c>
      <c r="C57" s="6">
        <f t="shared" si="20"/>
        <v>0.20559690068450551</v>
      </c>
      <c r="D57" s="6">
        <v>280</v>
      </c>
      <c r="E57" s="6">
        <f t="shared" si="21"/>
        <v>3.9838617089009799E-2</v>
      </c>
      <c r="F57" s="6">
        <f t="shared" ref="F57:F59" si="25">(ABS(E57)/(0.278*100*(C57)^2.63))^1.85</f>
        <v>1.206696098308273E-2</v>
      </c>
      <c r="G57" s="6">
        <f>F57*D57</f>
        <v>3.3787490752631641</v>
      </c>
      <c r="H57" s="6">
        <f>G57/E57</f>
        <v>84.810902640374351</v>
      </c>
      <c r="I57" s="6">
        <f>G61</f>
        <v>-8.499808413522077E-3</v>
      </c>
    </row>
    <row r="58" spans="1:9" x14ac:dyDescent="0.8">
      <c r="A58" s="5"/>
      <c r="B58" s="6">
        <v>5</v>
      </c>
      <c r="C58" s="6">
        <f t="shared" si="20"/>
        <v>0.17109250156516825</v>
      </c>
      <c r="D58" s="6">
        <v>120</v>
      </c>
      <c r="E58" s="6">
        <f t="shared" si="21"/>
        <v>2.7588817089009801E-2</v>
      </c>
      <c r="F58" s="6">
        <f t="shared" si="25"/>
        <v>1.4948169387328885E-2</v>
      </c>
      <c r="G58" s="6">
        <f t="shared" ref="G58:G59" si="26">F58*D58</f>
        <v>1.7937803264794663</v>
      </c>
      <c r="H58" s="6">
        <f t="shared" ref="H58:H59" si="27">G58/E58</f>
        <v>65.018384829338373</v>
      </c>
      <c r="I58" s="6">
        <f>G61</f>
        <v>-8.499808413522077E-3</v>
      </c>
    </row>
    <row r="59" spans="1:9" x14ac:dyDescent="0.8">
      <c r="A59" s="5"/>
      <c r="B59" s="6">
        <v>6</v>
      </c>
      <c r="C59" s="6">
        <f t="shared" si="20"/>
        <v>0.12757430232056832</v>
      </c>
      <c r="D59" s="6">
        <v>290</v>
      </c>
      <c r="E59" s="6">
        <f t="shared" si="21"/>
        <v>1.5339017089009803E-2</v>
      </c>
      <c r="F59" s="6">
        <f t="shared" si="25"/>
        <v>2.1045134293027321E-2</v>
      </c>
      <c r="G59" s="6">
        <f t="shared" si="26"/>
        <v>6.1030889449779231</v>
      </c>
      <c r="H59" s="6">
        <f t="shared" si="27"/>
        <v>397.88005382370318</v>
      </c>
      <c r="I59" s="6">
        <f>G61</f>
        <v>-8.499808413522077E-3</v>
      </c>
    </row>
    <row r="60" spans="1:9" x14ac:dyDescent="0.8">
      <c r="A60" s="5"/>
      <c r="B60" s="5"/>
      <c r="C60" s="6"/>
      <c r="D60" s="5"/>
      <c r="E60" s="6"/>
      <c r="F60" s="25" t="s">
        <v>11</v>
      </c>
      <c r="G60" s="26">
        <f>SUM(G56:G59)</f>
        <v>9.2247548608323502</v>
      </c>
      <c r="H60" s="26">
        <f>SUM(H56:H59)</f>
        <v>586.64310255460168</v>
      </c>
      <c r="I60" s="5"/>
    </row>
    <row r="61" spans="1:9" x14ac:dyDescent="0.8">
      <c r="A61" s="5"/>
      <c r="B61" s="5"/>
      <c r="C61" s="6"/>
      <c r="D61" s="5"/>
      <c r="E61" s="6"/>
      <c r="F61" s="27" t="s">
        <v>12</v>
      </c>
      <c r="G61" s="18">
        <f>-G60/(1.85*H60)</f>
        <v>-8.499808413522077E-3</v>
      </c>
      <c r="H61" s="5"/>
      <c r="I61" s="5"/>
    </row>
    <row r="62" spans="1:9" x14ac:dyDescent="0.8">
      <c r="A62" s="5"/>
      <c r="B62" s="5"/>
      <c r="C62" s="6"/>
      <c r="D62" s="5"/>
      <c r="E62" s="6"/>
      <c r="F62" s="5"/>
      <c r="G62" s="5"/>
      <c r="H62" s="5"/>
      <c r="I62" s="5"/>
    </row>
    <row r="63" spans="1:9" x14ac:dyDescent="0.8">
      <c r="A63" s="6" t="s">
        <v>42</v>
      </c>
      <c r="B63" s="6">
        <v>7</v>
      </c>
      <c r="C63" s="6">
        <f t="shared" si="20"/>
        <v>0.20801369347704676</v>
      </c>
      <c r="D63" s="6">
        <v>80</v>
      </c>
      <c r="E63" s="6">
        <f t="shared" si="21"/>
        <v>4.0780728358194039E-2</v>
      </c>
      <c r="F63" s="6">
        <f>(ABS(E63)/(0.278*100*(C63)^2.63))^1.85</f>
        <v>1.1903716475728512E-2</v>
      </c>
      <c r="G63" s="6">
        <f>F63*D63</f>
        <v>0.95229731805828099</v>
      </c>
      <c r="H63" s="6">
        <f>G63/E63</f>
        <v>23.351650556455464</v>
      </c>
      <c r="I63" s="6">
        <f>G68</f>
        <v>1.2521984797900241E-3</v>
      </c>
    </row>
    <row r="64" spans="1:9" ht="15.55" x14ac:dyDescent="0.85">
      <c r="A64" s="5"/>
      <c r="B64" s="22">
        <v>8</v>
      </c>
      <c r="C64" s="6">
        <f t="shared" si="20"/>
        <v>5.3863589777897708E-2</v>
      </c>
      <c r="D64" s="6">
        <v>300</v>
      </c>
      <c r="E64" s="6">
        <f t="shared" si="21"/>
        <v>-2.734397921357482E-3</v>
      </c>
      <c r="F64" s="6">
        <f t="shared" ref="F64:F66" si="28">(ABS(E64)/(0.278*100*(C64)^2.63))^1.85</f>
        <v>5.7490230276999954E-2</v>
      </c>
      <c r="G64" s="6">
        <f>-F64*D64</f>
        <v>-17.247069083099987</v>
      </c>
      <c r="H64" s="6">
        <f>G64/E64</f>
        <v>6307.4466771601928</v>
      </c>
      <c r="I64" s="6">
        <f>G68-G54</f>
        <v>2.7800721013166935E-3</v>
      </c>
    </row>
    <row r="65" spans="1:9" x14ac:dyDescent="0.8">
      <c r="A65" s="5"/>
      <c r="B65" s="6">
        <v>9</v>
      </c>
      <c r="C65" s="6">
        <f t="shared" si="20"/>
        <v>0.14093026528265962</v>
      </c>
      <c r="D65" s="6">
        <v>200</v>
      </c>
      <c r="E65" s="6">
        <f t="shared" si="21"/>
        <v>-1.8718871641805968E-2</v>
      </c>
      <c r="F65" s="6">
        <f t="shared" si="28"/>
        <v>1.8739337682279856E-2</v>
      </c>
      <c r="G65" s="6">
        <f>-F65*D65</f>
        <v>-3.747867536455971</v>
      </c>
      <c r="H65" s="6">
        <f t="shared" ref="H65:H66" si="29">G65/E65</f>
        <v>200.21866745886734</v>
      </c>
      <c r="I65" s="6">
        <f>G68</f>
        <v>1.2521984797900241E-3</v>
      </c>
    </row>
    <row r="66" spans="1:9" x14ac:dyDescent="0.8">
      <c r="A66" s="5"/>
      <c r="B66" s="6">
        <v>10</v>
      </c>
      <c r="C66" s="6">
        <f t="shared" si="20"/>
        <v>0.17398923873250158</v>
      </c>
      <c r="D66" s="6">
        <v>310</v>
      </c>
      <c r="E66" s="6">
        <f t="shared" si="21"/>
        <v>2.8530928358194034E-2</v>
      </c>
      <c r="F66" s="6">
        <f t="shared" si="28"/>
        <v>1.4658511435260145E-2</v>
      </c>
      <c r="G66" s="6">
        <f t="shared" ref="G66" si="30">F66*D66</f>
        <v>4.5441385449306448</v>
      </c>
      <c r="H66" s="6">
        <f t="shared" si="29"/>
        <v>159.27061635993263</v>
      </c>
      <c r="I66" s="6">
        <f>G68</f>
        <v>1.2521984797900241E-3</v>
      </c>
    </row>
    <row r="67" spans="1:9" x14ac:dyDescent="0.8">
      <c r="A67" s="5"/>
      <c r="B67" s="5"/>
      <c r="C67" s="5"/>
      <c r="D67" s="5"/>
      <c r="E67" s="6"/>
      <c r="F67" s="25" t="s">
        <v>11</v>
      </c>
      <c r="G67" s="26">
        <f>SUM(G63:G66)</f>
        <v>-15.498500756567031</v>
      </c>
      <c r="H67" s="26">
        <f>SUM(H63:H66)</f>
        <v>6690.2876115354484</v>
      </c>
      <c r="I67" s="5"/>
    </row>
    <row r="68" spans="1:9" x14ac:dyDescent="0.8">
      <c r="A68" s="5"/>
      <c r="B68" s="5"/>
      <c r="C68" s="5"/>
      <c r="D68" s="5"/>
      <c r="E68" s="6"/>
      <c r="F68" s="27" t="s">
        <v>12</v>
      </c>
      <c r="G68" s="18">
        <f>-G67/(1.85*H67)</f>
        <v>1.2521984797900241E-3</v>
      </c>
      <c r="H68" s="5"/>
      <c r="I68" s="5"/>
    </row>
    <row r="70" spans="1:9" ht="16.899999999999999" x14ac:dyDescent="0.9">
      <c r="A70" s="38" t="s">
        <v>18</v>
      </c>
      <c r="B70" s="38"/>
      <c r="C70" s="38"/>
      <c r="D70" s="38"/>
      <c r="E70" s="38"/>
      <c r="F70" s="38"/>
      <c r="G70" s="38"/>
      <c r="H70" s="38"/>
      <c r="I70" s="38"/>
    </row>
    <row r="71" spans="1:9" ht="17.149999999999999" x14ac:dyDescent="0.8">
      <c r="A71" s="2" t="s">
        <v>8</v>
      </c>
      <c r="B71" s="2" t="s">
        <v>0</v>
      </c>
      <c r="C71" s="2" t="s">
        <v>2</v>
      </c>
      <c r="D71" s="2" t="s">
        <v>3</v>
      </c>
      <c r="E71" s="2" t="s">
        <v>1</v>
      </c>
      <c r="F71" s="2" t="s">
        <v>4</v>
      </c>
      <c r="G71" s="2" t="s">
        <v>5</v>
      </c>
      <c r="H71" s="3" t="s">
        <v>6</v>
      </c>
      <c r="I71" s="2" t="s">
        <v>7</v>
      </c>
    </row>
    <row r="72" spans="1:9" x14ac:dyDescent="0.8">
      <c r="A72" s="6" t="s">
        <v>41</v>
      </c>
      <c r="B72" s="6">
        <v>1</v>
      </c>
      <c r="C72" s="6">
        <f>SQRT((4*ABS(E72))/$L$18)</f>
        <v>0.17770373971875514</v>
      </c>
      <c r="D72" s="6">
        <v>200</v>
      </c>
      <c r="E72" s="6">
        <f>E49+I49</f>
        <v>-2.9762147341975156E-2</v>
      </c>
      <c r="F72" s="6">
        <f>(ABS(E72)/(0.278*100*(C72)^2.63))^1.85</f>
        <v>1.4302019434632976E-2</v>
      </c>
      <c r="G72" s="6">
        <f>-F72*D72</f>
        <v>-2.8604038869265951</v>
      </c>
      <c r="H72" s="6">
        <f>G72/E72</f>
        <v>96.108787247767367</v>
      </c>
      <c r="I72" s="6">
        <f>G77</f>
        <v>2.4820711753880588E-5</v>
      </c>
    </row>
    <row r="73" spans="1:9" x14ac:dyDescent="0.8">
      <c r="A73" s="5"/>
      <c r="B73" s="6">
        <v>2</v>
      </c>
      <c r="C73" s="6">
        <f t="shared" ref="C73:C75" si="31">SQRT((4*ABS(E73))/$L$18)</f>
        <v>0.35004929308785043</v>
      </c>
      <c r="D73" s="6">
        <v>300</v>
      </c>
      <c r="E73" s="6">
        <f t="shared" ref="E73:E75" si="32">E50+I50</f>
        <v>0.11548605265802483</v>
      </c>
      <c r="F73" s="6">
        <f t="shared" ref="F73:F75" si="33">(ABS(E73)/(0.278*100*(C73)^2.63))^1.85</f>
        <v>6.4898719047228673E-3</v>
      </c>
      <c r="G73" s="6">
        <f>F73*D73</f>
        <v>1.9469615714168602</v>
      </c>
      <c r="H73" s="6">
        <f>G73/E73</f>
        <v>16.858845952438664</v>
      </c>
      <c r="I73" s="6">
        <f>G77</f>
        <v>2.4820711753880588E-5</v>
      </c>
    </row>
    <row r="74" spans="1:9" ht="15.55" x14ac:dyDescent="0.85">
      <c r="A74" s="5"/>
      <c r="B74" s="22">
        <v>3</v>
      </c>
      <c r="C74" s="6">
        <f t="shared" si="31"/>
        <v>0.25157129385267485</v>
      </c>
      <c r="D74" s="6">
        <v>200</v>
      </c>
      <c r="E74" s="6">
        <f t="shared" si="32"/>
        <v>5.9647643982537128E-2</v>
      </c>
      <c r="F74" s="6">
        <f t="shared" si="33"/>
        <v>9.5378002019476174E-3</v>
      </c>
      <c r="G74" s="6">
        <f t="shared" ref="G74:G75" si="34">F74*D74</f>
        <v>1.9075600403895234</v>
      </c>
      <c r="H74" s="6">
        <f t="shared" ref="H74:H75" si="35">G74/E74</f>
        <v>31.98047589185575</v>
      </c>
      <c r="I74" s="6">
        <f>G77-G84</f>
        <v>4.4646361556245143E-3</v>
      </c>
    </row>
    <row r="75" spans="1:9" ht="15.55" x14ac:dyDescent="0.85">
      <c r="A75" s="5"/>
      <c r="B75" s="22">
        <v>8</v>
      </c>
      <c r="C75" s="6">
        <f t="shared" si="31"/>
        <v>6.9614517222474463E-3</v>
      </c>
      <c r="D75" s="6">
        <v>300</v>
      </c>
      <c r="E75" s="6">
        <f t="shared" si="32"/>
        <v>-4.5674179959211483E-5</v>
      </c>
      <c r="F75" s="6">
        <f t="shared" si="33"/>
        <v>0.6240969758198377</v>
      </c>
      <c r="G75" s="6">
        <f t="shared" si="34"/>
        <v>187.22909274595131</v>
      </c>
      <c r="H75" s="6">
        <f t="shared" si="35"/>
        <v>-4099232.7155770049</v>
      </c>
      <c r="I75" s="6">
        <f>G77-G91</f>
        <v>4.9318596738760271E-5</v>
      </c>
    </row>
    <row r="76" spans="1:9" x14ac:dyDescent="0.8">
      <c r="A76" s="5"/>
      <c r="B76" s="5"/>
      <c r="C76" s="6"/>
      <c r="D76" s="5"/>
      <c r="E76" s="6"/>
      <c r="F76" s="25" t="s">
        <v>11</v>
      </c>
      <c r="G76" s="26">
        <f>SUM(G72:G75)</f>
        <v>188.22321047083111</v>
      </c>
      <c r="H76" s="26">
        <f>SUM(H72:H75)</f>
        <v>-4099087.7674679128</v>
      </c>
      <c r="I76" s="5"/>
    </row>
    <row r="77" spans="1:9" x14ac:dyDescent="0.8">
      <c r="A77" s="5"/>
      <c r="B77" s="5"/>
      <c r="C77" s="6"/>
      <c r="D77" s="5"/>
      <c r="E77" s="6"/>
      <c r="F77" s="27" t="s">
        <v>12</v>
      </c>
      <c r="G77" s="18">
        <f>-G76/(1.85*H76)</f>
        <v>2.4820711753880588E-5</v>
      </c>
      <c r="H77" s="5"/>
      <c r="I77" s="5"/>
    </row>
    <row r="78" spans="1:9" x14ac:dyDescent="0.8">
      <c r="A78" s="5"/>
      <c r="B78" s="5"/>
      <c r="C78" s="6"/>
      <c r="D78" s="5"/>
      <c r="E78" s="6"/>
      <c r="F78" s="5"/>
      <c r="G78" s="5"/>
      <c r="H78" s="5"/>
      <c r="I78" s="5"/>
    </row>
    <row r="79" spans="1:9" ht="15.55" x14ac:dyDescent="0.85">
      <c r="A79" s="6" t="s">
        <v>10</v>
      </c>
      <c r="B79" s="22">
        <v>3</v>
      </c>
      <c r="C79" s="6">
        <f t="shared" ref="C79:C82" si="36">SQRT((4*ABS(E79))/$L$18)</f>
        <v>0.25157129385267479</v>
      </c>
      <c r="D79" s="6">
        <v>200</v>
      </c>
      <c r="E79" s="6">
        <f t="shared" ref="E79:E82" si="37">E56+I56</f>
        <v>-5.9647643982537121E-2</v>
      </c>
      <c r="F79" s="6">
        <f>(ABS(E79)/(0.278*100*(C79)^2.63))^1.85</f>
        <v>9.5378002019476261E-3</v>
      </c>
      <c r="G79" s="6">
        <f>-F79*D79</f>
        <v>-1.9075600403895252</v>
      </c>
      <c r="H79" s="6">
        <f>G79/E79</f>
        <v>31.980475891855786</v>
      </c>
      <c r="I79" s="6">
        <f>G84-G77</f>
        <v>-4.4646361556245143E-3</v>
      </c>
    </row>
    <row r="80" spans="1:9" x14ac:dyDescent="0.8">
      <c r="A80" s="5"/>
      <c r="B80" s="6">
        <v>4</v>
      </c>
      <c r="C80" s="6">
        <f t="shared" si="36"/>
        <v>0.18234996227611427</v>
      </c>
      <c r="D80" s="6">
        <v>280</v>
      </c>
      <c r="E80" s="6">
        <f t="shared" si="37"/>
        <v>3.1338808675487724E-2</v>
      </c>
      <c r="F80" s="6">
        <f t="shared" ref="F80:F82" si="38">(ABS(E80)/(0.278*100*(C80)^2.63))^1.85</f>
        <v>1.3878200125563307E-2</v>
      </c>
      <c r="G80" s="6">
        <f>F80*D80</f>
        <v>3.8858960351577259</v>
      </c>
      <c r="H80" s="6">
        <f>G80/E80</f>
        <v>123.99629084168592</v>
      </c>
      <c r="I80" s="6">
        <f>G84</f>
        <v>-4.4398154438706336E-3</v>
      </c>
    </row>
    <row r="81" spans="1:9" x14ac:dyDescent="0.8">
      <c r="A81" s="5"/>
      <c r="B81" s="6">
        <v>5</v>
      </c>
      <c r="C81" s="6">
        <f t="shared" si="36"/>
        <v>0.14231678489501148</v>
      </c>
      <c r="D81" s="6">
        <v>120</v>
      </c>
      <c r="E81" s="6">
        <f t="shared" si="37"/>
        <v>1.9089008675487726E-2</v>
      </c>
      <c r="F81" s="6">
        <f t="shared" si="38"/>
        <v>1.8526726947279182E-2</v>
      </c>
      <c r="G81" s="6">
        <f t="shared" ref="G81:G82" si="39">F81*D81</f>
        <v>2.2232072336735018</v>
      </c>
      <c r="H81" s="6">
        <f t="shared" ref="H81:H82" si="40">G81/E81</f>
        <v>116.46530584526012</v>
      </c>
      <c r="I81" s="6">
        <f>G84</f>
        <v>-4.4398154438706336E-3</v>
      </c>
    </row>
    <row r="82" spans="1:9" x14ac:dyDescent="0.8">
      <c r="A82" s="5"/>
      <c r="B82" s="6">
        <v>6</v>
      </c>
      <c r="C82" s="6">
        <f t="shared" si="36"/>
        <v>8.5185830885221983E-2</v>
      </c>
      <c r="D82" s="6">
        <v>290</v>
      </c>
      <c r="E82" s="6">
        <f t="shared" si="37"/>
        <v>6.8392086754877259E-3</v>
      </c>
      <c r="F82" s="6">
        <f t="shared" si="38"/>
        <v>3.3695782853604576E-2</v>
      </c>
      <c r="G82" s="6">
        <f t="shared" si="39"/>
        <v>9.771777027545328</v>
      </c>
      <c r="H82" s="6">
        <f t="shared" si="40"/>
        <v>1428.7876699197909</v>
      </c>
      <c r="I82" s="6">
        <f>G84</f>
        <v>-4.4398154438706336E-3</v>
      </c>
    </row>
    <row r="83" spans="1:9" x14ac:dyDescent="0.8">
      <c r="A83" s="5"/>
      <c r="B83" s="5"/>
      <c r="C83" s="6"/>
      <c r="D83" s="5"/>
      <c r="E83" s="6"/>
      <c r="F83" s="25" t="s">
        <v>11</v>
      </c>
      <c r="G83" s="26">
        <f>SUM(G79:G82)</f>
        <v>13.97332025598703</v>
      </c>
      <c r="H83" s="26">
        <f>SUM(H79:H82)</f>
        <v>1701.2297424985927</v>
      </c>
      <c r="I83" s="5"/>
    </row>
    <row r="84" spans="1:9" x14ac:dyDescent="0.8">
      <c r="A84" s="5"/>
      <c r="B84" s="5"/>
      <c r="C84" s="6"/>
      <c r="D84" s="5"/>
      <c r="E84" s="6"/>
      <c r="F84" s="27" t="s">
        <v>12</v>
      </c>
      <c r="G84" s="18">
        <f>-G83/(1.85*H83)</f>
        <v>-4.4398154438706336E-3</v>
      </c>
      <c r="H84" s="5"/>
      <c r="I84" s="5"/>
    </row>
    <row r="85" spans="1:9" x14ac:dyDescent="0.8">
      <c r="A85" s="5"/>
      <c r="B85" s="5"/>
      <c r="C85" s="6"/>
      <c r="D85" s="5"/>
      <c r="E85" s="6"/>
      <c r="F85" s="5"/>
      <c r="G85" s="5"/>
      <c r="H85" s="5"/>
      <c r="I85" s="5"/>
    </row>
    <row r="86" spans="1:9" x14ac:dyDescent="0.8">
      <c r="A86" s="6" t="s">
        <v>42</v>
      </c>
      <c r="B86" s="6">
        <v>7</v>
      </c>
      <c r="C86" s="6">
        <f t="shared" ref="C86:C89" si="41">SQRT((4*ABS(E86))/$L$18)</f>
        <v>0.21118314451182185</v>
      </c>
      <c r="D86" s="6">
        <v>80</v>
      </c>
      <c r="E86" s="6">
        <f t="shared" ref="E86:E89" si="42">E63+I63</f>
        <v>4.2032926837984062E-2</v>
      </c>
      <c r="F86" s="6">
        <f>(ABS(E86)/(0.278*100*(C86)^2.63))^1.85</f>
        <v>1.1695757493516926E-2</v>
      </c>
      <c r="G86" s="6">
        <f>F86*D86</f>
        <v>0.93566059948135405</v>
      </c>
      <c r="H86" s="6">
        <f>G86/E86</f>
        <v>22.260181954206004</v>
      </c>
      <c r="I86" s="6">
        <f>G91</f>
        <v>-2.449788498487968E-5</v>
      </c>
    </row>
    <row r="87" spans="1:9" ht="15.55" x14ac:dyDescent="0.85">
      <c r="A87" s="5"/>
      <c r="B87" s="22">
        <v>8</v>
      </c>
      <c r="C87" s="6">
        <f t="shared" si="41"/>
        <v>6.9614517222474463E-3</v>
      </c>
      <c r="D87" s="6">
        <v>300</v>
      </c>
      <c r="E87" s="6">
        <f t="shared" si="42"/>
        <v>4.5674179959211483E-5</v>
      </c>
      <c r="F87" s="6">
        <f t="shared" ref="F87:F89" si="43">(ABS(E87)/(0.278*100*(C87)^2.63))^1.85</f>
        <v>0.6240969758198377</v>
      </c>
      <c r="G87" s="6">
        <f>-F87*D87</f>
        <v>-187.22909274595131</v>
      </c>
      <c r="H87" s="6">
        <f>G87/E87</f>
        <v>-4099232.7155770049</v>
      </c>
      <c r="I87" s="6">
        <f>G91-G77</f>
        <v>-4.9318596738760271E-5</v>
      </c>
    </row>
    <row r="88" spans="1:9" x14ac:dyDescent="0.8">
      <c r="A88" s="5"/>
      <c r="B88" s="6">
        <v>9</v>
      </c>
      <c r="C88" s="6">
        <f t="shared" si="41"/>
        <v>0.13613491771291653</v>
      </c>
      <c r="D88" s="6">
        <v>200</v>
      </c>
      <c r="E88" s="6">
        <f t="shared" si="42"/>
        <v>-1.7466673162015944E-2</v>
      </c>
      <c r="F88" s="6">
        <f t="shared" si="43"/>
        <v>1.9510896375918067E-2</v>
      </c>
      <c r="G88" s="6">
        <f>-F88*D88</f>
        <v>-3.9021792751836135</v>
      </c>
      <c r="H88" s="6">
        <f t="shared" ref="H88:H89" si="44">G88/E88</f>
        <v>223.40712733261205</v>
      </c>
      <c r="I88" s="6">
        <f>G91</f>
        <v>-2.449788498487968E-5</v>
      </c>
    </row>
    <row r="89" spans="1:9" x14ac:dyDescent="0.8">
      <c r="A89" s="5"/>
      <c r="B89" s="6">
        <v>10</v>
      </c>
      <c r="C89" s="6">
        <f t="shared" si="41"/>
        <v>0.17776636084100303</v>
      </c>
      <c r="D89" s="6">
        <v>310</v>
      </c>
      <c r="E89" s="6">
        <f t="shared" si="42"/>
        <v>2.9783126837984057E-2</v>
      </c>
      <c r="F89" s="6">
        <f t="shared" si="43"/>
        <v>1.429614767532085E-2</v>
      </c>
      <c r="G89" s="6">
        <f t="shared" ref="G89" si="45">F89*D89</f>
        <v>4.4318057793494638</v>
      </c>
      <c r="H89" s="6">
        <f t="shared" si="44"/>
        <v>148.80256876512169</v>
      </c>
      <c r="I89" s="6">
        <f>G91</f>
        <v>-2.449788498487968E-5</v>
      </c>
    </row>
    <row r="90" spans="1:9" x14ac:dyDescent="0.8">
      <c r="A90" s="5"/>
      <c r="B90" s="5"/>
      <c r="C90" s="5"/>
      <c r="D90" s="5"/>
      <c r="E90" s="6"/>
      <c r="F90" s="25" t="s">
        <v>11</v>
      </c>
      <c r="G90" s="26">
        <f>SUM(G86:G89)</f>
        <v>-185.76380564230408</v>
      </c>
      <c r="H90" s="26">
        <f>SUM(H86:H89)</f>
        <v>-4098838.2456989535</v>
      </c>
      <c r="I90" s="5"/>
    </row>
    <row r="91" spans="1:9" x14ac:dyDescent="0.8">
      <c r="A91" s="5"/>
      <c r="B91" s="5"/>
      <c r="C91" s="5"/>
      <c r="D91" s="5"/>
      <c r="E91" s="6"/>
      <c r="F91" s="27" t="s">
        <v>12</v>
      </c>
      <c r="G91" s="18">
        <f>-G90/(1.85*H90)</f>
        <v>-2.449788498487968E-5</v>
      </c>
      <c r="H91" s="5"/>
      <c r="I91" s="5"/>
    </row>
    <row r="93" spans="1:9" ht="16.899999999999999" x14ac:dyDescent="0.9">
      <c r="A93" s="38" t="s">
        <v>18</v>
      </c>
      <c r="B93" s="38"/>
      <c r="C93" s="38"/>
      <c r="D93" s="38"/>
      <c r="E93" s="38"/>
      <c r="F93" s="38"/>
      <c r="G93" s="38"/>
      <c r="H93" s="38"/>
      <c r="I93" s="38"/>
    </row>
    <row r="94" spans="1:9" ht="17.149999999999999" x14ac:dyDescent="0.8">
      <c r="A94" s="2" t="s">
        <v>8</v>
      </c>
      <c r="B94" s="2" t="s">
        <v>0</v>
      </c>
      <c r="C94" s="2" t="s">
        <v>2</v>
      </c>
      <c r="D94" s="2" t="s">
        <v>3</v>
      </c>
      <c r="E94" s="2" t="s">
        <v>1</v>
      </c>
      <c r="F94" s="2" t="s">
        <v>4</v>
      </c>
      <c r="G94" s="2" t="s">
        <v>5</v>
      </c>
      <c r="H94" s="3" t="s">
        <v>6</v>
      </c>
      <c r="I94" s="2" t="s">
        <v>7</v>
      </c>
    </row>
    <row r="95" spans="1:9" x14ac:dyDescent="0.8">
      <c r="A95" s="6" t="s">
        <v>41</v>
      </c>
      <c r="B95" s="6">
        <v>1</v>
      </c>
      <c r="C95" s="6">
        <f>SQRT((4*ABS(E95))/$L$18)</f>
        <v>0.17762962454759568</v>
      </c>
      <c r="D95" s="6">
        <v>200</v>
      </c>
      <c r="E95" s="6">
        <f>E72+I72</f>
        <v>-2.9737326630221276E-2</v>
      </c>
      <c r="F95" s="6">
        <f>(ABS(E95)/(0.278*100*(C95)^2.63))^1.85</f>
        <v>1.4308974742411728E-2</v>
      </c>
      <c r="G95" s="6">
        <f>-F95*D95</f>
        <v>-2.8617949484823457</v>
      </c>
      <c r="H95" s="6">
        <f>G95/E95</f>
        <v>96.235784207110854</v>
      </c>
      <c r="I95" s="6">
        <f>G100</f>
        <v>-1.9721572096069135E-6</v>
      </c>
    </row>
    <row r="96" spans="1:9" x14ac:dyDescent="0.8">
      <c r="A96" s="5"/>
      <c r="B96" s="6">
        <v>2</v>
      </c>
      <c r="C96" s="6">
        <f t="shared" ref="C96:C98" si="46">SQRT((4*ABS(E96))/$L$18)</f>
        <v>0.35008690804486686</v>
      </c>
      <c r="D96" s="6">
        <v>300</v>
      </c>
      <c r="E96" s="6">
        <f t="shared" ref="E96:E98" si="47">E73+I73</f>
        <v>0.11551087336977872</v>
      </c>
      <c r="F96" s="6">
        <f t="shared" ref="F96:F98" si="48">(ABS(E96)/(0.278*100*(C96)^2.63))^1.85</f>
        <v>6.4890592066290656E-3</v>
      </c>
      <c r="G96" s="6">
        <f>F96*D96</f>
        <v>1.9467177619887197</v>
      </c>
      <c r="H96" s="6">
        <f>G96/E96</f>
        <v>16.85311265682147</v>
      </c>
      <c r="I96" s="6">
        <f>G100</f>
        <v>-1.9721572096069135E-6</v>
      </c>
    </row>
    <row r="97" spans="1:9" ht="15.55" x14ac:dyDescent="0.85">
      <c r="A97" s="5"/>
      <c r="B97" s="22">
        <v>3</v>
      </c>
      <c r="C97" s="6">
        <f t="shared" si="46"/>
        <v>0.26081649100316706</v>
      </c>
      <c r="D97" s="6">
        <v>200</v>
      </c>
      <c r="E97" s="6">
        <f t="shared" si="47"/>
        <v>6.4112280138161643E-2</v>
      </c>
      <c r="F97" s="6">
        <f t="shared" si="48"/>
        <v>9.1449264140880775E-3</v>
      </c>
      <c r="G97" s="6">
        <f t="shared" ref="G97:G98" si="49">F97*D97</f>
        <v>1.8289852828176154</v>
      </c>
      <c r="H97" s="6">
        <f t="shared" ref="H97:H98" si="50">G97/E97</f>
        <v>28.527846441838619</v>
      </c>
      <c r="I97" s="6">
        <f>G100-G107</f>
        <v>1.5796780785245308E-3</v>
      </c>
    </row>
    <row r="98" spans="1:9" ht="15.55" x14ac:dyDescent="0.85">
      <c r="A98" s="5"/>
      <c r="B98" s="22">
        <v>8</v>
      </c>
      <c r="C98" s="6">
        <f t="shared" si="46"/>
        <v>1.966429836280691E-3</v>
      </c>
      <c r="D98" s="6">
        <v>300</v>
      </c>
      <c r="E98" s="6">
        <f t="shared" si="47"/>
        <v>3.6444167795487878E-6</v>
      </c>
      <c r="F98" s="6">
        <f t="shared" si="48"/>
        <v>2.7235570316610755</v>
      </c>
      <c r="G98" s="6">
        <f t="shared" si="49"/>
        <v>817.06710949832268</v>
      </c>
      <c r="H98" s="6">
        <f t="shared" si="50"/>
        <v>224196945.33386576</v>
      </c>
      <c r="I98" s="6">
        <f>G100-G114</f>
        <v>-3.9385623770641967E-6</v>
      </c>
    </row>
    <row r="99" spans="1:9" x14ac:dyDescent="0.8">
      <c r="A99" s="5"/>
      <c r="B99" s="5"/>
      <c r="C99" s="6"/>
      <c r="D99" s="5"/>
      <c r="E99" s="6"/>
      <c r="F99" s="25" t="s">
        <v>11</v>
      </c>
      <c r="G99" s="26">
        <f>SUM(G95:G98)</f>
        <v>817.98101759464669</v>
      </c>
      <c r="H99" s="26">
        <f>SUM(H95:H98)</f>
        <v>224197086.95060906</v>
      </c>
      <c r="I99" s="5"/>
    </row>
    <row r="100" spans="1:9" x14ac:dyDescent="0.8">
      <c r="A100" s="5"/>
      <c r="B100" s="5"/>
      <c r="C100" s="6"/>
      <c r="D100" s="5"/>
      <c r="E100" s="6"/>
      <c r="F100" s="27" t="s">
        <v>12</v>
      </c>
      <c r="G100" s="18">
        <f>-G99/(1.85*H99)</f>
        <v>-1.9721572096069135E-6</v>
      </c>
      <c r="H100" s="5"/>
      <c r="I100" s="5"/>
    </row>
    <row r="101" spans="1:9" x14ac:dyDescent="0.8">
      <c r="A101" s="5"/>
      <c r="B101" s="5"/>
      <c r="C101" s="6"/>
      <c r="D101" s="5"/>
      <c r="E101" s="6"/>
      <c r="F101" s="5"/>
      <c r="G101" s="5"/>
      <c r="H101" s="5"/>
      <c r="I101" s="5"/>
    </row>
    <row r="102" spans="1:9" ht="15.55" x14ac:dyDescent="0.85">
      <c r="A102" s="6" t="s">
        <v>10</v>
      </c>
      <c r="B102" s="22">
        <v>3</v>
      </c>
      <c r="C102" s="6">
        <f t="shared" ref="C102:C105" si="51">SQRT((4*ABS(E102))/$L$18)</f>
        <v>0.26081649100316706</v>
      </c>
      <c r="D102" s="6">
        <v>200</v>
      </c>
      <c r="E102" s="6">
        <f t="shared" ref="E102:E105" si="52">E79+I79</f>
        <v>-6.4112280138161643E-2</v>
      </c>
      <c r="F102" s="6">
        <f>(ABS(E102)/(0.278*100*(C102)^2.63))^1.85</f>
        <v>9.1449264140880775E-3</v>
      </c>
      <c r="G102" s="6">
        <f>-F102*D102</f>
        <v>-1.8289852828176154</v>
      </c>
      <c r="H102" s="6">
        <f>G102/E102</f>
        <v>28.527846441838619</v>
      </c>
      <c r="I102" s="6">
        <f>G107-G100</f>
        <v>-1.5796780785245308E-3</v>
      </c>
    </row>
    <row r="103" spans="1:9" x14ac:dyDescent="0.8">
      <c r="A103" s="5"/>
      <c r="B103" s="6">
        <v>4</v>
      </c>
      <c r="C103" s="6">
        <f t="shared" si="51"/>
        <v>0.16893998415625386</v>
      </c>
      <c r="D103" s="6">
        <v>280</v>
      </c>
      <c r="E103" s="6">
        <f t="shared" si="52"/>
        <v>2.689899323161709E-2</v>
      </c>
      <c r="F103" s="6">
        <f t="shared" ref="F103:F105" si="53">(ABS(E103)/(0.278*100*(C103)^2.63))^1.85</f>
        <v>1.517038294599185E-2</v>
      </c>
      <c r="G103" s="6">
        <f>F103*D103</f>
        <v>4.2477072248777183</v>
      </c>
      <c r="H103" s="6">
        <f>G103/E103</f>
        <v>157.91324189356504</v>
      </c>
      <c r="I103" s="6">
        <f>G107</f>
        <v>-1.5816502357341377E-3</v>
      </c>
    </row>
    <row r="104" spans="1:9" x14ac:dyDescent="0.8">
      <c r="A104" s="5"/>
      <c r="B104" s="6">
        <v>5</v>
      </c>
      <c r="C104" s="6">
        <f t="shared" si="51"/>
        <v>0.12467267851244705</v>
      </c>
      <c r="D104" s="6">
        <v>120</v>
      </c>
      <c r="E104" s="6">
        <f t="shared" si="52"/>
        <v>1.4649193231617091E-2</v>
      </c>
      <c r="F104" s="6">
        <f t="shared" si="53"/>
        <v>2.1617092187460989E-2</v>
      </c>
      <c r="G104" s="6">
        <f t="shared" ref="G104:G105" si="54">F104*D104</f>
        <v>2.5940510624953186</v>
      </c>
      <c r="H104" s="6">
        <f t="shared" ref="H104:H105" si="55">G104/E104</f>
        <v>177.07808351497641</v>
      </c>
      <c r="I104" s="6">
        <f>G107</f>
        <v>-1.5816502357341377E-3</v>
      </c>
    </row>
    <row r="105" spans="1:9" x14ac:dyDescent="0.8">
      <c r="A105" s="5"/>
      <c r="B105" s="6">
        <v>6</v>
      </c>
      <c r="C105" s="6">
        <f t="shared" si="51"/>
        <v>5.0456271049500359E-2</v>
      </c>
      <c r="D105" s="6">
        <v>290</v>
      </c>
      <c r="E105" s="6">
        <f t="shared" si="52"/>
        <v>2.3993932316170924E-3</v>
      </c>
      <c r="F105" s="6">
        <f t="shared" si="53"/>
        <v>6.2039902235608541E-2</v>
      </c>
      <c r="G105" s="6">
        <f t="shared" si="54"/>
        <v>17.991571648326477</v>
      </c>
      <c r="H105" s="6">
        <f t="shared" si="55"/>
        <v>7498.3839294240643</v>
      </c>
      <c r="I105" s="6">
        <f>G107</f>
        <v>-1.5816502357341377E-3</v>
      </c>
    </row>
    <row r="106" spans="1:9" x14ac:dyDescent="0.8">
      <c r="A106" s="5"/>
      <c r="B106" s="5"/>
      <c r="C106" s="6"/>
      <c r="D106" s="5"/>
      <c r="E106" s="6"/>
      <c r="F106" s="25" t="s">
        <v>11</v>
      </c>
      <c r="G106" s="26">
        <f>SUM(G102:G105)</f>
        <v>23.004344652881898</v>
      </c>
      <c r="H106" s="26">
        <f>SUM(H102:H105)</f>
        <v>7861.9031012744445</v>
      </c>
      <c r="I106" s="5"/>
    </row>
    <row r="107" spans="1:9" x14ac:dyDescent="0.8">
      <c r="A107" s="5"/>
      <c r="B107" s="5"/>
      <c r="C107" s="6"/>
      <c r="D107" s="5"/>
      <c r="E107" s="6"/>
      <c r="F107" s="27" t="s">
        <v>12</v>
      </c>
      <c r="G107" s="18">
        <f>-G106/(1.85*H106)</f>
        <v>-1.5816502357341377E-3</v>
      </c>
      <c r="H107" s="5"/>
      <c r="I107" s="5"/>
    </row>
    <row r="108" spans="1:9" x14ac:dyDescent="0.8">
      <c r="A108" s="5"/>
      <c r="B108" s="5"/>
      <c r="C108" s="6"/>
      <c r="D108" s="5"/>
      <c r="E108" s="6"/>
      <c r="F108" s="5"/>
      <c r="G108" s="5"/>
      <c r="H108" s="5"/>
      <c r="I108" s="5"/>
    </row>
    <row r="109" spans="1:9" x14ac:dyDescent="0.8">
      <c r="A109" s="6" t="s">
        <v>42</v>
      </c>
      <c r="B109" s="6">
        <v>7</v>
      </c>
      <c r="C109" s="6">
        <f t="shared" ref="C109:C112" si="56">SQRT((4*ABS(E109))/$L$18)</f>
        <v>0.21112159402256817</v>
      </c>
      <c r="D109" s="6">
        <v>80</v>
      </c>
      <c r="E109" s="6">
        <f t="shared" ref="E109:E112" si="57">E86+I86</f>
        <v>4.200842895299918E-2</v>
      </c>
      <c r="F109" s="6">
        <f>(ABS(E109)/(0.278*100*(C109)^2.63))^1.85</f>
        <v>1.1699731695742017E-2</v>
      </c>
      <c r="G109" s="6">
        <f>F109*D109</f>
        <v>0.9359785356593614</v>
      </c>
      <c r="H109" s="6">
        <f>G109/E109</f>
        <v>22.280731724258818</v>
      </c>
      <c r="I109" s="6">
        <f>G114</f>
        <v>1.9664051674572827E-6</v>
      </c>
    </row>
    <row r="110" spans="1:9" ht="15.55" x14ac:dyDescent="0.85">
      <c r="A110" s="5"/>
      <c r="B110" s="22">
        <v>8</v>
      </c>
      <c r="C110" s="6">
        <f t="shared" si="56"/>
        <v>1.966429836280691E-3</v>
      </c>
      <c r="D110" s="6">
        <v>300</v>
      </c>
      <c r="E110" s="6">
        <f t="shared" si="57"/>
        <v>-3.6444167795487878E-6</v>
      </c>
      <c r="F110" s="6">
        <f t="shared" ref="F110:F112" si="58">(ABS(E110)/(0.278*100*(C110)^2.63))^1.85</f>
        <v>2.7235570316610755</v>
      </c>
      <c r="G110" s="6">
        <f>-F110*D110</f>
        <v>-817.06710949832268</v>
      </c>
      <c r="H110" s="6">
        <f>G110/E110</f>
        <v>224196945.33386576</v>
      </c>
      <c r="I110" s="6">
        <f>G114-G100</f>
        <v>3.9385623770641967E-6</v>
      </c>
    </row>
    <row r="111" spans="1:9" x14ac:dyDescent="0.8">
      <c r="A111" s="5"/>
      <c r="B111" s="6">
        <v>9</v>
      </c>
      <c r="C111" s="6">
        <f t="shared" si="56"/>
        <v>0.13623035228602137</v>
      </c>
      <c r="D111" s="6">
        <v>200</v>
      </c>
      <c r="E111" s="6">
        <f t="shared" si="57"/>
        <v>-1.7491171047000823E-2</v>
      </c>
      <c r="F111" s="6">
        <f t="shared" si="58"/>
        <v>1.9494967094892124E-2</v>
      </c>
      <c r="G111" s="6">
        <f>-F111*D111</f>
        <v>-3.8989934189784248</v>
      </c>
      <c r="H111" s="6">
        <f t="shared" ref="H111:H112" si="59">G111/E111</f>
        <v>222.91208567461683</v>
      </c>
      <c r="I111" s="6">
        <f>G114</f>
        <v>1.9664051674572827E-6</v>
      </c>
    </row>
    <row r="112" spans="1:9" x14ac:dyDescent="0.8">
      <c r="A112" s="5"/>
      <c r="B112" s="6">
        <v>10</v>
      </c>
      <c r="C112" s="6">
        <f t="shared" si="56"/>
        <v>0.17769323561515435</v>
      </c>
      <c r="D112" s="6">
        <v>310</v>
      </c>
      <c r="E112" s="6">
        <f t="shared" si="57"/>
        <v>2.9758628952999178E-2</v>
      </c>
      <c r="F112" s="6">
        <f t="shared" si="58"/>
        <v>1.4303004805838295E-2</v>
      </c>
      <c r="G112" s="6">
        <f t="shared" ref="G112" si="60">F112*D112</f>
        <v>4.4339314898098712</v>
      </c>
      <c r="H112" s="6">
        <f t="shared" si="59"/>
        <v>148.9964976818263</v>
      </c>
      <c r="I112" s="6">
        <f>G114</f>
        <v>1.9664051674572827E-6</v>
      </c>
    </row>
    <row r="113" spans="1:9" x14ac:dyDescent="0.8">
      <c r="A113" s="5"/>
      <c r="B113" s="5"/>
      <c r="C113" s="5"/>
      <c r="D113" s="5"/>
      <c r="E113" s="6"/>
      <c r="F113" s="25" t="s">
        <v>11</v>
      </c>
      <c r="G113" s="26">
        <f>SUM(G109:G112)</f>
        <v>-815.59619289183183</v>
      </c>
      <c r="H113" s="26">
        <f>SUM(H109:H112)</f>
        <v>224197339.52318087</v>
      </c>
      <c r="I113" s="5"/>
    </row>
    <row r="114" spans="1:9" x14ac:dyDescent="0.8">
      <c r="A114" s="5"/>
      <c r="B114" s="5"/>
      <c r="C114" s="5"/>
      <c r="D114" s="5"/>
      <c r="E114" s="6"/>
      <c r="F114" s="27" t="s">
        <v>12</v>
      </c>
      <c r="G114" s="18">
        <f>-G113/(1.85*H113)</f>
        <v>1.9664051674572827E-6</v>
      </c>
      <c r="H114" s="5"/>
      <c r="I114" s="5"/>
    </row>
    <row r="116" spans="1:9" ht="16.899999999999999" x14ac:dyDescent="0.9">
      <c r="A116" s="38" t="s">
        <v>18</v>
      </c>
      <c r="B116" s="38"/>
      <c r="C116" s="38"/>
      <c r="D116" s="38"/>
      <c r="E116" s="38"/>
      <c r="F116" s="38"/>
      <c r="G116" s="38"/>
      <c r="H116" s="38"/>
      <c r="I116" s="38"/>
    </row>
    <row r="117" spans="1:9" ht="17.149999999999999" x14ac:dyDescent="0.8">
      <c r="A117" s="2" t="s">
        <v>8</v>
      </c>
      <c r="B117" s="2" t="s">
        <v>0</v>
      </c>
      <c r="C117" s="2" t="s">
        <v>2</v>
      </c>
      <c r="D117" s="2" t="s">
        <v>3</v>
      </c>
      <c r="E117" s="2" t="s">
        <v>1</v>
      </c>
      <c r="F117" s="2" t="s">
        <v>4</v>
      </c>
      <c r="G117" s="2" t="s">
        <v>5</v>
      </c>
      <c r="H117" s="3" t="s">
        <v>6</v>
      </c>
      <c r="I117" s="2" t="s">
        <v>7</v>
      </c>
    </row>
    <row r="118" spans="1:9" x14ac:dyDescent="0.8">
      <c r="A118" s="6" t="s">
        <v>41</v>
      </c>
      <c r="B118" s="6">
        <v>1</v>
      </c>
      <c r="C118" s="6">
        <f>SQRT((4*ABS(E118))/$L$18)</f>
        <v>0.17763551458171184</v>
      </c>
      <c r="D118" s="6">
        <v>200</v>
      </c>
      <c r="E118" s="6">
        <f>E95+I95</f>
        <v>-2.9739298787430882E-2</v>
      </c>
      <c r="F118" s="6">
        <f>(ABS(E118)/(0.278*100*(C118)^2.63))^1.85</f>
        <v>1.4308421764715048E-2</v>
      </c>
      <c r="G118" s="6">
        <f>-F118*D118</f>
        <v>-2.8616843529430098</v>
      </c>
      <c r="H118" s="6">
        <f>G118/E118</f>
        <v>96.225683510482824</v>
      </c>
      <c r="I118" s="6">
        <f>G123</f>
        <v>1.5903749686558201E-7</v>
      </c>
    </row>
    <row r="119" spans="1:9" x14ac:dyDescent="0.8">
      <c r="A119" s="5"/>
      <c r="B119" s="6">
        <v>2</v>
      </c>
      <c r="C119" s="6">
        <f t="shared" ref="C119:C121" si="61">SQRT((4*ABS(E119))/$L$18)</f>
        <v>0.35008391945450068</v>
      </c>
      <c r="D119" s="6">
        <v>300</v>
      </c>
      <c r="E119" s="6">
        <f t="shared" ref="E119:E121" si="62">E96+I96</f>
        <v>0.11550890121256911</v>
      </c>
      <c r="F119" s="6">
        <f t="shared" ref="F119:F121" si="63">(ABS(E119)/(0.278*100*(C119)^2.63))^1.85</f>
        <v>6.4891237703498883E-3</v>
      </c>
      <c r="G119" s="6">
        <f>F119*D119</f>
        <v>1.9467371311049666</v>
      </c>
      <c r="H119" s="6">
        <f>G119/E119</f>
        <v>16.853568085825859</v>
      </c>
      <c r="I119" s="6">
        <f>G123</f>
        <v>1.5903749686558201E-7</v>
      </c>
    </row>
    <row r="120" spans="1:9" ht="15.55" x14ac:dyDescent="0.85">
      <c r="A120" s="5"/>
      <c r="B120" s="22">
        <v>3</v>
      </c>
      <c r="C120" s="6">
        <f t="shared" si="61"/>
        <v>0.26401009919536356</v>
      </c>
      <c r="D120" s="6">
        <v>200</v>
      </c>
      <c r="E120" s="6">
        <f t="shared" si="62"/>
        <v>6.5691958216686178E-2</v>
      </c>
      <c r="F120" s="6">
        <f t="shared" si="63"/>
        <v>9.0161260257312897E-3</v>
      </c>
      <c r="G120" s="6">
        <f t="shared" ref="G120:G121" si="64">F120*D120</f>
        <v>1.8032252051462578</v>
      </c>
      <c r="H120" s="6">
        <f t="shared" ref="H120:H121" si="65">G120/E120</f>
        <v>27.44971004210721</v>
      </c>
      <c r="I120" s="6">
        <f>G123-G130</f>
        <v>5.0754496392741409E-4</v>
      </c>
    </row>
    <row r="121" spans="1:9" ht="15.55" x14ac:dyDescent="0.85">
      <c r="A121" s="5"/>
      <c r="B121" s="22">
        <v>8</v>
      </c>
      <c r="C121" s="6">
        <f t="shared" si="61"/>
        <v>5.5865747307449164E-4</v>
      </c>
      <c r="D121" s="6">
        <v>300</v>
      </c>
      <c r="E121" s="6">
        <f t="shared" si="62"/>
        <v>-2.9414559751540895E-7</v>
      </c>
      <c r="F121" s="6">
        <f t="shared" si="63"/>
        <v>11.806481793736815</v>
      </c>
      <c r="G121" s="6">
        <f t="shared" si="64"/>
        <v>3541.9445381210444</v>
      </c>
      <c r="H121" s="6">
        <f t="shared" si="65"/>
        <v>-12041467110.299002</v>
      </c>
      <c r="I121" s="6">
        <f>G123-G137</f>
        <v>3.1796911329076285E-7</v>
      </c>
    </row>
    <row r="122" spans="1:9" x14ac:dyDescent="0.8">
      <c r="A122" s="5"/>
      <c r="B122" s="5"/>
      <c r="C122" s="6"/>
      <c r="D122" s="5"/>
      <c r="E122" s="6"/>
      <c r="F122" s="25" t="s">
        <v>11</v>
      </c>
      <c r="G122" s="26">
        <f>SUM(G118:G121)</f>
        <v>3542.8328161043528</v>
      </c>
      <c r="H122" s="26">
        <f>SUM(H118:H121)</f>
        <v>-12041466969.770041</v>
      </c>
      <c r="I122" s="5"/>
    </row>
    <row r="123" spans="1:9" x14ac:dyDescent="0.8">
      <c r="A123" s="5"/>
      <c r="B123" s="5"/>
      <c r="C123" s="6"/>
      <c r="D123" s="5"/>
      <c r="E123" s="6"/>
      <c r="F123" s="27" t="s">
        <v>12</v>
      </c>
      <c r="G123" s="18">
        <f>-G122/(1.85*H122)</f>
        <v>1.5903749686558201E-7</v>
      </c>
      <c r="H123" s="5"/>
      <c r="I123" s="5"/>
    </row>
    <row r="124" spans="1:9" x14ac:dyDescent="0.8">
      <c r="A124" s="5"/>
      <c r="B124" s="5"/>
      <c r="C124" s="6"/>
      <c r="D124" s="5"/>
      <c r="E124" s="6"/>
      <c r="F124" s="5"/>
      <c r="G124" s="5"/>
      <c r="H124" s="5"/>
      <c r="I124" s="5"/>
    </row>
    <row r="125" spans="1:9" ht="15.55" x14ac:dyDescent="0.85">
      <c r="A125" s="6" t="s">
        <v>10</v>
      </c>
      <c r="B125" s="22">
        <v>3</v>
      </c>
      <c r="C125" s="6">
        <f t="shared" ref="C125:C128" si="66">SQRT((4*ABS(E125))/$L$18)</f>
        <v>0.26401009919536356</v>
      </c>
      <c r="D125" s="6">
        <v>200</v>
      </c>
      <c r="E125" s="6">
        <f t="shared" ref="E125:E128" si="67">E102+I102</f>
        <v>-6.5691958216686178E-2</v>
      </c>
      <c r="F125" s="6">
        <f>(ABS(E125)/(0.278*100*(C125)^2.63))^1.85</f>
        <v>9.0161260257312897E-3</v>
      </c>
      <c r="G125" s="6">
        <f>-F125*D125</f>
        <v>-1.8032252051462578</v>
      </c>
      <c r="H125" s="6">
        <f>G125/E125</f>
        <v>27.44971004210721</v>
      </c>
      <c r="I125" s="6">
        <f>G130-G123</f>
        <v>-5.0754496392741409E-4</v>
      </c>
    </row>
    <row r="126" spans="1:9" x14ac:dyDescent="0.8">
      <c r="A126" s="5"/>
      <c r="B126" s="6">
        <v>4</v>
      </c>
      <c r="C126" s="6">
        <f t="shared" si="66"/>
        <v>0.16389794149099304</v>
      </c>
      <c r="D126" s="6">
        <v>280</v>
      </c>
      <c r="E126" s="6">
        <f t="shared" si="67"/>
        <v>2.5317342995882952E-2</v>
      </c>
      <c r="F126" s="6">
        <f t="shared" ref="F126:F128" si="68">(ABS(E126)/(0.278*100*(C126)^2.63))^1.85</f>
        <v>1.5715684450508423E-2</v>
      </c>
      <c r="G126" s="6">
        <f>F126*D126</f>
        <v>4.4003916461423582</v>
      </c>
      <c r="H126" s="6">
        <f>G126/E126</f>
        <v>173.80937829289351</v>
      </c>
      <c r="I126" s="6">
        <f>G130</f>
        <v>-5.0738592643054855E-4</v>
      </c>
    </row>
    <row r="127" spans="1:9" x14ac:dyDescent="0.8">
      <c r="A127" s="5"/>
      <c r="B127" s="6">
        <v>5</v>
      </c>
      <c r="C127" s="6">
        <f t="shared" si="66"/>
        <v>0.11775013267821674</v>
      </c>
      <c r="D127" s="6">
        <v>120</v>
      </c>
      <c r="E127" s="6">
        <f t="shared" si="67"/>
        <v>1.3067542995882954E-2</v>
      </c>
      <c r="F127" s="6">
        <f t="shared" si="68"/>
        <v>2.3105384259962298E-2</v>
      </c>
      <c r="G127" s="6">
        <f t="shared" ref="G127:G128" si="69">F127*D127</f>
        <v>2.7726461111954759</v>
      </c>
      <c r="H127" s="6">
        <f t="shared" ref="H127:H128" si="70">G127/E127</f>
        <v>212.17807449105183</v>
      </c>
      <c r="I127" s="6">
        <f>G130</f>
        <v>-5.0738592643054855E-4</v>
      </c>
    </row>
    <row r="128" spans="1:9" x14ac:dyDescent="0.8">
      <c r="A128" s="5"/>
      <c r="B128" s="6">
        <v>6</v>
      </c>
      <c r="C128" s="6">
        <f t="shared" si="66"/>
        <v>2.945593771195067E-2</v>
      </c>
      <c r="D128" s="6">
        <v>290</v>
      </c>
      <c r="E128" s="6">
        <f t="shared" si="67"/>
        <v>8.1774299588295465E-4</v>
      </c>
      <c r="F128" s="6">
        <f t="shared" si="68"/>
        <v>0.11617100683588422</v>
      </c>
      <c r="G128" s="6">
        <f t="shared" si="69"/>
        <v>33.689591982406419</v>
      </c>
      <c r="H128" s="6">
        <f t="shared" si="70"/>
        <v>41198.264188163688</v>
      </c>
      <c r="I128" s="6">
        <f>G130</f>
        <v>-5.0738592643054855E-4</v>
      </c>
    </row>
    <row r="129" spans="1:9" x14ac:dyDescent="0.8">
      <c r="A129" s="5"/>
      <c r="B129" s="5"/>
      <c r="C129" s="6"/>
      <c r="D129" s="5"/>
      <c r="E129" s="6"/>
      <c r="F129" s="25" t="s">
        <v>11</v>
      </c>
      <c r="G129" s="26">
        <f>SUM(G125:G128)</f>
        <v>39.059404534597995</v>
      </c>
      <c r="H129" s="26">
        <f>SUM(H125:H128)</f>
        <v>41611.701350989744</v>
      </c>
      <c r="I129" s="5"/>
    </row>
    <row r="130" spans="1:9" x14ac:dyDescent="0.8">
      <c r="A130" s="5"/>
      <c r="B130" s="5"/>
      <c r="C130" s="6"/>
      <c r="D130" s="5"/>
      <c r="E130" s="6"/>
      <c r="F130" s="27" t="s">
        <v>12</v>
      </c>
      <c r="G130" s="18">
        <f>-G129/(1.85*H129)</f>
        <v>-5.0738592643054855E-4</v>
      </c>
      <c r="H130" s="5"/>
      <c r="I130" s="5"/>
    </row>
    <row r="131" spans="1:9" x14ac:dyDescent="0.8">
      <c r="A131" s="5"/>
      <c r="B131" s="5"/>
      <c r="C131" s="6"/>
      <c r="D131" s="5"/>
      <c r="E131" s="6"/>
      <c r="F131" s="5"/>
      <c r="G131" s="5"/>
      <c r="H131" s="5"/>
      <c r="I131" s="5"/>
    </row>
    <row r="132" spans="1:9" x14ac:dyDescent="0.8">
      <c r="A132" s="6" t="s">
        <v>42</v>
      </c>
      <c r="B132" s="6">
        <v>7</v>
      </c>
      <c r="C132" s="6">
        <f t="shared" ref="C132:C135" si="71">SQRT((4*ABS(E132))/$L$18)</f>
        <v>0.21112653524205233</v>
      </c>
      <c r="D132" s="6">
        <v>80</v>
      </c>
      <c r="E132" s="6">
        <f t="shared" ref="E132:E135" si="72">E109+I109</f>
        <v>4.2010395358166634E-2</v>
      </c>
      <c r="F132" s="6">
        <f>(ABS(E132)/(0.278*100*(C132)^2.63))^1.85</f>
        <v>1.1699412557635645E-2</v>
      </c>
      <c r="G132" s="6">
        <f>F132*D132</f>
        <v>0.93595300461085162</v>
      </c>
      <c r="H132" s="6">
        <f>G132/E132</f>
        <v>22.279081085317767</v>
      </c>
      <c r="I132" s="6">
        <f>G137</f>
        <v>-1.5893161642518086E-7</v>
      </c>
    </row>
    <row r="133" spans="1:9" ht="15.55" x14ac:dyDescent="0.85">
      <c r="A133" s="5"/>
      <c r="B133" s="22">
        <v>8</v>
      </c>
      <c r="C133" s="6">
        <f t="shared" si="71"/>
        <v>5.5865747307449164E-4</v>
      </c>
      <c r="D133" s="6">
        <v>300</v>
      </c>
      <c r="E133" s="6">
        <f t="shared" si="72"/>
        <v>2.9414559751540895E-7</v>
      </c>
      <c r="F133" s="6">
        <f t="shared" ref="F133:F135" si="73">(ABS(E133)/(0.278*100*(C133)^2.63))^1.85</f>
        <v>11.806481793736815</v>
      </c>
      <c r="G133" s="6">
        <f>-F133*D133</f>
        <v>-3541.9445381210444</v>
      </c>
      <c r="H133" s="6">
        <f>G133/E133</f>
        <v>-12041467110.299002</v>
      </c>
      <c r="I133" s="6">
        <f>G137-G123</f>
        <v>-3.1796911329076285E-7</v>
      </c>
    </row>
    <row r="134" spans="1:9" x14ac:dyDescent="0.8">
      <c r="A134" s="5"/>
      <c r="B134" s="6">
        <v>9</v>
      </c>
      <c r="C134" s="6">
        <f t="shared" si="71"/>
        <v>0.13622269437685489</v>
      </c>
      <c r="D134" s="6">
        <v>200</v>
      </c>
      <c r="E134" s="6">
        <f t="shared" si="72"/>
        <v>-1.7489204641833365E-2</v>
      </c>
      <c r="F134" s="6">
        <f t="shared" si="73"/>
        <v>1.9496244408530247E-2</v>
      </c>
      <c r="G134" s="6">
        <f>-F134*D134</f>
        <v>-3.8992488817060496</v>
      </c>
      <c r="H134" s="6">
        <f t="shared" ref="H134:H135" si="74">G134/E134</f>
        <v>222.95175575790492</v>
      </c>
      <c r="I134" s="6">
        <f>G137</f>
        <v>-1.5893161642518086E-7</v>
      </c>
    </row>
    <row r="135" spans="1:9" x14ac:dyDescent="0.8">
      <c r="A135" s="5"/>
      <c r="B135" s="6">
        <v>10</v>
      </c>
      <c r="C135" s="6">
        <f t="shared" si="71"/>
        <v>0.17769910636822639</v>
      </c>
      <c r="D135" s="6">
        <v>310</v>
      </c>
      <c r="E135" s="6">
        <f t="shared" si="72"/>
        <v>2.9760595358166636E-2</v>
      </c>
      <c r="F135" s="6">
        <f t="shared" si="73"/>
        <v>1.4302454065426051E-2</v>
      </c>
      <c r="G135" s="6">
        <f t="shared" ref="G135" si="75">F135*D135</f>
        <v>4.4337607602820759</v>
      </c>
      <c r="H135" s="6">
        <f t="shared" si="74"/>
        <v>148.9809161047379</v>
      </c>
      <c r="I135" s="6">
        <f>G137</f>
        <v>-1.5893161642518086E-7</v>
      </c>
    </row>
    <row r="136" spans="1:9" x14ac:dyDescent="0.8">
      <c r="A136" s="5"/>
      <c r="B136" s="5"/>
      <c r="C136" s="5"/>
      <c r="D136" s="5"/>
      <c r="E136" s="6"/>
      <c r="F136" s="25" t="s">
        <v>11</v>
      </c>
      <c r="G136" s="26">
        <f>SUM(G132:G135)</f>
        <v>-3540.4740732378577</v>
      </c>
      <c r="H136" s="26">
        <f>SUM(H132:H135)</f>
        <v>-12041466716.087248</v>
      </c>
      <c r="I136" s="5"/>
    </row>
    <row r="137" spans="1:9" x14ac:dyDescent="0.8">
      <c r="A137" s="5"/>
      <c r="B137" s="5"/>
      <c r="C137" s="5"/>
      <c r="D137" s="5"/>
      <c r="E137" s="6"/>
      <c r="F137" s="27" t="s">
        <v>12</v>
      </c>
      <c r="G137" s="18">
        <f>-G136/(1.85*H136)</f>
        <v>-1.5893161642518086E-7</v>
      </c>
      <c r="H137" s="5"/>
      <c r="I137" s="5"/>
    </row>
    <row r="139" spans="1:9" ht="16.899999999999999" x14ac:dyDescent="0.9">
      <c r="A139" s="38" t="s">
        <v>18</v>
      </c>
      <c r="B139" s="38"/>
      <c r="C139" s="38"/>
      <c r="D139" s="38"/>
      <c r="E139" s="38"/>
      <c r="F139" s="38"/>
      <c r="G139" s="38"/>
      <c r="H139" s="38"/>
      <c r="I139" s="38"/>
    </row>
    <row r="140" spans="1:9" ht="17.149999999999999" x14ac:dyDescent="0.8">
      <c r="A140" s="2" t="s">
        <v>8</v>
      </c>
      <c r="B140" s="2" t="s">
        <v>0</v>
      </c>
      <c r="C140" s="2" t="s">
        <v>2</v>
      </c>
      <c r="D140" s="2" t="s">
        <v>3</v>
      </c>
      <c r="E140" s="2" t="s">
        <v>1</v>
      </c>
      <c r="F140" s="2" t="s">
        <v>4</v>
      </c>
      <c r="G140" s="2" t="s">
        <v>5</v>
      </c>
      <c r="H140" s="3" t="s">
        <v>6</v>
      </c>
      <c r="I140" s="2" t="s">
        <v>7</v>
      </c>
    </row>
    <row r="141" spans="1:9" x14ac:dyDescent="0.8">
      <c r="A141" s="6" t="s">
        <v>41</v>
      </c>
      <c r="B141" s="6">
        <v>1</v>
      </c>
      <c r="C141" s="6">
        <f>SQRT((4*ABS(E141))/$L$18)</f>
        <v>0.17763503960841867</v>
      </c>
      <c r="D141" s="6">
        <v>200</v>
      </c>
      <c r="E141" s="6">
        <f>E118+I118</f>
        <v>-2.9739139749934015E-2</v>
      </c>
      <c r="F141" s="6">
        <f>(ABS(E141)/(0.278*100*(C141)^2.63))^1.85</f>
        <v>1.4308466355453117E-2</v>
      </c>
      <c r="G141" s="6">
        <f>-F141*D141</f>
        <v>-2.8616932710906235</v>
      </c>
      <c r="H141" s="6">
        <f>G141/E141</f>
        <v>96.226497980560211</v>
      </c>
      <c r="I141" s="6">
        <f>G146</f>
        <v>-1.2878315813371379E-8</v>
      </c>
    </row>
    <row r="142" spans="1:9" x14ac:dyDescent="0.8">
      <c r="A142" s="5"/>
      <c r="B142" s="6">
        <v>2</v>
      </c>
      <c r="C142" s="6">
        <f t="shared" ref="C142:C144" si="76">SQRT((4*ABS(E142))/$L$18)</f>
        <v>0.35008416045952495</v>
      </c>
      <c r="D142" s="6">
        <v>300</v>
      </c>
      <c r="E142" s="6">
        <f t="shared" ref="E142:E144" si="77">E119+I119</f>
        <v>0.11550906025006598</v>
      </c>
      <c r="F142" s="6">
        <f t="shared" ref="F142:F144" si="78">(ABS(E142)/(0.278*100*(C142)^2.63))^1.85</f>
        <v>6.4891185637770844E-3</v>
      </c>
      <c r="G142" s="6">
        <f>F142*D142</f>
        <v>1.9467355691331254</v>
      </c>
      <c r="H142" s="6">
        <f>G142/E142</f>
        <v>16.853531358653864</v>
      </c>
      <c r="I142" s="6">
        <f>G146</f>
        <v>-1.2878315813371379E-8</v>
      </c>
    </row>
    <row r="143" spans="1:9" ht="15.55" x14ac:dyDescent="0.85">
      <c r="A143" s="5"/>
      <c r="B143" s="22">
        <v>3</v>
      </c>
      <c r="C143" s="6">
        <f t="shared" si="76"/>
        <v>0.26502802570573925</v>
      </c>
      <c r="D143" s="6">
        <v>200</v>
      </c>
      <c r="E143" s="6">
        <f t="shared" si="77"/>
        <v>6.6199503180613586E-2</v>
      </c>
      <c r="F143" s="6">
        <f t="shared" si="78"/>
        <v>8.9757783358309275E-3</v>
      </c>
      <c r="G143" s="6">
        <f t="shared" ref="G143:G144" si="79">F143*D143</f>
        <v>1.7951556671661855</v>
      </c>
      <c r="H143" s="6">
        <f t="shared" ref="H143:H144" si="80">G143/E143</f>
        <v>27.117358604163872</v>
      </c>
      <c r="I143" s="6">
        <f>G146-G153</f>
        <v>1.8289134455842383E-4</v>
      </c>
    </row>
    <row r="144" spans="1:9" ht="15.55" x14ac:dyDescent="0.85">
      <c r="A144" s="5"/>
      <c r="B144" s="22">
        <v>8</v>
      </c>
      <c r="C144" s="6">
        <f t="shared" si="76"/>
        <v>1.5898910439555956E-4</v>
      </c>
      <c r="D144" s="6">
        <v>300</v>
      </c>
      <c r="E144" s="6">
        <f t="shared" si="77"/>
        <v>2.3823515775353899E-8</v>
      </c>
      <c r="F144" s="6">
        <f t="shared" si="78"/>
        <v>51.07696126753158</v>
      </c>
      <c r="G144" s="6">
        <f t="shared" si="79"/>
        <v>15323.088380259474</v>
      </c>
      <c r="H144" s="6">
        <f t="shared" si="80"/>
        <v>643191732267.81421</v>
      </c>
      <c r="I144" s="6">
        <f>G146-G160</f>
        <v>-2.575465608584416E-8</v>
      </c>
    </row>
    <row r="145" spans="1:9" x14ac:dyDescent="0.8">
      <c r="A145" s="5"/>
      <c r="B145" s="5"/>
      <c r="C145" s="6"/>
      <c r="D145" s="5"/>
      <c r="E145" s="6"/>
      <c r="F145" s="25" t="s">
        <v>11</v>
      </c>
      <c r="G145" s="26">
        <f>SUM(G141:G144)</f>
        <v>15323.968578224683</v>
      </c>
      <c r="H145" s="26">
        <f>SUM(H141:H144)</f>
        <v>643191732408.0116</v>
      </c>
      <c r="I145" s="5"/>
    </row>
    <row r="146" spans="1:9" x14ac:dyDescent="0.8">
      <c r="A146" s="5"/>
      <c r="B146" s="5"/>
      <c r="C146" s="6"/>
      <c r="D146" s="5"/>
      <c r="E146" s="6"/>
      <c r="F146" s="27" t="s">
        <v>12</v>
      </c>
      <c r="G146" s="18">
        <f>-G145/(1.85*H145)</f>
        <v>-1.2878315813371379E-8</v>
      </c>
      <c r="H146" s="5"/>
      <c r="I146" s="5"/>
    </row>
    <row r="147" spans="1:9" x14ac:dyDescent="0.8">
      <c r="A147" s="5"/>
      <c r="B147" s="5"/>
      <c r="C147" s="6"/>
      <c r="D147" s="5"/>
      <c r="E147" s="6"/>
      <c r="F147" s="5"/>
      <c r="G147" s="5"/>
      <c r="H147" s="5"/>
      <c r="I147" s="5"/>
    </row>
    <row r="148" spans="1:9" ht="15.55" x14ac:dyDescent="0.85">
      <c r="A148" s="6" t="s">
        <v>10</v>
      </c>
      <c r="B148" s="22">
        <v>3</v>
      </c>
      <c r="C148" s="6">
        <f t="shared" ref="C148:C151" si="81">SQRT((4*ABS(E148))/$L$18)</f>
        <v>0.26502802570573925</v>
      </c>
      <c r="D148" s="6">
        <v>200</v>
      </c>
      <c r="E148" s="6">
        <f t="shared" ref="E148:E151" si="82">E125+I125</f>
        <v>-6.6199503180613586E-2</v>
      </c>
      <c r="F148" s="6">
        <f>(ABS(E148)/(0.278*100*(C148)^2.63))^1.85</f>
        <v>8.9757783358309275E-3</v>
      </c>
      <c r="G148" s="6">
        <f>-F148*D148</f>
        <v>-1.7951556671661855</v>
      </c>
      <c r="H148" s="6">
        <f>G148/E148</f>
        <v>27.117358604163872</v>
      </c>
      <c r="I148" s="6">
        <f>G153-G146</f>
        <v>-1.8289134455842383E-4</v>
      </c>
    </row>
    <row r="149" spans="1:9" x14ac:dyDescent="0.8">
      <c r="A149" s="5"/>
      <c r="B149" s="6">
        <v>4</v>
      </c>
      <c r="C149" s="6">
        <f t="shared" si="81"/>
        <v>0.16224728668508992</v>
      </c>
      <c r="D149" s="6">
        <v>280</v>
      </c>
      <c r="E149" s="6">
        <f t="shared" si="82"/>
        <v>2.4809957069452403E-2</v>
      </c>
      <c r="F149" s="6">
        <f t="shared" ref="F149:F151" si="83">(ABS(E149)/(0.278*100*(C149)^2.63))^1.85</f>
        <v>1.5902188744040414E-2</v>
      </c>
      <c r="G149" s="6">
        <f>F149*D149</f>
        <v>4.4526128483313157</v>
      </c>
      <c r="H149" s="6">
        <f>G149/E149</f>
        <v>179.46878488611557</v>
      </c>
      <c r="I149" s="6">
        <f>G153</f>
        <v>-1.829042228742372E-4</v>
      </c>
    </row>
    <row r="150" spans="1:9" x14ac:dyDescent="0.8">
      <c r="A150" s="5"/>
      <c r="B150" s="6">
        <v>5</v>
      </c>
      <c r="C150" s="6">
        <f t="shared" si="81"/>
        <v>0.11544150275107488</v>
      </c>
      <c r="D150" s="6">
        <v>120</v>
      </c>
      <c r="E150" s="6">
        <f t="shared" si="82"/>
        <v>1.2560157069452405E-2</v>
      </c>
      <c r="F150" s="6">
        <f t="shared" si="83"/>
        <v>2.3644810376200497E-2</v>
      </c>
      <c r="G150" s="6">
        <f t="shared" ref="G150:G151" si="84">F150*D150</f>
        <v>2.8373772451440598</v>
      </c>
      <c r="H150" s="6">
        <f t="shared" ref="H150:H151" si="85">G150/E150</f>
        <v>225.90300658300313</v>
      </c>
      <c r="I150" s="6">
        <f>G153</f>
        <v>-1.829042228742372E-4</v>
      </c>
    </row>
    <row r="151" spans="1:9" x14ac:dyDescent="0.8">
      <c r="A151" s="5"/>
      <c r="B151" s="6">
        <v>6</v>
      </c>
      <c r="C151" s="6">
        <f t="shared" si="81"/>
        <v>1.8146599631311114E-2</v>
      </c>
      <c r="D151" s="6">
        <v>290</v>
      </c>
      <c r="E151" s="6">
        <f t="shared" si="82"/>
        <v>3.103570694524061E-4</v>
      </c>
      <c r="F151" s="6">
        <f t="shared" si="83"/>
        <v>0.20431151335343675</v>
      </c>
      <c r="G151" s="6">
        <f t="shared" si="84"/>
        <v>59.250338872496656</v>
      </c>
      <c r="H151" s="6">
        <f t="shared" si="85"/>
        <v>190910.22794176376</v>
      </c>
      <c r="I151" s="6">
        <f>G153</f>
        <v>-1.829042228742372E-4</v>
      </c>
    </row>
    <row r="152" spans="1:9" x14ac:dyDescent="0.8">
      <c r="A152" s="5"/>
      <c r="B152" s="5"/>
      <c r="C152" s="6"/>
      <c r="D152" s="5"/>
      <c r="E152" s="6"/>
      <c r="F152" s="25" t="s">
        <v>11</v>
      </c>
      <c r="G152" s="26">
        <f>SUM(G148:G151)</f>
        <v>64.745173298805838</v>
      </c>
      <c r="H152" s="26">
        <f>SUM(H148:H151)</f>
        <v>191342.71709183705</v>
      </c>
      <c r="I152" s="5"/>
    </row>
    <row r="153" spans="1:9" x14ac:dyDescent="0.8">
      <c r="A153" s="5"/>
      <c r="B153" s="5"/>
      <c r="C153" s="6"/>
      <c r="D153" s="5"/>
      <c r="E153" s="6"/>
      <c r="F153" s="27" t="s">
        <v>12</v>
      </c>
      <c r="G153" s="18">
        <f>-G152/(1.85*H152)</f>
        <v>-1.829042228742372E-4</v>
      </c>
      <c r="H153" s="5"/>
      <c r="I153" s="5"/>
    </row>
    <row r="154" spans="1:9" x14ac:dyDescent="0.8">
      <c r="A154" s="5"/>
      <c r="B154" s="5"/>
      <c r="C154" s="6"/>
      <c r="D154" s="5"/>
      <c r="E154" s="6"/>
      <c r="F154" s="5"/>
      <c r="G154" s="5"/>
      <c r="H154" s="5"/>
      <c r="I154" s="5"/>
    </row>
    <row r="155" spans="1:9" x14ac:dyDescent="0.8">
      <c r="A155" s="6" t="s">
        <v>42</v>
      </c>
      <c r="B155" s="6">
        <v>7</v>
      </c>
      <c r="C155" s="6">
        <f t="shared" ref="C155:C158" si="86">SQRT((4*ABS(E155))/$L$18)</f>
        <v>0.21112613588002579</v>
      </c>
      <c r="D155" s="6">
        <v>80</v>
      </c>
      <c r="E155" s="6">
        <f t="shared" ref="E155:E158" si="87">E132+I132</f>
        <v>4.2010236426550211E-2</v>
      </c>
      <c r="F155" s="6">
        <f>(ABS(E155)/(0.278*100*(C155)^2.63))^1.85</f>
        <v>1.169943835059478E-2</v>
      </c>
      <c r="G155" s="6">
        <f>F155*D155</f>
        <v>0.93595506804758244</v>
      </c>
      <c r="H155" s="6">
        <f>G155/E155</f>
        <v>22.27921448821137</v>
      </c>
      <c r="I155" s="6">
        <f>G160</f>
        <v>1.2876340272472782E-8</v>
      </c>
    </row>
    <row r="156" spans="1:9" ht="15.55" x14ac:dyDescent="0.85">
      <c r="A156" s="5"/>
      <c r="B156" s="22">
        <v>8</v>
      </c>
      <c r="C156" s="6">
        <f t="shared" si="86"/>
        <v>1.5898910439555956E-4</v>
      </c>
      <c r="D156" s="6">
        <v>300</v>
      </c>
      <c r="E156" s="6">
        <f t="shared" si="87"/>
        <v>-2.3823515775353899E-8</v>
      </c>
      <c r="F156" s="6">
        <f t="shared" ref="F156:F158" si="88">(ABS(E156)/(0.278*100*(C156)^2.63))^1.85</f>
        <v>51.07696126753158</v>
      </c>
      <c r="G156" s="6">
        <f>-F156*D156</f>
        <v>-15323.088380259474</v>
      </c>
      <c r="H156" s="6">
        <f>G156/E156</f>
        <v>643191732267.81421</v>
      </c>
      <c r="I156" s="6">
        <f>G160-G146</f>
        <v>2.575465608584416E-8</v>
      </c>
    </row>
    <row r="157" spans="1:9" x14ac:dyDescent="0.8">
      <c r="A157" s="5"/>
      <c r="B157" s="6">
        <v>9</v>
      </c>
      <c r="C157" s="6">
        <f t="shared" si="86"/>
        <v>0.13622331333135479</v>
      </c>
      <c r="D157" s="6">
        <v>200</v>
      </c>
      <c r="E157" s="6">
        <f t="shared" si="87"/>
        <v>-1.7489363573449792E-2</v>
      </c>
      <c r="F157" s="6">
        <f t="shared" si="88"/>
        <v>1.9496141163213639E-2</v>
      </c>
      <c r="G157" s="6">
        <f>-F157*D157</f>
        <v>-3.8992282326427277</v>
      </c>
      <c r="H157" s="6">
        <f t="shared" ref="H157:H158" si="89">G157/E157</f>
        <v>222.94854905767173</v>
      </c>
      <c r="I157" s="6">
        <f>G160</f>
        <v>1.2876340272472782E-8</v>
      </c>
    </row>
    <row r="158" spans="1:9" x14ac:dyDescent="0.8">
      <c r="A158" s="5"/>
      <c r="B158" s="6">
        <v>10</v>
      </c>
      <c r="C158" s="6">
        <f t="shared" si="86"/>
        <v>0.17769863188101304</v>
      </c>
      <c r="D158" s="6">
        <v>310</v>
      </c>
      <c r="E158" s="6">
        <f t="shared" si="87"/>
        <v>2.976043642655021E-2</v>
      </c>
      <c r="F158" s="6">
        <f t="shared" si="88"/>
        <v>1.4302498576017449E-2</v>
      </c>
      <c r="G158" s="6">
        <f t="shared" ref="G158" si="90">F158*D158</f>
        <v>4.4337745585654096</v>
      </c>
      <c r="H158" s="6">
        <f t="shared" si="89"/>
        <v>148.98217536251926</v>
      </c>
      <c r="I158" s="6">
        <f>G160</f>
        <v>1.2876340272472782E-8</v>
      </c>
    </row>
    <row r="159" spans="1:9" x14ac:dyDescent="0.8">
      <c r="A159" s="5"/>
      <c r="B159" s="5"/>
      <c r="C159" s="5"/>
      <c r="D159" s="5"/>
      <c r="E159" s="6"/>
      <c r="F159" s="25" t="s">
        <v>11</v>
      </c>
      <c r="G159" s="26">
        <f>SUM(G155:G158)</f>
        <v>-15321.617878865505</v>
      </c>
      <c r="H159" s="26">
        <f>SUM(H155:H158)</f>
        <v>643191732662.02417</v>
      </c>
      <c r="I159" s="5"/>
    </row>
    <row r="160" spans="1:9" x14ac:dyDescent="0.8">
      <c r="A160" s="5"/>
      <c r="B160" s="5"/>
      <c r="C160" s="5"/>
      <c r="D160" s="5"/>
      <c r="E160" s="6"/>
      <c r="F160" s="27" t="s">
        <v>12</v>
      </c>
      <c r="G160" s="18">
        <f>-G159/(1.85*H159)</f>
        <v>1.2876340272472782E-8</v>
      </c>
      <c r="H160" s="5"/>
      <c r="I160" s="5"/>
    </row>
    <row r="162" spans="1:1" ht="15.55" x14ac:dyDescent="0.85">
      <c r="A162" s="28"/>
    </row>
  </sheetData>
  <mergeCells count="7">
    <mergeCell ref="A139:I139"/>
    <mergeCell ref="A1:I1"/>
    <mergeCell ref="A24:I24"/>
    <mergeCell ref="A47:I47"/>
    <mergeCell ref="A70:I70"/>
    <mergeCell ref="A93:I93"/>
    <mergeCell ref="A116:I116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8CE3-199F-4604-8DBE-70E6858A4E46}">
  <dimension ref="A1:H21"/>
  <sheetViews>
    <sheetView zoomScale="92" workbookViewId="0">
      <selection sqref="A1:H21"/>
    </sheetView>
  </sheetViews>
  <sheetFormatPr defaultRowHeight="15.3" x14ac:dyDescent="0.8"/>
  <cols>
    <col min="1" max="1" width="11.80859375" customWidth="1"/>
    <col min="2" max="2" width="26.90234375" customWidth="1"/>
    <col min="3" max="3" width="29.90234375" customWidth="1"/>
    <col min="4" max="4" width="23.80859375" customWidth="1"/>
    <col min="5" max="5" width="11.42578125" style="16" customWidth="1"/>
    <col min="6" max="6" width="18.140625" customWidth="1"/>
    <col min="7" max="7" width="22.6171875" customWidth="1"/>
    <col min="8" max="8" width="41.7109375" customWidth="1"/>
  </cols>
  <sheetData>
    <row r="1" spans="1:8" ht="17.95" x14ac:dyDescent="0.95">
      <c r="A1" s="9" t="s">
        <v>15</v>
      </c>
      <c r="B1" s="9" t="s">
        <v>35</v>
      </c>
      <c r="C1" s="9" t="s">
        <v>16</v>
      </c>
      <c r="D1" s="9" t="s">
        <v>2</v>
      </c>
      <c r="E1" s="23"/>
      <c r="F1" s="12" t="s">
        <v>36</v>
      </c>
      <c r="G1" s="12" t="s">
        <v>34</v>
      </c>
      <c r="H1" s="12" t="s">
        <v>37</v>
      </c>
    </row>
    <row r="2" spans="1:8" ht="15.35" x14ac:dyDescent="0.8">
      <c r="A2" s="6">
        <v>1</v>
      </c>
      <c r="B2" s="6">
        <f>(G11+B10)/2</f>
        <v>1.7937350000000001E-2</v>
      </c>
      <c r="C2" s="6">
        <f>B2/1.2</f>
        <v>1.4947791666666668E-2</v>
      </c>
      <c r="D2" s="6">
        <f>SQRT(4*C2/$D$14)</f>
        <v>0.13795694783686224</v>
      </c>
      <c r="F2" s="6">
        <v>1</v>
      </c>
      <c r="G2" s="6">
        <v>0.1</v>
      </c>
      <c r="H2" s="6">
        <f>0.122498*G2</f>
        <v>1.22498E-2</v>
      </c>
    </row>
    <row r="3" spans="1:8" ht="15.35" x14ac:dyDescent="0.8">
      <c r="A3" s="6">
        <v>2</v>
      </c>
      <c r="B3" s="6">
        <f>G12+B4+B5</f>
        <v>0.12731085</v>
      </c>
      <c r="C3" s="6">
        <f t="shared" ref="C3:C12" si="0">B3/1.2</f>
        <v>0.106092375</v>
      </c>
      <c r="D3" s="6">
        <f>SQRT(4*C3/$D$14)</f>
        <v>0.36753368178287027</v>
      </c>
      <c r="F3" s="6">
        <v>2</v>
      </c>
      <c r="G3" s="6">
        <v>0.2</v>
      </c>
      <c r="H3" s="6">
        <f t="shared" ref="H3:H9" si="1">0.122498*G3</f>
        <v>2.44996E-2</v>
      </c>
    </row>
    <row r="4" spans="1:8" ht="15.35" x14ac:dyDescent="0.8">
      <c r="A4" s="6">
        <v>3</v>
      </c>
      <c r="B4" s="6">
        <f>(G12+B9+B8)/2</f>
        <v>3.9155825000000005E-2</v>
      </c>
      <c r="C4" s="6">
        <f t="shared" si="0"/>
        <v>3.2629854166666673E-2</v>
      </c>
      <c r="D4" s="6">
        <f t="shared" ref="D4:D12" si="2">SQRT(4*C4/$D$14)</f>
        <v>0.2038274286349642</v>
      </c>
      <c r="F4" s="6">
        <v>3</v>
      </c>
      <c r="G4" s="6">
        <v>0.1</v>
      </c>
      <c r="H4" s="6">
        <f t="shared" si="1"/>
        <v>1.22498E-2</v>
      </c>
    </row>
    <row r="5" spans="1:8" ht="15.35" x14ac:dyDescent="0.8">
      <c r="A5" s="6">
        <v>4</v>
      </c>
      <c r="B5" s="6">
        <f>G11+B6</f>
        <v>6.3655425000000002E-2</v>
      </c>
      <c r="C5" s="6">
        <f t="shared" si="0"/>
        <v>5.3046187500000001E-2</v>
      </c>
      <c r="D5" s="6">
        <f t="shared" si="2"/>
        <v>0.25988555870312624</v>
      </c>
      <c r="F5" s="6">
        <v>4</v>
      </c>
      <c r="G5" s="6">
        <v>0.1</v>
      </c>
      <c r="H5" s="6">
        <f t="shared" si="1"/>
        <v>1.22498E-2</v>
      </c>
    </row>
    <row r="6" spans="1:8" ht="15.35" x14ac:dyDescent="0.8">
      <c r="A6" s="6">
        <v>5</v>
      </c>
      <c r="B6" s="6">
        <f>G11+B7</f>
        <v>5.1405625000000003E-2</v>
      </c>
      <c r="C6" s="6">
        <f t="shared" si="0"/>
        <v>4.2838020833333337E-2</v>
      </c>
      <c r="D6" s="6">
        <f t="shared" si="2"/>
        <v>0.23354456136503962</v>
      </c>
      <c r="F6" s="6">
        <v>5</v>
      </c>
      <c r="G6" s="6">
        <v>0.2</v>
      </c>
      <c r="H6" s="6">
        <f t="shared" si="1"/>
        <v>2.44996E-2</v>
      </c>
    </row>
    <row r="7" spans="1:8" ht="15.35" x14ac:dyDescent="0.8">
      <c r="A7" s="6">
        <v>6</v>
      </c>
      <c r="B7" s="6">
        <f>(G12+B8+B9)/2</f>
        <v>3.9155825000000005E-2</v>
      </c>
      <c r="C7" s="6">
        <f t="shared" si="0"/>
        <v>3.2629854166666673E-2</v>
      </c>
      <c r="D7" s="6">
        <f t="shared" si="2"/>
        <v>0.2038274286349642</v>
      </c>
      <c r="F7" s="6">
        <v>6</v>
      </c>
      <c r="G7" s="6">
        <v>0.1</v>
      </c>
      <c r="H7" s="6">
        <f t="shared" si="1"/>
        <v>1.22498E-2</v>
      </c>
    </row>
    <row r="8" spans="1:8" ht="15.35" x14ac:dyDescent="0.8">
      <c r="A8" s="6">
        <v>7</v>
      </c>
      <c r="B8" s="6">
        <f>G11+B11</f>
        <v>3.5874700000000002E-2</v>
      </c>
      <c r="C8" s="6">
        <f t="shared" si="0"/>
        <v>2.9895583333333337E-2</v>
      </c>
      <c r="D8" s="6">
        <f t="shared" si="2"/>
        <v>0.19510058665448821</v>
      </c>
      <c r="F8" s="6">
        <v>7</v>
      </c>
      <c r="G8" s="6">
        <v>0.1</v>
      </c>
      <c r="H8" s="6">
        <f t="shared" si="1"/>
        <v>1.22498E-2</v>
      </c>
    </row>
    <row r="9" spans="1:8" ht="15.35" x14ac:dyDescent="0.8">
      <c r="A9" s="6">
        <v>8</v>
      </c>
      <c r="B9" s="6">
        <f>(B10+G11)/2</f>
        <v>1.7937350000000001E-2</v>
      </c>
      <c r="C9" s="6">
        <f t="shared" si="0"/>
        <v>1.4947791666666668E-2</v>
      </c>
      <c r="D9" s="6">
        <f t="shared" si="2"/>
        <v>0.13795694783686224</v>
      </c>
      <c r="F9" s="6">
        <v>8</v>
      </c>
      <c r="G9" s="6">
        <v>0.1</v>
      </c>
      <c r="H9" s="6">
        <f t="shared" si="1"/>
        <v>1.22498E-2</v>
      </c>
    </row>
    <row r="10" spans="1:8" ht="15.35" x14ac:dyDescent="0.8">
      <c r="A10" s="6">
        <v>9</v>
      </c>
      <c r="B10" s="6">
        <f>G13/2</f>
        <v>2.3624900000000001E-2</v>
      </c>
      <c r="C10" s="6">
        <f t="shared" si="0"/>
        <v>1.9687416666666669E-2</v>
      </c>
      <c r="D10" s="6">
        <f t="shared" si="2"/>
        <v>0.15832497413130414</v>
      </c>
    </row>
    <row r="11" spans="1:8" ht="15.35" x14ac:dyDescent="0.8">
      <c r="A11" s="6">
        <v>10</v>
      </c>
      <c r="B11" s="6">
        <f>G13/2</f>
        <v>2.3624900000000001E-2</v>
      </c>
      <c r="C11" s="6">
        <f t="shared" si="0"/>
        <v>1.9687416666666669E-2</v>
      </c>
      <c r="D11" s="6">
        <f t="shared" si="2"/>
        <v>0.15832497413130414</v>
      </c>
      <c r="F11" s="24" t="s">
        <v>38</v>
      </c>
      <c r="G11" s="1">
        <f>H2</f>
        <v>1.22498E-2</v>
      </c>
    </row>
    <row r="12" spans="1:8" ht="15.35" x14ac:dyDescent="0.8">
      <c r="A12" s="6">
        <v>11</v>
      </c>
      <c r="B12" s="6">
        <f>G11+B2+B3</f>
        <v>0.157498</v>
      </c>
      <c r="C12" s="6">
        <f t="shared" si="0"/>
        <v>0.13124833333333333</v>
      </c>
      <c r="D12" s="6">
        <f t="shared" si="2"/>
        <v>0.40879159504640283</v>
      </c>
      <c r="F12" s="24" t="s">
        <v>40</v>
      </c>
      <c r="G12" s="1">
        <f>H3</f>
        <v>2.44996E-2</v>
      </c>
    </row>
    <row r="13" spans="1:8" ht="15.35" x14ac:dyDescent="0.8">
      <c r="F13" s="24" t="s">
        <v>39</v>
      </c>
      <c r="G13" s="1">
        <f>G11+(35/1000)</f>
        <v>4.7249800000000002E-2</v>
      </c>
    </row>
    <row r="14" spans="1:8" x14ac:dyDescent="0.8">
      <c r="A14" s="1" t="s">
        <v>44</v>
      </c>
      <c r="B14" s="1">
        <f>B12-B2-B3-G11</f>
        <v>0</v>
      </c>
      <c r="D14" s="23">
        <f>PI()</f>
        <v>3.1415926535897931</v>
      </c>
    </row>
    <row r="15" spans="1:8" x14ac:dyDescent="0.8">
      <c r="A15" s="1" t="s">
        <v>45</v>
      </c>
      <c r="B15" s="1">
        <f>B3-B4-B5-G12</f>
        <v>0</v>
      </c>
    </row>
    <row r="16" spans="1:8" x14ac:dyDescent="0.8">
      <c r="A16" s="1" t="s">
        <v>46</v>
      </c>
      <c r="B16" s="1">
        <f>B5-B6-G11</f>
        <v>0</v>
      </c>
    </row>
    <row r="17" spans="1:2" x14ac:dyDescent="0.8">
      <c r="A17" s="1" t="s">
        <v>47</v>
      </c>
      <c r="B17" s="1">
        <f>B6-B7-G11</f>
        <v>0</v>
      </c>
    </row>
    <row r="18" spans="1:2" x14ac:dyDescent="0.8">
      <c r="A18" s="1" t="s">
        <v>48</v>
      </c>
      <c r="B18" s="1">
        <f>B4+B7-B9-B8-G12</f>
        <v>0</v>
      </c>
    </row>
    <row r="19" spans="1:2" x14ac:dyDescent="0.8">
      <c r="A19" s="1" t="s">
        <v>49</v>
      </c>
      <c r="B19" s="1">
        <f>B8-B11-G11</f>
        <v>0</v>
      </c>
    </row>
    <row r="20" spans="1:2" x14ac:dyDescent="0.8">
      <c r="A20" s="1" t="s">
        <v>50</v>
      </c>
      <c r="B20" s="1">
        <f>B10+B11-G13</f>
        <v>0</v>
      </c>
    </row>
    <row r="21" spans="1:2" x14ac:dyDescent="0.8">
      <c r="A21" s="1" t="s">
        <v>51</v>
      </c>
      <c r="B21" s="1">
        <f>B2+B9-B10-G11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CF11-2E47-4C02-98F7-2A5EFBDB1424}">
  <dimension ref="A1:H21"/>
  <sheetViews>
    <sheetView zoomScale="82" workbookViewId="0">
      <selection activeCell="C16" sqref="C16"/>
    </sheetView>
  </sheetViews>
  <sheetFormatPr defaultRowHeight="15.3" x14ac:dyDescent="0.8"/>
  <cols>
    <col min="1" max="1" width="31.47265625" customWidth="1"/>
    <col min="2" max="2" width="31.42578125" customWidth="1"/>
    <col min="3" max="3" width="31.09375" customWidth="1"/>
    <col min="4" max="4" width="26.5703125" customWidth="1"/>
    <col min="6" max="6" width="22.1875" customWidth="1"/>
    <col min="7" max="7" width="25.28515625" customWidth="1"/>
    <col min="8" max="8" width="33.09375" customWidth="1"/>
  </cols>
  <sheetData>
    <row r="1" spans="1:8" ht="17.95" x14ac:dyDescent="0.95">
      <c r="A1" s="9" t="s">
        <v>15</v>
      </c>
      <c r="B1" s="9" t="s">
        <v>35</v>
      </c>
      <c r="C1" s="9" t="s">
        <v>16</v>
      </c>
      <c r="D1" s="9" t="s">
        <v>2</v>
      </c>
      <c r="E1" s="23"/>
      <c r="F1" s="12" t="s">
        <v>36</v>
      </c>
      <c r="G1" s="12" t="s">
        <v>34</v>
      </c>
      <c r="H1" s="12" t="s">
        <v>37</v>
      </c>
    </row>
    <row r="2" spans="1:8" ht="15.35" x14ac:dyDescent="0.8">
      <c r="A2" s="6">
        <v>1</v>
      </c>
      <c r="B2" s="6">
        <f>(G11+B10)/2</f>
        <v>0.12374999997500001</v>
      </c>
      <c r="C2" s="6">
        <f>B2/1.2</f>
        <v>0.10312499997916667</v>
      </c>
      <c r="D2" s="6">
        <f>SQRT(4*C2/$D$14)</f>
        <v>0.36235732091995582</v>
      </c>
      <c r="E2" s="16"/>
      <c r="F2" s="6">
        <v>1</v>
      </c>
      <c r="G2" s="6">
        <v>0.1</v>
      </c>
      <c r="H2" s="6">
        <f>1.533333333*G2</f>
        <v>0.15333333330000001</v>
      </c>
    </row>
    <row r="3" spans="1:8" ht="15.35" x14ac:dyDescent="0.8">
      <c r="A3" s="6">
        <v>2</v>
      </c>
      <c r="B3" s="6">
        <f>G12+B4+B5</f>
        <v>1.2912499997250002</v>
      </c>
      <c r="C3" s="6">
        <f t="shared" ref="C3:C12" si="0">B3/1.2</f>
        <v>1.0760416664375003</v>
      </c>
      <c r="D3" s="6">
        <f>SQRT(4*C3/$D$14)</f>
        <v>1.1704951095544778</v>
      </c>
      <c r="E3" s="16"/>
      <c r="F3" s="6">
        <v>2</v>
      </c>
      <c r="G3" s="6">
        <v>0.2</v>
      </c>
      <c r="H3" s="6">
        <f t="shared" ref="H3:H9" si="1">1.533333333*G3</f>
        <v>0.30666666660000003</v>
      </c>
    </row>
    <row r="4" spans="1:8" ht="15.35" x14ac:dyDescent="0.8">
      <c r="A4" s="6">
        <v>3</v>
      </c>
      <c r="B4" s="6">
        <f>(G12+B9+B8)/2</f>
        <v>0.33895833326250002</v>
      </c>
      <c r="C4" s="6">
        <f t="shared" si="0"/>
        <v>0.28246527771875002</v>
      </c>
      <c r="D4" s="6">
        <f t="shared" ref="D4:D12" si="2">SQRT(4*C4/$D$14)</f>
        <v>0.59970489543283922</v>
      </c>
      <c r="E4" s="16"/>
      <c r="F4" s="6">
        <v>3</v>
      </c>
      <c r="G4" s="6">
        <v>0.1</v>
      </c>
      <c r="H4" s="6">
        <f t="shared" si="1"/>
        <v>0.15333333330000001</v>
      </c>
    </row>
    <row r="5" spans="1:8" ht="15.35" x14ac:dyDescent="0.8">
      <c r="A5" s="6">
        <v>4</v>
      </c>
      <c r="B5" s="6">
        <f>G11+B6</f>
        <v>0.64562499986249999</v>
      </c>
      <c r="C5" s="6">
        <f t="shared" si="0"/>
        <v>0.53802083321875005</v>
      </c>
      <c r="D5" s="6">
        <f t="shared" si="2"/>
        <v>0.82766502931166197</v>
      </c>
      <c r="E5" s="16"/>
      <c r="F5" s="6">
        <v>4</v>
      </c>
      <c r="G5" s="6">
        <v>0.1</v>
      </c>
      <c r="H5" s="6">
        <f t="shared" si="1"/>
        <v>0.15333333330000001</v>
      </c>
    </row>
    <row r="6" spans="1:8" ht="15.35" x14ac:dyDescent="0.8">
      <c r="A6" s="6">
        <v>5</v>
      </c>
      <c r="B6" s="6">
        <f>G11+B7</f>
        <v>0.49229166656250001</v>
      </c>
      <c r="C6" s="6">
        <f t="shared" si="0"/>
        <v>0.41024305546875001</v>
      </c>
      <c r="D6" s="6">
        <f t="shared" si="2"/>
        <v>0.72272932774019438</v>
      </c>
      <c r="E6" s="16"/>
      <c r="F6" s="6">
        <v>5</v>
      </c>
      <c r="G6" s="6">
        <v>0.2</v>
      </c>
      <c r="H6" s="6">
        <f t="shared" si="1"/>
        <v>0.30666666660000003</v>
      </c>
    </row>
    <row r="7" spans="1:8" ht="15.35" x14ac:dyDescent="0.8">
      <c r="A7" s="6">
        <v>6</v>
      </c>
      <c r="B7" s="6">
        <f>(G12+B8+B9)/2</f>
        <v>0.33895833326250002</v>
      </c>
      <c r="C7" s="6">
        <f t="shared" si="0"/>
        <v>0.28246527771875002</v>
      </c>
      <c r="D7" s="6">
        <f t="shared" si="2"/>
        <v>0.59970489543283922</v>
      </c>
      <c r="E7" s="16"/>
      <c r="F7" s="6">
        <v>6</v>
      </c>
      <c r="G7" s="6">
        <v>0.1</v>
      </c>
      <c r="H7" s="6">
        <f t="shared" si="1"/>
        <v>0.15333333330000001</v>
      </c>
    </row>
    <row r="8" spans="1:8" ht="15.35" x14ac:dyDescent="0.8">
      <c r="A8" s="6">
        <v>7</v>
      </c>
      <c r="B8" s="6">
        <f>G11+B11</f>
        <v>0.24749999995000002</v>
      </c>
      <c r="C8" s="6">
        <f t="shared" si="0"/>
        <v>0.20624999995833335</v>
      </c>
      <c r="D8" s="6">
        <f t="shared" si="2"/>
        <v>0.51245063767018151</v>
      </c>
      <c r="E8" s="16"/>
      <c r="F8" s="6">
        <v>7</v>
      </c>
      <c r="G8" s="6">
        <v>0.1</v>
      </c>
      <c r="H8" s="6">
        <f t="shared" si="1"/>
        <v>0.15333333330000001</v>
      </c>
    </row>
    <row r="9" spans="1:8" ht="15.35" x14ac:dyDescent="0.8">
      <c r="A9" s="6">
        <v>8</v>
      </c>
      <c r="B9" s="6">
        <f>(B10+G11)/2</f>
        <v>0.12374999997500001</v>
      </c>
      <c r="C9" s="6">
        <f t="shared" si="0"/>
        <v>0.10312499997916667</v>
      </c>
      <c r="D9" s="6">
        <f t="shared" si="2"/>
        <v>0.36235732091995582</v>
      </c>
      <c r="E9" s="16"/>
      <c r="F9" s="6">
        <v>8</v>
      </c>
      <c r="G9" s="6">
        <v>0.1</v>
      </c>
      <c r="H9" s="6">
        <f t="shared" si="1"/>
        <v>0.15333333330000001</v>
      </c>
    </row>
    <row r="10" spans="1:8" ht="15.35" x14ac:dyDescent="0.8">
      <c r="A10" s="6">
        <v>9</v>
      </c>
      <c r="B10" s="6">
        <f>G13/2</f>
        <v>9.4166666650000008E-2</v>
      </c>
      <c r="C10" s="6">
        <f t="shared" si="0"/>
        <v>7.8472222208333345E-2</v>
      </c>
      <c r="D10" s="6">
        <f t="shared" si="2"/>
        <v>0.31609165835069875</v>
      </c>
      <c r="E10" s="16"/>
    </row>
    <row r="11" spans="1:8" ht="15.35" x14ac:dyDescent="0.8">
      <c r="A11" s="6">
        <v>10</v>
      </c>
      <c r="B11" s="6">
        <f>G13/2</f>
        <v>9.4166666650000008E-2</v>
      </c>
      <c r="C11" s="6">
        <f t="shared" si="0"/>
        <v>7.8472222208333345E-2</v>
      </c>
      <c r="D11" s="6">
        <f t="shared" si="2"/>
        <v>0.31609165835069875</v>
      </c>
      <c r="E11" s="16"/>
      <c r="F11" s="24" t="s">
        <v>38</v>
      </c>
      <c r="G11" s="1">
        <f>H2</f>
        <v>0.15333333330000001</v>
      </c>
    </row>
    <row r="12" spans="1:8" ht="15.35" x14ac:dyDescent="0.8">
      <c r="A12" s="6">
        <v>11</v>
      </c>
      <c r="B12" s="6">
        <f>G11+B2+B3</f>
        <v>1.5683333330000002</v>
      </c>
      <c r="C12" s="6">
        <f t="shared" si="0"/>
        <v>1.3069444441666669</v>
      </c>
      <c r="D12" s="6">
        <f t="shared" si="2"/>
        <v>1.2899819181232415</v>
      </c>
      <c r="E12" s="16"/>
      <c r="F12" s="24" t="s">
        <v>40</v>
      </c>
      <c r="G12" s="1">
        <f>H3</f>
        <v>0.30666666660000003</v>
      </c>
    </row>
    <row r="13" spans="1:8" ht="15.35" x14ac:dyDescent="0.8">
      <c r="E13" s="16"/>
      <c r="F13" s="24" t="s">
        <v>39</v>
      </c>
      <c r="G13" s="1">
        <f>G11+(35/1000)</f>
        <v>0.18833333330000002</v>
      </c>
    </row>
    <row r="14" spans="1:8" ht="15.35" x14ac:dyDescent="0.8">
      <c r="A14" s="1" t="s">
        <v>44</v>
      </c>
      <c r="B14" s="1">
        <f>B12-B2-B3-G11</f>
        <v>0</v>
      </c>
      <c r="D14" s="23">
        <f>PI()</f>
        <v>3.1415926535897931</v>
      </c>
      <c r="E14" s="16"/>
    </row>
    <row r="15" spans="1:8" ht="15.35" x14ac:dyDescent="0.8">
      <c r="A15" s="1" t="s">
        <v>45</v>
      </c>
      <c r="B15" s="1">
        <f>B3-B4-B5-G12</f>
        <v>0</v>
      </c>
      <c r="E15" s="16"/>
    </row>
    <row r="16" spans="1:8" x14ac:dyDescent="0.8">
      <c r="A16" s="1" t="s">
        <v>46</v>
      </c>
      <c r="B16" s="1">
        <f>B5-B6-G11</f>
        <v>0</v>
      </c>
      <c r="E16" s="16"/>
    </row>
    <row r="17" spans="1:5" x14ac:dyDescent="0.8">
      <c r="A17" s="1" t="s">
        <v>47</v>
      </c>
      <c r="B17" s="1">
        <f>B6-B7-G11</f>
        <v>0</v>
      </c>
      <c r="E17" s="16"/>
    </row>
    <row r="18" spans="1:5" x14ac:dyDescent="0.8">
      <c r="A18" s="1" t="s">
        <v>48</v>
      </c>
      <c r="B18" s="1">
        <f>B4+B7-B9-B8-G12</f>
        <v>0</v>
      </c>
      <c r="E18" s="16"/>
    </row>
    <row r="19" spans="1:5" x14ac:dyDescent="0.8">
      <c r="A19" s="1" t="s">
        <v>49</v>
      </c>
      <c r="B19" s="1">
        <f>B8-B11-G11</f>
        <v>0</v>
      </c>
      <c r="E19" s="16"/>
    </row>
    <row r="20" spans="1:5" x14ac:dyDescent="0.8">
      <c r="A20" s="1" t="s">
        <v>50</v>
      </c>
      <c r="B20" s="1">
        <f>B10+B11-G13</f>
        <v>0</v>
      </c>
      <c r="E20" s="16"/>
    </row>
    <row r="21" spans="1:5" x14ac:dyDescent="0.8">
      <c r="A21" s="1" t="s">
        <v>51</v>
      </c>
      <c r="B21" s="1">
        <f>B2+B9-B10-G11</f>
        <v>0</v>
      </c>
      <c r="E2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7812-E165-43B0-B8D5-BDC5634D35DA}">
  <dimension ref="A1:L208"/>
  <sheetViews>
    <sheetView tabSelected="1" topLeftCell="A154" zoomScale="79" workbookViewId="0">
      <selection activeCell="H167" sqref="H167"/>
    </sheetView>
  </sheetViews>
  <sheetFormatPr defaultRowHeight="15.3" x14ac:dyDescent="0.8"/>
  <cols>
    <col min="1" max="1" width="12.28515625" customWidth="1"/>
    <col min="2" max="2" width="13.90234375" customWidth="1"/>
    <col min="3" max="3" width="19" customWidth="1"/>
    <col min="4" max="4" width="20.90234375" customWidth="1"/>
    <col min="5" max="5" width="22" customWidth="1"/>
    <col min="6" max="6" width="19.09375" customWidth="1"/>
    <col min="7" max="7" width="18.42578125" customWidth="1"/>
    <col min="8" max="8" width="18.5703125" customWidth="1"/>
    <col min="9" max="9" width="25.234375" customWidth="1"/>
    <col min="12" max="12" width="19.1875" customWidth="1"/>
  </cols>
  <sheetData>
    <row r="1" spans="1:9" ht="16.95" x14ac:dyDescent="0.9">
      <c r="A1" s="38" t="s">
        <v>14</v>
      </c>
      <c r="B1" s="38"/>
      <c r="C1" s="38"/>
      <c r="D1" s="38"/>
      <c r="E1" s="38"/>
      <c r="F1" s="38"/>
      <c r="G1" s="38"/>
      <c r="H1" s="38"/>
      <c r="I1" s="38"/>
    </row>
    <row r="2" spans="1:9" ht="17.149999999999999" x14ac:dyDescent="0.8">
      <c r="A2" s="2" t="s">
        <v>8</v>
      </c>
      <c r="B2" s="2" t="s">
        <v>0</v>
      </c>
      <c r="C2" s="2" t="s">
        <v>2</v>
      </c>
      <c r="D2" s="2" t="s">
        <v>3</v>
      </c>
      <c r="E2" s="2" t="s">
        <v>1</v>
      </c>
      <c r="F2" s="2" t="s">
        <v>4</v>
      </c>
      <c r="G2" s="2" t="s">
        <v>5</v>
      </c>
      <c r="H2" s="3" t="s">
        <v>6</v>
      </c>
      <c r="I2" s="2" t="s">
        <v>7</v>
      </c>
    </row>
    <row r="3" spans="1:9" ht="15.35" x14ac:dyDescent="0.8">
      <c r="A3" s="6" t="s">
        <v>41</v>
      </c>
      <c r="B3" s="6">
        <v>1</v>
      </c>
      <c r="C3" s="6">
        <v>0.36235732091995582</v>
      </c>
      <c r="D3" s="6">
        <v>200</v>
      </c>
      <c r="E3" s="6">
        <v>-0.123749999975</v>
      </c>
      <c r="F3" s="6">
        <f>(ABS(E3)/(0.278*135*C3^2.63))^(1/0.54)</f>
        <v>3.5577727103722786E-3</v>
      </c>
      <c r="G3" s="6">
        <f>-F3*D3</f>
        <v>-0.71155454207445568</v>
      </c>
      <c r="H3" s="6">
        <f>G3/E3</f>
        <v>5.7499356946925584</v>
      </c>
      <c r="I3" s="6">
        <f>G8</f>
        <v>-3.5100962463506261E-2</v>
      </c>
    </row>
    <row r="4" spans="1:9" ht="15.35" x14ac:dyDescent="0.8">
      <c r="A4" s="5"/>
      <c r="B4" s="6">
        <v>2</v>
      </c>
      <c r="C4" s="6">
        <v>1.1704951095544778</v>
      </c>
      <c r="D4" s="6">
        <v>300</v>
      </c>
      <c r="E4" s="6">
        <v>1.2912499997250002</v>
      </c>
      <c r="F4" s="6">
        <f t="shared" ref="F4:F6" si="0">(ABS(E4)/(0.278*135*C4^2.63))^(1/0.54)</f>
        <v>9.0588598808719761E-4</v>
      </c>
      <c r="G4" s="6">
        <f t="shared" ref="G4:G6" si="1">F4*D4</f>
        <v>0.27176579642615928</v>
      </c>
      <c r="H4" s="6">
        <f t="shared" ref="H4:H6" si="2">G4/E4</f>
        <v>0.21046721896150064</v>
      </c>
      <c r="I4" s="6">
        <f>G8</f>
        <v>-3.5100962463506261E-2</v>
      </c>
    </row>
    <row r="5" spans="1:9" ht="15.55" x14ac:dyDescent="0.85">
      <c r="A5" s="5"/>
      <c r="B5" s="22">
        <v>3</v>
      </c>
      <c r="C5" s="6">
        <v>0.59970489543283922</v>
      </c>
      <c r="D5" s="6">
        <v>200</v>
      </c>
      <c r="E5" s="6">
        <v>0.33895833326250002</v>
      </c>
      <c r="F5" s="6">
        <f t="shared" si="0"/>
        <v>1.9765640249719105E-3</v>
      </c>
      <c r="G5" s="6">
        <f t="shared" si="1"/>
        <v>0.39531280499438209</v>
      </c>
      <c r="H5" s="6">
        <f t="shared" si="2"/>
        <v>1.1662578146094416</v>
      </c>
      <c r="I5" s="6">
        <f>G8-G15</f>
        <v>7.0471265544528663E-2</v>
      </c>
    </row>
    <row r="6" spans="1:9" ht="15.55" x14ac:dyDescent="0.85">
      <c r="A6" s="5"/>
      <c r="B6" s="22">
        <v>8</v>
      </c>
      <c r="C6" s="6">
        <v>0.36235732091995582</v>
      </c>
      <c r="D6" s="6">
        <v>300</v>
      </c>
      <c r="E6" s="6">
        <v>0.12374999997500001</v>
      </c>
      <c r="F6" s="6">
        <f t="shared" si="0"/>
        <v>3.5577727103722786E-3</v>
      </c>
      <c r="G6" s="6">
        <f t="shared" si="1"/>
        <v>1.0673318131116836</v>
      </c>
      <c r="H6" s="6">
        <f t="shared" si="2"/>
        <v>8.6249035420388367</v>
      </c>
      <c r="I6" s="6">
        <f>G8-G22</f>
        <v>-4.2170760171109649E-2</v>
      </c>
    </row>
    <row r="7" spans="1:9" ht="15.35" x14ac:dyDescent="0.8">
      <c r="A7" s="5"/>
      <c r="B7" s="5"/>
      <c r="C7" s="5"/>
      <c r="D7" s="5"/>
      <c r="E7" s="5"/>
      <c r="F7" s="29" t="s">
        <v>11</v>
      </c>
      <c r="G7" s="30">
        <f>SUM(G3:G6)</f>
        <v>1.0228558724577692</v>
      </c>
      <c r="H7" s="30">
        <f>SUM(H3:H6)</f>
        <v>15.751564270302337</v>
      </c>
      <c r="I7" s="5"/>
    </row>
    <row r="8" spans="1:9" ht="15.35" x14ac:dyDescent="0.8">
      <c r="A8" s="5"/>
      <c r="B8" s="5"/>
      <c r="C8" s="5"/>
      <c r="D8" s="5"/>
      <c r="E8" s="5"/>
      <c r="F8" s="10" t="s">
        <v>12</v>
      </c>
      <c r="G8" s="31">
        <f>-G7/(1.85*H7)</f>
        <v>-3.5100962463506261E-2</v>
      </c>
      <c r="H8" s="5"/>
      <c r="I8" s="5"/>
    </row>
    <row r="9" spans="1:9" ht="15.35" x14ac:dyDescent="0.8">
      <c r="A9" s="5"/>
      <c r="B9" s="5"/>
      <c r="C9" s="5"/>
      <c r="D9" s="5"/>
      <c r="E9" s="5"/>
      <c r="F9" s="5"/>
      <c r="G9" s="5"/>
      <c r="H9" s="5"/>
      <c r="I9" s="5"/>
    </row>
    <row r="10" spans="1:9" ht="15.55" x14ac:dyDescent="0.85">
      <c r="A10" s="6" t="s">
        <v>10</v>
      </c>
      <c r="B10" s="22">
        <v>3</v>
      </c>
      <c r="C10" s="6">
        <v>0.59970489543283922</v>
      </c>
      <c r="D10" s="6">
        <v>200</v>
      </c>
      <c r="E10" s="6">
        <v>-0.33895833326250002</v>
      </c>
      <c r="F10" s="6">
        <f>(ABS(E10)/(0.278*135*C10^2.63))^(1/0.54)</f>
        <v>1.9765640249719105E-3</v>
      </c>
      <c r="G10" s="6">
        <f>-F10*D10</f>
        <v>-0.39531280499438209</v>
      </c>
      <c r="H10" s="6">
        <f>G10/E10</f>
        <v>1.1662578146094416</v>
      </c>
      <c r="I10" s="6">
        <f>G15-G8</f>
        <v>-7.0471265544528663E-2</v>
      </c>
    </row>
    <row r="11" spans="1:9" ht="15.35" x14ac:dyDescent="0.8">
      <c r="A11" s="5"/>
      <c r="B11" s="6">
        <v>4</v>
      </c>
      <c r="C11" s="6">
        <v>0.82766502931166197</v>
      </c>
      <c r="D11" s="6">
        <v>280</v>
      </c>
      <c r="E11" s="6">
        <v>0.64562499986249999</v>
      </c>
      <c r="F11" s="6">
        <f t="shared" ref="F11:F13" si="3">(ABS(E11)/(0.278*135*C11^2.63))^(1/0.54)</f>
        <v>1.3572953867944748E-3</v>
      </c>
      <c r="G11" s="6">
        <f t="shared" ref="G11:G13" si="4">F11*D11</f>
        <v>0.38004270830245296</v>
      </c>
      <c r="H11" s="6">
        <f t="shared" ref="H11:H13" si="5">G11/E11</f>
        <v>0.58864311075839904</v>
      </c>
      <c r="I11" s="6">
        <f>G15</f>
        <v>-0.10557222800803492</v>
      </c>
    </row>
    <row r="12" spans="1:9" ht="15.35" x14ac:dyDescent="0.8">
      <c r="A12" s="5"/>
      <c r="B12" s="6">
        <v>5</v>
      </c>
      <c r="C12" s="6">
        <v>0.72272932774019438</v>
      </c>
      <c r="D12" s="6">
        <v>120</v>
      </c>
      <c r="E12" s="6">
        <v>0.49229166656250001</v>
      </c>
      <c r="F12" s="6">
        <f t="shared" si="3"/>
        <v>1.589887719685228E-3</v>
      </c>
      <c r="G12" s="6">
        <f t="shared" si="4"/>
        <v>0.19078652636222737</v>
      </c>
      <c r="H12" s="6">
        <f t="shared" si="5"/>
        <v>0.38754774724183888</v>
      </c>
      <c r="I12" s="6">
        <f>G15</f>
        <v>-0.10557222800803492</v>
      </c>
    </row>
    <row r="13" spans="1:9" ht="15.35" x14ac:dyDescent="0.8">
      <c r="A13" s="5"/>
      <c r="B13" s="6">
        <v>6</v>
      </c>
      <c r="C13" s="6">
        <v>0.59970489543283922</v>
      </c>
      <c r="D13" s="6">
        <v>290</v>
      </c>
      <c r="E13" s="6">
        <v>0.33895833326250002</v>
      </c>
      <c r="F13" s="6">
        <f t="shared" si="3"/>
        <v>1.9765640249719105E-3</v>
      </c>
      <c r="G13" s="6">
        <f t="shared" si="4"/>
        <v>0.57320356724185406</v>
      </c>
      <c r="H13" s="6">
        <f t="shared" si="5"/>
        <v>1.6910738311836906</v>
      </c>
      <c r="I13" s="6">
        <f>G15</f>
        <v>-0.10557222800803492</v>
      </c>
    </row>
    <row r="14" spans="1:9" ht="15.35" x14ac:dyDescent="0.8">
      <c r="A14" s="5"/>
      <c r="B14" s="5"/>
      <c r="C14" s="5"/>
      <c r="D14" s="5"/>
      <c r="E14" s="5"/>
      <c r="F14" s="29" t="s">
        <v>11</v>
      </c>
      <c r="G14" s="30">
        <f>SUM(G10:G13)</f>
        <v>0.7487199969121523</v>
      </c>
      <c r="H14" s="30">
        <f>SUM(H10:H13)</f>
        <v>3.83352250379337</v>
      </c>
      <c r="I14" s="5"/>
    </row>
    <row r="15" spans="1:9" ht="15.35" x14ac:dyDescent="0.8">
      <c r="A15" s="5"/>
      <c r="B15" s="5"/>
      <c r="C15" s="5"/>
      <c r="D15" s="5"/>
      <c r="E15" s="5"/>
      <c r="F15" s="10" t="s">
        <v>12</v>
      </c>
      <c r="G15" s="31">
        <f>-G14/(1.85*H14)</f>
        <v>-0.10557222800803492</v>
      </c>
      <c r="H15" s="5"/>
      <c r="I15" s="5"/>
    </row>
    <row r="16" spans="1:9" ht="15.35" x14ac:dyDescent="0.8">
      <c r="A16" s="5"/>
      <c r="B16" s="5"/>
      <c r="C16" s="5"/>
      <c r="D16" s="5"/>
      <c r="E16" s="5"/>
      <c r="F16" s="5"/>
      <c r="G16" s="5"/>
      <c r="H16" s="5"/>
      <c r="I16" s="5"/>
    </row>
    <row r="17" spans="1:12" ht="15.35" x14ac:dyDescent="0.8">
      <c r="A17" s="6" t="s">
        <v>42</v>
      </c>
      <c r="B17" s="6">
        <v>7</v>
      </c>
      <c r="C17" s="6">
        <v>0.51245063767018151</v>
      </c>
      <c r="D17" s="6">
        <v>80</v>
      </c>
      <c r="E17" s="6">
        <v>0.24749999995000002</v>
      </c>
      <c r="F17" s="6">
        <f>(ABS(E17)/(0.278*135*C17^2.63))^(1/0.54)</f>
        <v>2.3745284029417298E-3</v>
      </c>
      <c r="G17" s="6">
        <f>F17*D17</f>
        <v>0.18996227223533838</v>
      </c>
      <c r="H17" s="6">
        <f>G17/E17</f>
        <v>0.76752433241904883</v>
      </c>
      <c r="I17" s="6">
        <f>G22</f>
        <v>7.06979770760339E-3</v>
      </c>
      <c r="L17">
        <f>PI()</f>
        <v>3.1415926535897931</v>
      </c>
    </row>
    <row r="18" spans="1:12" ht="15.55" x14ac:dyDescent="0.85">
      <c r="A18" s="5"/>
      <c r="B18" s="22">
        <v>8</v>
      </c>
      <c r="C18" s="6">
        <v>0.36235732091995582</v>
      </c>
      <c r="D18" s="6">
        <v>300</v>
      </c>
      <c r="E18" s="6">
        <v>-0.123749999975</v>
      </c>
      <c r="F18" s="6">
        <f t="shared" ref="F18:F20" si="6">(ABS(E18)/(0.278*135*C18^2.63))^(1/0.54)</f>
        <v>3.5577727103722786E-3</v>
      </c>
      <c r="G18" s="6">
        <f>-F18*D18</f>
        <v>-1.0673318131116836</v>
      </c>
      <c r="H18" s="6">
        <f t="shared" ref="H18:H20" si="7">G18/E18</f>
        <v>8.6249035420388385</v>
      </c>
      <c r="I18" s="6">
        <f>G22-G8</f>
        <v>4.2170760171109649E-2</v>
      </c>
      <c r="L18">
        <f>1.2*L17</f>
        <v>3.7699111843077517</v>
      </c>
    </row>
    <row r="19" spans="1:12" ht="15.35" x14ac:dyDescent="0.8">
      <c r="A19" s="5"/>
      <c r="B19" s="6">
        <v>9</v>
      </c>
      <c r="C19" s="6">
        <v>0.31609165835069875</v>
      </c>
      <c r="D19" s="6">
        <v>200</v>
      </c>
      <c r="E19" s="6">
        <v>-9.4166666649999994E-2</v>
      </c>
      <c r="F19" s="6">
        <f t="shared" si="6"/>
        <v>4.1724346066085152E-3</v>
      </c>
      <c r="G19" s="6">
        <f>-F19*D19</f>
        <v>-0.83448692132170299</v>
      </c>
      <c r="H19" s="6">
        <f t="shared" si="7"/>
        <v>8.8618080156042467</v>
      </c>
      <c r="I19" s="6">
        <f>G22</f>
        <v>7.06979770760339E-3</v>
      </c>
      <c r="L19">
        <f>4/L18</f>
        <v>1.0610329539459689</v>
      </c>
    </row>
    <row r="20" spans="1:12" ht="15.35" x14ac:dyDescent="0.8">
      <c r="A20" s="5"/>
      <c r="B20" s="6">
        <v>10</v>
      </c>
      <c r="C20" s="6">
        <v>0.31609165835069875</v>
      </c>
      <c r="D20" s="6">
        <v>310</v>
      </c>
      <c r="E20" s="6">
        <v>9.4166666650000008E-2</v>
      </c>
      <c r="F20" s="6">
        <f t="shared" si="6"/>
        <v>4.1724346066085187E-3</v>
      </c>
      <c r="G20" s="6">
        <f>F20*D20</f>
        <v>1.2934547280486408</v>
      </c>
      <c r="H20" s="6">
        <f t="shared" si="7"/>
        <v>13.735802424186591</v>
      </c>
      <c r="I20" s="6">
        <f>G22</f>
        <v>7.06979770760339E-3</v>
      </c>
    </row>
    <row r="21" spans="1:12" ht="15.35" x14ac:dyDescent="0.8">
      <c r="A21" s="5"/>
      <c r="B21" s="5"/>
      <c r="C21" s="5"/>
      <c r="D21" s="5"/>
      <c r="E21" s="5"/>
      <c r="F21" s="29" t="s">
        <v>11</v>
      </c>
      <c r="G21" s="30">
        <f>SUM(G17:G20)</f>
        <v>-0.41840173414940751</v>
      </c>
      <c r="H21" s="30">
        <f>SUM(H17:H20)</f>
        <v>31.990038314248725</v>
      </c>
      <c r="I21" s="5"/>
    </row>
    <row r="22" spans="1:12" ht="15.35" x14ac:dyDescent="0.8">
      <c r="A22" s="5"/>
      <c r="B22" s="5"/>
      <c r="C22" s="5"/>
      <c r="D22" s="5"/>
      <c r="E22" s="5"/>
      <c r="F22" s="10" t="s">
        <v>12</v>
      </c>
      <c r="G22" s="31">
        <f>-G21/(1.85*H21)</f>
        <v>7.06979770760339E-3</v>
      </c>
      <c r="H22" s="5"/>
      <c r="I22" s="5"/>
    </row>
    <row r="24" spans="1:12" ht="16.95" x14ac:dyDescent="0.9">
      <c r="A24" s="38" t="s">
        <v>17</v>
      </c>
      <c r="B24" s="38"/>
      <c r="C24" s="38"/>
      <c r="D24" s="38"/>
      <c r="E24" s="38"/>
      <c r="F24" s="38"/>
      <c r="G24" s="38"/>
      <c r="H24" s="38"/>
      <c r="I24" s="38"/>
    </row>
    <row r="25" spans="1:12" ht="17.149999999999999" x14ac:dyDescent="0.8">
      <c r="A25" s="2" t="s">
        <v>8</v>
      </c>
      <c r="B25" s="2" t="s">
        <v>0</v>
      </c>
      <c r="C25" s="2" t="s">
        <v>2</v>
      </c>
      <c r="D25" s="2" t="s">
        <v>3</v>
      </c>
      <c r="E25" s="2" t="s">
        <v>1</v>
      </c>
      <c r="F25" s="2" t="s">
        <v>4</v>
      </c>
      <c r="G25" s="2" t="s">
        <v>5</v>
      </c>
      <c r="H25" s="3" t="s">
        <v>6</v>
      </c>
      <c r="I25" s="2" t="s">
        <v>7</v>
      </c>
    </row>
    <row r="26" spans="1:12" ht="15.35" x14ac:dyDescent="0.8">
      <c r="A26" s="6" t="s">
        <v>41</v>
      </c>
      <c r="B26" s="6">
        <v>1</v>
      </c>
      <c r="C26" s="6">
        <f>SQRT($L$19*ABS(E26))</f>
        <v>0.41054367114021917</v>
      </c>
      <c r="D26" s="6">
        <v>200</v>
      </c>
      <c r="E26" s="6">
        <f>E3+I3</f>
        <v>-0.15885096243850627</v>
      </c>
      <c r="F26" s="6">
        <f>(ABS(E26)/(0.278*135*C26^2.63))^(1/0.54)</f>
        <v>3.075521904634572E-3</v>
      </c>
      <c r="G26" s="6">
        <f>-F26*D26</f>
        <v>-0.61510438092691444</v>
      </c>
      <c r="H26" s="6">
        <f>G26/E26</f>
        <v>3.8722106022179821</v>
      </c>
      <c r="I26" s="6">
        <f>G31</f>
        <v>-3.4374211353957761E-2</v>
      </c>
    </row>
    <row r="27" spans="1:12" ht="15.35" x14ac:dyDescent="0.8">
      <c r="A27" s="5"/>
      <c r="B27" s="6">
        <v>2</v>
      </c>
      <c r="C27" s="6">
        <f t="shared" ref="C27:C43" si="8">SQRT($L$19*ABS(E27))</f>
        <v>1.1544762984149772</v>
      </c>
      <c r="D27" s="6">
        <v>300</v>
      </c>
      <c r="E27" s="6">
        <f t="shared" ref="E27:E43" si="9">E4+I4</f>
        <v>1.2561490372614939</v>
      </c>
      <c r="F27" s="6">
        <f t="shared" ref="F27:F29" si="10">(ABS(E27)/(0.278*135*C27^2.63))^(1/0.54)</f>
        <v>9.2056732306054388E-4</v>
      </c>
      <c r="G27" s="6">
        <f t="shared" ref="G27:G29" si="11">F27*D27</f>
        <v>0.27617019691816314</v>
      </c>
      <c r="H27" s="6">
        <f t="shared" ref="H27:H29" si="12">G27/E27</f>
        <v>0.21985464202578733</v>
      </c>
      <c r="I27" s="6">
        <f>G31</f>
        <v>-3.4374211353957761E-2</v>
      </c>
    </row>
    <row r="28" spans="1:12" ht="15.55" x14ac:dyDescent="0.85">
      <c r="A28" s="5"/>
      <c r="B28" s="22">
        <v>3</v>
      </c>
      <c r="C28" s="6">
        <f t="shared" si="8"/>
        <v>0.65910416221954971</v>
      </c>
      <c r="D28" s="6">
        <v>200</v>
      </c>
      <c r="E28" s="6">
        <f t="shared" si="9"/>
        <v>0.40942959880702867</v>
      </c>
      <c r="F28" s="6">
        <f t="shared" si="10"/>
        <v>1.7703467976591461E-3</v>
      </c>
      <c r="G28" s="6">
        <f t="shared" si="11"/>
        <v>0.35406935953182922</v>
      </c>
      <c r="H28" s="6">
        <f t="shared" si="12"/>
        <v>0.86478691468202395</v>
      </c>
      <c r="I28" s="6">
        <f>G31-G38</f>
        <v>6.8246003636414004E-2</v>
      </c>
    </row>
    <row r="29" spans="1:12" ht="15.55" x14ac:dyDescent="0.85">
      <c r="A29" s="5"/>
      <c r="B29" s="22">
        <v>8</v>
      </c>
      <c r="C29" s="6">
        <f t="shared" si="8"/>
        <v>0.2942078547384287</v>
      </c>
      <c r="D29" s="6">
        <v>300</v>
      </c>
      <c r="E29" s="6">
        <f t="shared" si="9"/>
        <v>8.1579239803890369E-2</v>
      </c>
      <c r="F29" s="6">
        <f t="shared" si="10"/>
        <v>4.5367143910315022E-3</v>
      </c>
      <c r="G29" s="6">
        <f t="shared" si="11"/>
        <v>1.3610143173094507</v>
      </c>
      <c r="H29" s="6">
        <f t="shared" si="12"/>
        <v>16.683341504299559</v>
      </c>
      <c r="I29" s="6">
        <f>G31-G45</f>
        <v>-4.5371206303096052E-2</v>
      </c>
    </row>
    <row r="30" spans="1:12" ht="15.35" x14ac:dyDescent="0.8">
      <c r="A30" s="5"/>
      <c r="B30" s="5"/>
      <c r="C30" s="6"/>
      <c r="D30" s="5"/>
      <c r="E30" s="6"/>
      <c r="F30" s="29" t="s">
        <v>11</v>
      </c>
      <c r="G30" s="30">
        <f>SUM(G26:G29)</f>
        <v>1.3761494928325286</v>
      </c>
      <c r="H30" s="30">
        <f>SUM(H26:H29)</f>
        <v>21.640193663225354</v>
      </c>
      <c r="I30" s="5"/>
    </row>
    <row r="31" spans="1:12" ht="15.35" x14ac:dyDescent="0.8">
      <c r="A31" s="5"/>
      <c r="B31" s="5"/>
      <c r="C31" s="6"/>
      <c r="D31" s="5"/>
      <c r="E31" s="6"/>
      <c r="F31" s="10" t="s">
        <v>12</v>
      </c>
      <c r="G31" s="31">
        <f>-G30/(1.85*H30)</f>
        <v>-3.4374211353957761E-2</v>
      </c>
      <c r="H31" s="5"/>
      <c r="I31" s="5"/>
    </row>
    <row r="32" spans="1:12" ht="15.35" x14ac:dyDescent="0.8">
      <c r="A32" s="5"/>
      <c r="B32" s="5"/>
      <c r="C32" s="6"/>
      <c r="D32" s="5"/>
      <c r="E32" s="6"/>
      <c r="F32" s="5"/>
      <c r="G32" s="5"/>
      <c r="H32" s="5"/>
      <c r="I32" s="5"/>
    </row>
    <row r="33" spans="1:9" ht="15.55" x14ac:dyDescent="0.85">
      <c r="A33" s="6" t="s">
        <v>10</v>
      </c>
      <c r="B33" s="22">
        <v>3</v>
      </c>
      <c r="C33" s="6">
        <f t="shared" si="8"/>
        <v>0.65910416221954971</v>
      </c>
      <c r="D33" s="6">
        <v>200</v>
      </c>
      <c r="E33" s="6">
        <f t="shared" si="9"/>
        <v>-0.40942959880702867</v>
      </c>
      <c r="F33" s="6">
        <f>(ABS(E33)/(0.278*135*C33^2.63))^(1/0.54)</f>
        <v>1.7703467976591461E-3</v>
      </c>
      <c r="G33" s="6">
        <f>-F33*D33</f>
        <v>-0.35406935953182922</v>
      </c>
      <c r="H33" s="6">
        <f>G33/E33</f>
        <v>0.86478691468202395</v>
      </c>
      <c r="I33" s="6">
        <f>G38-G31</f>
        <v>-6.8246003636414004E-2</v>
      </c>
    </row>
    <row r="34" spans="1:9" ht="15.35" x14ac:dyDescent="0.8">
      <c r="A34" s="5"/>
      <c r="B34" s="6">
        <v>4</v>
      </c>
      <c r="C34" s="6">
        <f t="shared" si="8"/>
        <v>0.75697674191975772</v>
      </c>
      <c r="D34" s="6">
        <v>280</v>
      </c>
      <c r="E34" s="6">
        <f t="shared" si="9"/>
        <v>0.5400527718544651</v>
      </c>
      <c r="F34" s="6">
        <f t="shared" ref="F34:F36" si="13">(ABS(E34)/(0.278*135*C34^2.63))^(1/0.54)</f>
        <v>1.5062895191876866E-3</v>
      </c>
      <c r="G34" s="6">
        <f t="shared" ref="G34:G36" si="14">F34*D34</f>
        <v>0.42176106537255226</v>
      </c>
      <c r="H34" s="6">
        <f t="shared" ref="H34:H36" si="15">G34/E34</f>
        <v>0.78096268985766748</v>
      </c>
      <c r="I34" s="6">
        <f>G38</f>
        <v>-0.10262021499037176</v>
      </c>
    </row>
    <row r="35" spans="1:9" ht="15.35" x14ac:dyDescent="0.8">
      <c r="A35" s="5"/>
      <c r="B35" s="6">
        <v>5</v>
      </c>
      <c r="C35" s="6">
        <f t="shared" si="8"/>
        <v>0.64056386741508509</v>
      </c>
      <c r="D35" s="6">
        <v>120</v>
      </c>
      <c r="E35" s="6">
        <f t="shared" si="9"/>
        <v>0.38671943855446511</v>
      </c>
      <c r="F35" s="6">
        <f t="shared" si="13"/>
        <v>1.8302703142369309E-3</v>
      </c>
      <c r="G35" s="6">
        <f t="shared" si="14"/>
        <v>0.21963243770843172</v>
      </c>
      <c r="H35" s="6">
        <f t="shared" si="15"/>
        <v>0.56793741356629257</v>
      </c>
      <c r="I35" s="6">
        <f>G38</f>
        <v>-0.10262021499037176</v>
      </c>
    </row>
    <row r="36" spans="1:9" ht="15.35" x14ac:dyDescent="0.8">
      <c r="A36" s="5"/>
      <c r="B36" s="6">
        <v>6</v>
      </c>
      <c r="C36" s="6">
        <f t="shared" si="8"/>
        <v>0.49762470664958941</v>
      </c>
      <c r="D36" s="6">
        <v>290</v>
      </c>
      <c r="E36" s="6">
        <f t="shared" si="9"/>
        <v>0.2333861052544651</v>
      </c>
      <c r="F36" s="6">
        <f t="shared" si="13"/>
        <v>2.4572677976921059E-3</v>
      </c>
      <c r="G36" s="6">
        <f t="shared" si="14"/>
        <v>0.71260766133071074</v>
      </c>
      <c r="H36" s="6">
        <f t="shared" si="15"/>
        <v>3.0533422739701734</v>
      </c>
      <c r="I36" s="6">
        <f>G38</f>
        <v>-0.10262021499037176</v>
      </c>
    </row>
    <row r="37" spans="1:9" ht="15.35" x14ac:dyDescent="0.8">
      <c r="A37" s="5"/>
      <c r="B37" s="5"/>
      <c r="C37" s="6"/>
      <c r="D37" s="5"/>
      <c r="E37" s="6"/>
      <c r="F37" s="29" t="s">
        <v>11</v>
      </c>
      <c r="G37" s="30">
        <f>SUM(G33:G36)</f>
        <v>0.99993180487986555</v>
      </c>
      <c r="H37" s="30">
        <f>SUM(H33:H36)</f>
        <v>5.2670292920761579</v>
      </c>
      <c r="I37" s="5"/>
    </row>
    <row r="38" spans="1:9" ht="15.35" x14ac:dyDescent="0.8">
      <c r="A38" s="5"/>
      <c r="B38" s="5"/>
      <c r="C38" s="6"/>
      <c r="D38" s="5"/>
      <c r="E38" s="6"/>
      <c r="F38" s="10" t="s">
        <v>12</v>
      </c>
      <c r="G38" s="31">
        <f>-G37/(1.85*H37)</f>
        <v>-0.10262021499037176</v>
      </c>
      <c r="H38" s="5"/>
      <c r="I38" s="5"/>
    </row>
    <row r="39" spans="1:9" ht="15.35" x14ac:dyDescent="0.8">
      <c r="A39" s="5"/>
      <c r="B39" s="5"/>
      <c r="C39" s="6"/>
      <c r="D39" s="5"/>
      <c r="E39" s="6"/>
      <c r="F39" s="5"/>
      <c r="G39" s="5"/>
      <c r="H39" s="5"/>
      <c r="I39" s="5"/>
    </row>
    <row r="40" spans="1:9" ht="15.35" x14ac:dyDescent="0.8">
      <c r="A40" s="6" t="s">
        <v>42</v>
      </c>
      <c r="B40" s="6">
        <v>7</v>
      </c>
      <c r="C40" s="6">
        <f t="shared" si="8"/>
        <v>0.51971813937371336</v>
      </c>
      <c r="D40" s="6">
        <v>80</v>
      </c>
      <c r="E40" s="6">
        <f t="shared" si="9"/>
        <v>0.2545697976576034</v>
      </c>
      <c r="F40" s="6">
        <f>(ABS(E40)/(0.278*135*C40^2.63))^(1/0.54)</f>
        <v>2.3358353436881592E-3</v>
      </c>
      <c r="G40" s="6">
        <f>F40*D40</f>
        <v>0.18686682749505273</v>
      </c>
      <c r="H40" s="6">
        <f>G40/E40</f>
        <v>0.73404947961025913</v>
      </c>
      <c r="I40" s="6">
        <f>G45</f>
        <v>1.0996994949138292E-2</v>
      </c>
    </row>
    <row r="41" spans="1:9" ht="15.55" x14ac:dyDescent="0.85">
      <c r="A41" s="5"/>
      <c r="B41" s="22">
        <v>8</v>
      </c>
      <c r="C41" s="6">
        <f t="shared" si="8"/>
        <v>0.29420785473842864</v>
      </c>
      <c r="D41" s="6">
        <v>300</v>
      </c>
      <c r="E41" s="6">
        <f t="shared" si="9"/>
        <v>-8.1579239803890341E-2</v>
      </c>
      <c r="F41" s="6">
        <f t="shared" ref="F41:F43" si="16">(ABS(E41)/(0.278*135*C41^2.63))^(1/0.54)</f>
        <v>4.5367143910315022E-3</v>
      </c>
      <c r="G41" s="6">
        <f>-F41*D41</f>
        <v>-1.3610143173094507</v>
      </c>
      <c r="H41" s="6">
        <f t="shared" ref="H41:H43" si="17">G41/E41</f>
        <v>16.683341504299563</v>
      </c>
      <c r="I41" s="6">
        <f>G45-G31</f>
        <v>4.5371206303096052E-2</v>
      </c>
    </row>
    <row r="42" spans="1:9" ht="15.35" x14ac:dyDescent="0.8">
      <c r="A42" s="5"/>
      <c r="B42" s="6">
        <v>9</v>
      </c>
      <c r="C42" s="6">
        <f t="shared" si="8"/>
        <v>0.30399448701151799</v>
      </c>
      <c r="D42" s="6">
        <v>200</v>
      </c>
      <c r="E42" s="6">
        <f t="shared" si="9"/>
        <v>-8.7096868942396599E-2</v>
      </c>
      <c r="F42" s="6">
        <f t="shared" si="16"/>
        <v>4.3667810870872742E-3</v>
      </c>
      <c r="G42" s="6">
        <f>-F42*D42</f>
        <v>-0.87335621741745484</v>
      </c>
      <c r="H42" s="6">
        <f t="shared" si="17"/>
        <v>10.027412328623063</v>
      </c>
      <c r="I42" s="6">
        <f>G45</f>
        <v>1.0996994949138292E-2</v>
      </c>
    </row>
    <row r="43" spans="1:9" ht="15.35" x14ac:dyDescent="0.8">
      <c r="A43" s="5"/>
      <c r="B43" s="6">
        <v>10</v>
      </c>
      <c r="C43" s="6">
        <f t="shared" si="8"/>
        <v>0.32774261978630992</v>
      </c>
      <c r="D43" s="6">
        <v>310</v>
      </c>
      <c r="E43" s="6">
        <f t="shared" si="9"/>
        <v>0.1012364643576034</v>
      </c>
      <c r="F43" s="6">
        <f t="shared" si="16"/>
        <v>3.9999049559301522E-3</v>
      </c>
      <c r="G43" s="6">
        <f>F43*D43</f>
        <v>1.2399705363383471</v>
      </c>
      <c r="H43" s="6">
        <f t="shared" si="17"/>
        <v>12.248259994129464</v>
      </c>
      <c r="I43" s="6">
        <f>G45</f>
        <v>1.0996994949138292E-2</v>
      </c>
    </row>
    <row r="44" spans="1:9" ht="15.35" x14ac:dyDescent="0.8">
      <c r="A44" s="5"/>
      <c r="B44" s="5"/>
      <c r="C44" s="5"/>
      <c r="D44" s="5"/>
      <c r="E44" s="5"/>
      <c r="F44" s="29" t="s">
        <v>11</v>
      </c>
      <c r="G44" s="30">
        <f>SUM(G40:G43)</f>
        <v>-0.80753317089350585</v>
      </c>
      <c r="H44" s="30">
        <f>SUM(H40:H43)</f>
        <v>39.693063306662346</v>
      </c>
      <c r="I44" s="5"/>
    </row>
    <row r="45" spans="1:9" ht="15.35" x14ac:dyDescent="0.8">
      <c r="A45" s="5"/>
      <c r="B45" s="5"/>
      <c r="C45" s="5"/>
      <c r="D45" s="5"/>
      <c r="E45" s="5"/>
      <c r="F45" s="10" t="s">
        <v>12</v>
      </c>
      <c r="G45" s="31">
        <f>-G44/(1.85*H44)</f>
        <v>1.0996994949138292E-2</v>
      </c>
      <c r="H45" s="5"/>
      <c r="I45" s="5"/>
    </row>
    <row r="47" spans="1:9" ht="16.95" x14ac:dyDescent="0.9">
      <c r="A47" s="38" t="s">
        <v>18</v>
      </c>
      <c r="B47" s="38"/>
      <c r="C47" s="38"/>
      <c r="D47" s="38"/>
      <c r="E47" s="38"/>
      <c r="F47" s="38"/>
      <c r="G47" s="38"/>
      <c r="H47" s="38"/>
      <c r="I47" s="38"/>
    </row>
    <row r="48" spans="1:9" ht="17.149999999999999" x14ac:dyDescent="0.8">
      <c r="A48" s="2" t="s">
        <v>8</v>
      </c>
      <c r="B48" s="2" t="s">
        <v>0</v>
      </c>
      <c r="C48" s="2" t="s">
        <v>2</v>
      </c>
      <c r="D48" s="2" t="s">
        <v>3</v>
      </c>
      <c r="E48" s="2" t="s">
        <v>1</v>
      </c>
      <c r="F48" s="2" t="s">
        <v>4</v>
      </c>
      <c r="G48" s="2" t="s">
        <v>5</v>
      </c>
      <c r="H48" s="3" t="s">
        <v>6</v>
      </c>
      <c r="I48" s="2" t="s">
        <v>7</v>
      </c>
    </row>
    <row r="49" spans="1:9" ht="15.35" x14ac:dyDescent="0.8">
      <c r="A49" s="6" t="s">
        <v>41</v>
      </c>
      <c r="B49" s="6">
        <v>1</v>
      </c>
      <c r="C49" s="6">
        <f>SQRT($L$19*ABS(E49))</f>
        <v>0.45278943994503817</v>
      </c>
      <c r="D49" s="6">
        <v>200</v>
      </c>
      <c r="E49" s="6">
        <f>E26+I26</f>
        <v>-0.19322517379246404</v>
      </c>
      <c r="F49" s="6">
        <f>(ABS(E49)/(0.278*135*C49^2.63))^(1/0.54)</f>
        <v>2.7434206825671004E-3</v>
      </c>
      <c r="G49" s="6">
        <f>-F49*D49</f>
        <v>-0.54868413651342007</v>
      </c>
      <c r="H49" s="6">
        <f>G49/E49</f>
        <v>2.8396100039363468</v>
      </c>
      <c r="I49" s="6">
        <f>G54</f>
        <v>-1.88970312459503E-2</v>
      </c>
    </row>
    <row r="50" spans="1:9" ht="15.35" x14ac:dyDescent="0.8">
      <c r="A50" s="5"/>
      <c r="B50" s="6">
        <v>2</v>
      </c>
      <c r="C50" s="6">
        <f t="shared" ref="C50:C52" si="18">SQRT($L$19*ABS(E50))</f>
        <v>1.1385707499270719</v>
      </c>
      <c r="D50" s="6">
        <v>300</v>
      </c>
      <c r="E50" s="6">
        <f t="shared" ref="E50:E52" si="19">E27+I27</f>
        <v>1.2217748259075361</v>
      </c>
      <c r="F50" s="6">
        <f t="shared" ref="F50:F52" si="20">(ABS(E50)/(0.278*135*C50^2.63))^(1/0.54)</f>
        <v>9.3558816626700353E-4</v>
      </c>
      <c r="G50" s="6">
        <f t="shared" ref="G50:G52" si="21">F50*D50</f>
        <v>0.28067644988010104</v>
      </c>
      <c r="H50" s="6">
        <f t="shared" ref="H50:H52" si="22">G50/E50</f>
        <v>0.22972846053822904</v>
      </c>
      <c r="I50" s="6">
        <f>G54</f>
        <v>-1.88970312459503E-2</v>
      </c>
    </row>
    <row r="51" spans="1:9" ht="15.55" x14ac:dyDescent="0.85">
      <c r="A51" s="5"/>
      <c r="B51" s="22">
        <v>3</v>
      </c>
      <c r="C51" s="6">
        <f t="shared" si="18"/>
        <v>0.71191962712688728</v>
      </c>
      <c r="D51" s="6">
        <v>200</v>
      </c>
      <c r="E51" s="6">
        <f t="shared" si="19"/>
        <v>0.47767560244344265</v>
      </c>
      <c r="F51" s="6">
        <f t="shared" si="20"/>
        <v>1.6180873114137917E-3</v>
      </c>
      <c r="G51" s="6">
        <f t="shared" si="21"/>
        <v>0.32361746228275834</v>
      </c>
      <c r="H51" s="6">
        <f t="shared" si="22"/>
        <v>0.67748375807214278</v>
      </c>
      <c r="I51" s="6">
        <f>G54-G61</f>
        <v>5.5137646656224892E-2</v>
      </c>
    </row>
    <row r="52" spans="1:9" ht="15.55" x14ac:dyDescent="0.85">
      <c r="A52" s="5"/>
      <c r="B52" s="22">
        <v>8</v>
      </c>
      <c r="C52" s="6">
        <f t="shared" si="18"/>
        <v>0.19600488958677126</v>
      </c>
      <c r="D52" s="6">
        <v>300</v>
      </c>
      <c r="E52" s="6">
        <f t="shared" si="19"/>
        <v>3.6208033500794316E-2</v>
      </c>
      <c r="F52" s="6">
        <f t="shared" si="20"/>
        <v>7.2866295362583608E-3</v>
      </c>
      <c r="G52" s="6">
        <f t="shared" si="21"/>
        <v>2.1859888608775084</v>
      </c>
      <c r="H52" s="6">
        <f t="shared" si="22"/>
        <v>60.373034642424123</v>
      </c>
      <c r="I52" s="6">
        <f>G54-G68</f>
        <v>-3.037424667195935E-2</v>
      </c>
    </row>
    <row r="53" spans="1:9" ht="15.35" x14ac:dyDescent="0.8">
      <c r="A53" s="5"/>
      <c r="B53" s="5"/>
      <c r="C53" s="6"/>
      <c r="D53" s="5"/>
      <c r="E53" s="6"/>
      <c r="F53" s="29" t="s">
        <v>11</v>
      </c>
      <c r="G53" s="30">
        <f>SUM(G49:G52)</f>
        <v>2.2415986365269478</v>
      </c>
      <c r="H53" s="30">
        <f>SUM(H49:H52)</f>
        <v>64.119856864970842</v>
      </c>
      <c r="I53" s="5"/>
    </row>
    <row r="54" spans="1:9" ht="15.35" x14ac:dyDescent="0.8">
      <c r="A54" s="5"/>
      <c r="B54" s="5"/>
      <c r="C54" s="6"/>
      <c r="D54" s="5"/>
      <c r="E54" s="6"/>
      <c r="F54" s="10" t="s">
        <v>12</v>
      </c>
      <c r="G54" s="31">
        <f>-G53/(1.85*H53)</f>
        <v>-1.88970312459503E-2</v>
      </c>
      <c r="H54" s="5"/>
      <c r="I54" s="5"/>
    </row>
    <row r="55" spans="1:9" ht="15.35" x14ac:dyDescent="0.8">
      <c r="A55" s="5"/>
      <c r="B55" s="5"/>
      <c r="C55" s="6"/>
      <c r="D55" s="5"/>
      <c r="E55" s="6"/>
      <c r="F55" s="5"/>
      <c r="G55" s="5"/>
      <c r="H55" s="5"/>
      <c r="I55" s="5"/>
    </row>
    <row r="56" spans="1:9" ht="15.55" x14ac:dyDescent="0.85">
      <c r="A56" s="6" t="s">
        <v>10</v>
      </c>
      <c r="B56" s="22">
        <v>3</v>
      </c>
      <c r="C56" s="6">
        <f t="shared" ref="C56:C59" si="23">SQRT($L$19*ABS(E56))</f>
        <v>0.71191962712688728</v>
      </c>
      <c r="D56" s="6">
        <v>200</v>
      </c>
      <c r="E56" s="6">
        <f t="shared" ref="E56:E59" si="24">E33+I33</f>
        <v>-0.47767560244344265</v>
      </c>
      <c r="F56" s="6">
        <f>(ABS(E56)/(0.278*135*C56^2.63))^(1/0.54)</f>
        <v>1.6180873114137917E-3</v>
      </c>
      <c r="G56" s="6">
        <f>-F56*D56</f>
        <v>-0.32361746228275834</v>
      </c>
      <c r="H56" s="6">
        <f>G56/E56</f>
        <v>0.67748375807214278</v>
      </c>
      <c r="I56" s="6">
        <f>G61-G54</f>
        <v>-5.5137646656224892E-2</v>
      </c>
    </row>
    <row r="57" spans="1:9" ht="15.35" x14ac:dyDescent="0.8">
      <c r="A57" s="5"/>
      <c r="B57" s="6">
        <v>4</v>
      </c>
      <c r="C57" s="6">
        <f t="shared" si="23"/>
        <v>0.68127113395596539</v>
      </c>
      <c r="D57" s="6">
        <v>280</v>
      </c>
      <c r="E57" s="6">
        <f t="shared" si="24"/>
        <v>0.43743255686409332</v>
      </c>
      <c r="F57" s="6">
        <f t="shared" ref="F57:F59" si="25">(ABS(E57)/(0.278*135*C57^2.63))^(1/0.54)</f>
        <v>1.7033272476032763E-3</v>
      </c>
      <c r="G57" s="6">
        <f t="shared" ref="G57:G59" si="26">F57*D57</f>
        <v>0.47693162932891736</v>
      </c>
      <c r="H57" s="6">
        <f t="shared" ref="H57:H59" si="27">G57/E57</f>
        <v>1.0902975140853453</v>
      </c>
      <c r="I57" s="6">
        <f>G61</f>
        <v>-7.4034677902175189E-2</v>
      </c>
    </row>
    <row r="58" spans="1:9" ht="15.35" x14ac:dyDescent="0.8">
      <c r="A58" s="5"/>
      <c r="B58" s="6">
        <v>5</v>
      </c>
      <c r="C58" s="6">
        <f t="shared" si="23"/>
        <v>0.54903427797539761</v>
      </c>
      <c r="D58" s="6">
        <v>120</v>
      </c>
      <c r="E58" s="6">
        <f t="shared" si="24"/>
        <v>0.28409922356409334</v>
      </c>
      <c r="F58" s="6">
        <f t="shared" si="25"/>
        <v>2.1909814972850723E-3</v>
      </c>
      <c r="G58" s="6">
        <f t="shared" si="26"/>
        <v>0.26291777967420871</v>
      </c>
      <c r="H58" s="6">
        <f t="shared" si="27"/>
        <v>0.92544349954864957</v>
      </c>
      <c r="I58" s="6">
        <f>G61</f>
        <v>-7.4034677902175189E-2</v>
      </c>
    </row>
    <row r="59" spans="1:9" ht="15.35" x14ac:dyDescent="0.8">
      <c r="A59" s="5"/>
      <c r="B59" s="6">
        <v>6</v>
      </c>
      <c r="C59" s="6">
        <f t="shared" si="23"/>
        <v>0.37248747471866134</v>
      </c>
      <c r="D59" s="6">
        <v>290</v>
      </c>
      <c r="E59" s="6">
        <f t="shared" si="24"/>
        <v>0.13076589026409335</v>
      </c>
      <c r="F59" s="6">
        <f t="shared" si="25"/>
        <v>3.4451472871141501E-3</v>
      </c>
      <c r="G59" s="6">
        <f t="shared" si="26"/>
        <v>0.99909271326310356</v>
      </c>
      <c r="H59" s="6">
        <f t="shared" si="27"/>
        <v>7.6403159206529079</v>
      </c>
      <c r="I59" s="6">
        <f>G61</f>
        <v>-7.4034677902175189E-2</v>
      </c>
    </row>
    <row r="60" spans="1:9" ht="15.35" x14ac:dyDescent="0.8">
      <c r="A60" s="5"/>
      <c r="B60" s="5"/>
      <c r="C60" s="6"/>
      <c r="D60" s="5"/>
      <c r="E60" s="6"/>
      <c r="F60" s="29" t="s">
        <v>11</v>
      </c>
      <c r="G60" s="30">
        <f>SUM(G56:G59)</f>
        <v>1.4153246599834712</v>
      </c>
      <c r="H60" s="30">
        <f>SUM(H56:H59)</f>
        <v>10.333540692359046</v>
      </c>
      <c r="I60" s="5"/>
    </row>
    <row r="61" spans="1:9" ht="15.35" x14ac:dyDescent="0.8">
      <c r="A61" s="5"/>
      <c r="B61" s="5"/>
      <c r="C61" s="6"/>
      <c r="D61" s="5"/>
      <c r="E61" s="6"/>
      <c r="F61" s="10" t="s">
        <v>12</v>
      </c>
      <c r="G61" s="31">
        <f>-G60/(1.85*H60)</f>
        <v>-7.4034677902175189E-2</v>
      </c>
      <c r="H61" s="5"/>
      <c r="I61" s="5"/>
    </row>
    <row r="62" spans="1:9" ht="15.35" x14ac:dyDescent="0.8">
      <c r="A62" s="5"/>
      <c r="B62" s="5"/>
      <c r="C62" s="6"/>
      <c r="D62" s="5"/>
      <c r="E62" s="6"/>
      <c r="F62" s="5"/>
      <c r="G62" s="5"/>
      <c r="H62" s="5"/>
      <c r="I62" s="5"/>
    </row>
    <row r="63" spans="1:9" ht="15.35" x14ac:dyDescent="0.8">
      <c r="A63" s="6" t="s">
        <v>42</v>
      </c>
      <c r="B63" s="6">
        <v>7</v>
      </c>
      <c r="C63" s="6">
        <f t="shared" ref="C63:C66" si="28">SQRT($L$19*ABS(E63))</f>
        <v>0.53082494141617687</v>
      </c>
      <c r="D63" s="6">
        <v>80</v>
      </c>
      <c r="E63" s="6">
        <f t="shared" ref="E63:E66" si="29">E40+I40</f>
        <v>0.26556679260674171</v>
      </c>
      <c r="F63" s="6">
        <f>(ABS(E63)/(0.278*135*C63^2.63))^(1/0.54)</f>
        <v>2.2789154132339174E-3</v>
      </c>
      <c r="G63" s="6">
        <f>F63*D63</f>
        <v>0.18231323305871339</v>
      </c>
      <c r="H63" s="6">
        <f>G63/E63</f>
        <v>0.68650613756776291</v>
      </c>
      <c r="I63" s="6">
        <f>G68</f>
        <v>1.1477215426009048E-2</v>
      </c>
    </row>
    <row r="64" spans="1:9" ht="15.55" x14ac:dyDescent="0.85">
      <c r="A64" s="5"/>
      <c r="B64" s="22">
        <v>8</v>
      </c>
      <c r="C64" s="6">
        <f t="shared" si="28"/>
        <v>0.1960048895867712</v>
      </c>
      <c r="D64" s="6">
        <v>300</v>
      </c>
      <c r="E64" s="6">
        <f t="shared" si="29"/>
        <v>-3.6208033500794289E-2</v>
      </c>
      <c r="F64" s="6">
        <f t="shared" ref="F64:F66" si="30">(ABS(E64)/(0.278*135*C64^2.63))^(1/0.54)</f>
        <v>7.2866295362583478E-3</v>
      </c>
      <c r="G64" s="6">
        <f>-F64*D64</f>
        <v>-2.1859888608775044</v>
      </c>
      <c r="H64" s="6">
        <f t="shared" ref="H64:H66" si="31">G64/E64</f>
        <v>60.373034642424059</v>
      </c>
      <c r="I64" s="6">
        <f>G68-G54</f>
        <v>3.037424667195935E-2</v>
      </c>
    </row>
    <row r="65" spans="1:9" ht="15.35" x14ac:dyDescent="0.8">
      <c r="A65" s="5"/>
      <c r="B65" s="6">
        <v>9</v>
      </c>
      <c r="C65" s="6">
        <f t="shared" si="28"/>
        <v>0.2841557215647485</v>
      </c>
      <c r="D65" s="6">
        <v>200</v>
      </c>
      <c r="E65" s="6">
        <f t="shared" si="29"/>
        <v>-7.6099873993258307E-2</v>
      </c>
      <c r="F65" s="6">
        <f t="shared" si="30"/>
        <v>4.7244973201758427E-3</v>
      </c>
      <c r="G65" s="6">
        <f>-F65*D65</f>
        <v>-0.94489946403516856</v>
      </c>
      <c r="H65" s="6">
        <f t="shared" si="31"/>
        <v>12.416570678144319</v>
      </c>
      <c r="I65" s="6">
        <f>G68</f>
        <v>1.1477215426009048E-2</v>
      </c>
    </row>
    <row r="66" spans="1:9" ht="15.35" x14ac:dyDescent="0.8">
      <c r="A66" s="5"/>
      <c r="B66" s="6">
        <v>10</v>
      </c>
      <c r="C66" s="6">
        <f t="shared" si="28"/>
        <v>0.3450846256497192</v>
      </c>
      <c r="D66" s="6">
        <v>310</v>
      </c>
      <c r="E66" s="6">
        <f t="shared" si="29"/>
        <v>0.1122334593067417</v>
      </c>
      <c r="F66" s="6">
        <f t="shared" si="30"/>
        <v>3.7663863478382478E-3</v>
      </c>
      <c r="G66" s="6">
        <f>F66*D66</f>
        <v>1.1675797678298567</v>
      </c>
      <c r="H66" s="6">
        <f t="shared" si="31"/>
        <v>10.40313445778038</v>
      </c>
      <c r="I66" s="6">
        <f>G68</f>
        <v>1.1477215426009048E-2</v>
      </c>
    </row>
    <row r="67" spans="1:9" ht="15.35" x14ac:dyDescent="0.8">
      <c r="A67" s="5"/>
      <c r="B67" s="5"/>
      <c r="C67" s="5"/>
      <c r="D67" s="5"/>
      <c r="E67" s="5"/>
      <c r="F67" s="29" t="s">
        <v>11</v>
      </c>
      <c r="G67" s="30">
        <f>SUM(G63:G66)</f>
        <v>-1.7809953240241028</v>
      </c>
      <c r="H67" s="30">
        <f>SUM(H63:H66)</f>
        <v>83.879245915916528</v>
      </c>
      <c r="I67" s="5"/>
    </row>
    <row r="68" spans="1:9" ht="15.35" x14ac:dyDescent="0.8">
      <c r="A68" s="5"/>
      <c r="B68" s="5"/>
      <c r="C68" s="5"/>
      <c r="D68" s="5"/>
      <c r="E68" s="5"/>
      <c r="F68" s="10" t="s">
        <v>12</v>
      </c>
      <c r="G68" s="31">
        <f>-G67/(1.85*H67)</f>
        <v>1.1477215426009048E-2</v>
      </c>
      <c r="H68" s="5"/>
      <c r="I68" s="5"/>
    </row>
    <row r="70" spans="1:9" ht="16.95" x14ac:dyDescent="0.9">
      <c r="A70" s="38" t="s">
        <v>19</v>
      </c>
      <c r="B70" s="38"/>
      <c r="C70" s="38"/>
      <c r="D70" s="38"/>
      <c r="E70" s="38"/>
      <c r="F70" s="38"/>
      <c r="G70" s="38"/>
      <c r="H70" s="38"/>
      <c r="I70" s="38"/>
    </row>
    <row r="71" spans="1:9" ht="17.149999999999999" x14ac:dyDescent="0.8">
      <c r="A71" s="2" t="s">
        <v>8</v>
      </c>
      <c r="B71" s="2" t="s">
        <v>0</v>
      </c>
      <c r="C71" s="2" t="s">
        <v>2</v>
      </c>
      <c r="D71" s="2" t="s">
        <v>3</v>
      </c>
      <c r="E71" s="2" t="s">
        <v>1</v>
      </c>
      <c r="F71" s="2" t="s">
        <v>4</v>
      </c>
      <c r="G71" s="2" t="s">
        <v>5</v>
      </c>
      <c r="H71" s="3" t="s">
        <v>6</v>
      </c>
      <c r="I71" s="2" t="s">
        <v>7</v>
      </c>
    </row>
    <row r="72" spans="1:9" ht="15.35" x14ac:dyDescent="0.8">
      <c r="A72" s="6" t="s">
        <v>41</v>
      </c>
      <c r="B72" s="6">
        <v>1</v>
      </c>
      <c r="C72" s="6">
        <f>SQRT($L$19*ABS(E72))</f>
        <v>0.4744140067593296</v>
      </c>
      <c r="D72" s="6">
        <v>200</v>
      </c>
      <c r="E72" s="6">
        <f>E49+I49</f>
        <v>-0.21212220503841434</v>
      </c>
      <c r="F72" s="6">
        <f>(ABS(E72)/(0.278*135*C72^2.63))^(1/0.54)</f>
        <v>2.5980908078623325E-3</v>
      </c>
      <c r="G72" s="6">
        <f>-F72*D72</f>
        <v>-0.51961816157246654</v>
      </c>
      <c r="H72" s="6">
        <f>G72/E72</f>
        <v>2.4496170095835375</v>
      </c>
      <c r="I72" s="6">
        <f>G77</f>
        <v>-3.1773331735360055E-3</v>
      </c>
    </row>
    <row r="73" spans="1:9" ht="15.35" x14ac:dyDescent="0.8">
      <c r="A73" s="5"/>
      <c r="B73" s="6">
        <v>2</v>
      </c>
      <c r="C73" s="6">
        <f t="shared" ref="C73:C75" si="32">SQRT($L$19*ABS(E73))</f>
        <v>1.1297313750205378</v>
      </c>
      <c r="D73" s="6">
        <v>300</v>
      </c>
      <c r="E73" s="6">
        <f t="shared" ref="E73:E75" si="33">E50+I50</f>
        <v>1.2028777946615858</v>
      </c>
      <c r="F73" s="6">
        <f t="shared" ref="F73:F75" si="34">(ABS(E73)/(0.278*135*C73^2.63))^(1/0.54)</f>
        <v>9.4413411611603433E-4</v>
      </c>
      <c r="G73" s="6">
        <f t="shared" ref="G73:G75" si="35">F73*D73</f>
        <v>0.28324023483481031</v>
      </c>
      <c r="H73" s="6">
        <f t="shared" ref="H73:H75" si="36">G73/E73</f>
        <v>0.23546883656165279</v>
      </c>
      <c r="I73" s="6">
        <f>G77</f>
        <v>-3.1773331735360055E-3</v>
      </c>
    </row>
    <row r="74" spans="1:9" ht="15.55" x14ac:dyDescent="0.85">
      <c r="A74" s="5"/>
      <c r="B74" s="22">
        <v>3</v>
      </c>
      <c r="C74" s="6">
        <f t="shared" si="32"/>
        <v>0.75188590596829885</v>
      </c>
      <c r="D74" s="6">
        <v>200</v>
      </c>
      <c r="E74" s="6">
        <f t="shared" si="33"/>
        <v>0.53281324909966754</v>
      </c>
      <c r="F74" s="6">
        <f t="shared" si="34"/>
        <v>1.5181947252212965E-3</v>
      </c>
      <c r="G74" s="6">
        <f t="shared" si="35"/>
        <v>0.30363894504425931</v>
      </c>
      <c r="H74" s="6">
        <f t="shared" si="36"/>
        <v>0.56987874373871084</v>
      </c>
      <c r="I74" s="6">
        <f>G77-G84</f>
        <v>3.3220379298987204E-2</v>
      </c>
    </row>
    <row r="75" spans="1:9" ht="15.55" x14ac:dyDescent="0.85">
      <c r="A75" s="5"/>
      <c r="B75" s="22">
        <v>8</v>
      </c>
      <c r="C75" s="6">
        <f t="shared" si="32"/>
        <v>7.8675536678753266E-2</v>
      </c>
      <c r="D75" s="6">
        <v>300</v>
      </c>
      <c r="E75" s="6">
        <f t="shared" si="33"/>
        <v>5.8337868288349665E-3</v>
      </c>
      <c r="F75" s="6">
        <f t="shared" si="34"/>
        <v>2.1136110941488061E-2</v>
      </c>
      <c r="G75" s="6">
        <f t="shared" si="35"/>
        <v>6.3408332824464182</v>
      </c>
      <c r="H75" s="6">
        <f t="shared" si="36"/>
        <v>1086.9154921988659</v>
      </c>
      <c r="I75" s="6">
        <f>G77-G91</f>
        <v>-6.1406961062538488E-3</v>
      </c>
    </row>
    <row r="76" spans="1:9" ht="15.35" x14ac:dyDescent="0.8">
      <c r="A76" s="5"/>
      <c r="B76" s="5"/>
      <c r="C76" s="6"/>
      <c r="D76" s="5"/>
      <c r="E76" s="6"/>
      <c r="F76" s="29" t="s">
        <v>11</v>
      </c>
      <c r="G76" s="30">
        <f>SUM(G72:G75)</f>
        <v>6.4080943007530209</v>
      </c>
      <c r="H76" s="30">
        <f>SUM(H72:H75)</f>
        <v>1090.1704567887498</v>
      </c>
      <c r="I76" s="5"/>
    </row>
    <row r="77" spans="1:9" ht="15.35" x14ac:dyDescent="0.8">
      <c r="A77" s="5"/>
      <c r="B77" s="5"/>
      <c r="C77" s="6"/>
      <c r="D77" s="5"/>
      <c r="E77" s="6"/>
      <c r="F77" s="10" t="s">
        <v>12</v>
      </c>
      <c r="G77" s="31">
        <f>-G76/(1.85*H76)</f>
        <v>-3.1773331735360055E-3</v>
      </c>
      <c r="H77" s="5"/>
      <c r="I77" s="5"/>
    </row>
    <row r="78" spans="1:9" ht="15.35" x14ac:dyDescent="0.8">
      <c r="A78" s="5"/>
      <c r="B78" s="5"/>
      <c r="C78" s="6"/>
      <c r="D78" s="5"/>
      <c r="E78" s="6"/>
      <c r="F78" s="5"/>
      <c r="G78" s="5"/>
      <c r="H78" s="5"/>
      <c r="I78" s="5"/>
    </row>
    <row r="79" spans="1:9" ht="15.55" x14ac:dyDescent="0.85">
      <c r="A79" s="6" t="s">
        <v>10</v>
      </c>
      <c r="B79" s="22">
        <v>3</v>
      </c>
      <c r="C79" s="6">
        <f t="shared" ref="C79:C82" si="37">SQRT($L$19*ABS(E79))</f>
        <v>0.75188590596829885</v>
      </c>
      <c r="D79" s="6">
        <v>200</v>
      </c>
      <c r="E79" s="6">
        <f t="shared" ref="E79:E82" si="38">E56+I56</f>
        <v>-0.53281324909966754</v>
      </c>
      <c r="F79" s="6">
        <f>(ABS(E79)/(0.278*135*C79^2.63))^(1/0.54)</f>
        <v>1.5181947252212965E-3</v>
      </c>
      <c r="G79" s="6">
        <f>-F79*D79</f>
        <v>-0.30363894504425931</v>
      </c>
      <c r="H79" s="6">
        <f>G79/E79</f>
        <v>0.56987874373871084</v>
      </c>
      <c r="I79" s="6">
        <f>G84-G77</f>
        <v>-3.3220379298987204E-2</v>
      </c>
    </row>
    <row r="80" spans="1:9" ht="15.35" x14ac:dyDescent="0.8">
      <c r="A80" s="5"/>
      <c r="B80" s="6">
        <v>4</v>
      </c>
      <c r="C80" s="6">
        <f t="shared" si="37"/>
        <v>0.62094856870167892</v>
      </c>
      <c r="D80" s="6">
        <v>280</v>
      </c>
      <c r="E80" s="6">
        <f t="shared" si="38"/>
        <v>0.36339787896191811</v>
      </c>
      <c r="F80" s="6">
        <f t="shared" ref="F80:F82" si="39">(ABS(E80)/(0.278*135*C80^2.63))^(1/0.54)</f>
        <v>1.8978993521026029E-3</v>
      </c>
      <c r="G80" s="6">
        <f t="shared" ref="G80:G82" si="40">F80*D80</f>
        <v>0.53141181858872877</v>
      </c>
      <c r="H80" s="6">
        <f t="shared" ref="H80:H82" si="41">G80/E80</f>
        <v>1.4623415527541301</v>
      </c>
      <c r="I80" s="6">
        <f>G84</f>
        <v>-3.6397712472523207E-2</v>
      </c>
    </row>
    <row r="81" spans="1:9" ht="15.35" x14ac:dyDescent="0.8">
      <c r="A81" s="5"/>
      <c r="B81" s="6">
        <v>5</v>
      </c>
      <c r="C81" s="6">
        <f t="shared" si="37"/>
        <v>0.47210740875671808</v>
      </c>
      <c r="D81" s="6">
        <v>120</v>
      </c>
      <c r="E81" s="6">
        <f t="shared" si="38"/>
        <v>0.21006454566191815</v>
      </c>
      <c r="F81" s="6">
        <f t="shared" si="39"/>
        <v>2.6129060501249176E-3</v>
      </c>
      <c r="G81" s="6">
        <f t="shared" si="40"/>
        <v>0.31354872601499012</v>
      </c>
      <c r="H81" s="6">
        <f t="shared" si="41"/>
        <v>1.492630396181283</v>
      </c>
      <c r="I81" s="6">
        <f>G84</f>
        <v>-3.6397712472523207E-2</v>
      </c>
    </row>
    <row r="82" spans="1:9" ht="15.35" x14ac:dyDescent="0.8">
      <c r="A82" s="5"/>
      <c r="B82" s="6">
        <v>6</v>
      </c>
      <c r="C82" s="6">
        <f t="shared" si="37"/>
        <v>0.24534401527916286</v>
      </c>
      <c r="D82" s="6">
        <v>290</v>
      </c>
      <c r="E82" s="6">
        <f t="shared" si="38"/>
        <v>5.6731212361918165E-2</v>
      </c>
      <c r="F82" s="6">
        <f t="shared" si="39"/>
        <v>5.6074666531446488E-3</v>
      </c>
      <c r="G82" s="6">
        <f t="shared" si="40"/>
        <v>1.6261653294119482</v>
      </c>
      <c r="H82" s="6">
        <f t="shared" si="41"/>
        <v>28.664385295307749</v>
      </c>
      <c r="I82" s="6">
        <f>G84</f>
        <v>-3.6397712472523207E-2</v>
      </c>
    </row>
    <row r="83" spans="1:9" ht="15.35" x14ac:dyDescent="0.8">
      <c r="A83" s="5"/>
      <c r="B83" s="5"/>
      <c r="C83" s="6"/>
      <c r="D83" s="5"/>
      <c r="E83" s="6"/>
      <c r="F83" s="29" t="s">
        <v>11</v>
      </c>
      <c r="G83" s="30">
        <f>SUM(G79:G82)</f>
        <v>2.1674869289714076</v>
      </c>
      <c r="H83" s="30">
        <f>SUM(H79:H82)</f>
        <v>32.189235987981874</v>
      </c>
      <c r="I83" s="5"/>
    </row>
    <row r="84" spans="1:9" ht="15.35" x14ac:dyDescent="0.8">
      <c r="A84" s="5"/>
      <c r="B84" s="5"/>
      <c r="C84" s="6"/>
      <c r="D84" s="5"/>
      <c r="E84" s="6"/>
      <c r="F84" s="10" t="s">
        <v>12</v>
      </c>
      <c r="G84" s="31">
        <f>-G83/(1.85*H83)</f>
        <v>-3.6397712472523207E-2</v>
      </c>
      <c r="H84" s="5"/>
      <c r="I84" s="5"/>
    </row>
    <row r="85" spans="1:9" ht="15.35" x14ac:dyDescent="0.8">
      <c r="A85" s="5"/>
      <c r="B85" s="5"/>
      <c r="C85" s="6"/>
      <c r="D85" s="5"/>
      <c r="E85" s="6"/>
      <c r="F85" s="5"/>
      <c r="G85" s="5"/>
      <c r="H85" s="5"/>
      <c r="I85" s="5"/>
    </row>
    <row r="86" spans="1:9" ht="15.35" x14ac:dyDescent="0.8">
      <c r="A86" s="6" t="s">
        <v>42</v>
      </c>
      <c r="B86" s="6">
        <v>7</v>
      </c>
      <c r="C86" s="6">
        <f t="shared" ref="C86:C89" si="42">SQRT($L$19*ABS(E86))</f>
        <v>0.54217416225417847</v>
      </c>
      <c r="D86" s="6">
        <v>80</v>
      </c>
      <c r="E86" s="6">
        <f t="shared" ref="E86:E89" si="43">E63+I63</f>
        <v>0.27704400803275075</v>
      </c>
      <c r="F86" s="6">
        <f>(ABS(E86)/(0.278*135*C86^2.63))^(1/0.54)</f>
        <v>2.223358318784294E-3</v>
      </c>
      <c r="G86" s="6">
        <f>F86*D86</f>
        <v>0.17786866550274352</v>
      </c>
      <c r="H86" s="6">
        <f>G86/E86</f>
        <v>0.64202314558529194</v>
      </c>
      <c r="I86" s="6">
        <f>G91</f>
        <v>2.9633629327178428E-3</v>
      </c>
    </row>
    <row r="87" spans="1:9" ht="15.55" x14ac:dyDescent="0.85">
      <c r="A87" s="5"/>
      <c r="B87" s="22">
        <v>8</v>
      </c>
      <c r="C87" s="6">
        <f t="shared" si="42"/>
        <v>7.8675536678753072E-2</v>
      </c>
      <c r="D87" s="6">
        <v>300</v>
      </c>
      <c r="E87" s="6">
        <f t="shared" si="43"/>
        <v>-5.8337868288349387E-3</v>
      </c>
      <c r="F87" s="6">
        <f t="shared" ref="F87:F89" si="44">(ABS(E87)/(0.278*135*C87^2.63))^(1/0.54)</f>
        <v>2.1136110941488165E-2</v>
      </c>
      <c r="G87" s="6">
        <f>-F87*D87</f>
        <v>-6.3408332824464493</v>
      </c>
      <c r="H87" s="6">
        <f t="shared" ref="H87:H89" si="45">G87/E87</f>
        <v>1086.9154921988763</v>
      </c>
      <c r="I87" s="6">
        <f>G91-G77</f>
        <v>6.1406961062538488E-3</v>
      </c>
    </row>
    <row r="88" spans="1:9" ht="15.35" x14ac:dyDescent="0.8">
      <c r="A88" s="5"/>
      <c r="B88" s="6">
        <v>9</v>
      </c>
      <c r="C88" s="6">
        <f t="shared" si="42"/>
        <v>0.26185257362006248</v>
      </c>
      <c r="D88" s="6">
        <v>200</v>
      </c>
      <c r="E88" s="6">
        <f t="shared" si="43"/>
        <v>-6.4622658567249261E-2</v>
      </c>
      <c r="F88" s="6">
        <f t="shared" si="44"/>
        <v>5.1972278673066341E-3</v>
      </c>
      <c r="G88" s="6">
        <f>-F88*D88</f>
        <v>-1.0394455734613268</v>
      </c>
      <c r="H88" s="6">
        <f t="shared" si="45"/>
        <v>16.084846964004626</v>
      </c>
      <c r="I88" s="6">
        <f>G91</f>
        <v>2.9633629327178428E-3</v>
      </c>
    </row>
    <row r="89" spans="1:9" ht="15.35" x14ac:dyDescent="0.8">
      <c r="A89" s="5"/>
      <c r="B89" s="6">
        <v>10</v>
      </c>
      <c r="C89" s="6">
        <f t="shared" si="42"/>
        <v>0.36229974143841098</v>
      </c>
      <c r="D89" s="6">
        <v>310</v>
      </c>
      <c r="E89" s="6">
        <f t="shared" si="43"/>
        <v>0.12371067473275074</v>
      </c>
      <c r="F89" s="6">
        <f t="shared" si="44"/>
        <v>3.5584323860420853E-3</v>
      </c>
      <c r="G89" s="6">
        <f>F89*D89</f>
        <v>1.1031140396730463</v>
      </c>
      <c r="H89" s="6">
        <f t="shared" si="45"/>
        <v>8.9168864534614958</v>
      </c>
      <c r="I89" s="6">
        <f>G91</f>
        <v>2.9633629327178428E-3</v>
      </c>
    </row>
    <row r="90" spans="1:9" ht="15.35" x14ac:dyDescent="0.8">
      <c r="A90" s="5"/>
      <c r="B90" s="5"/>
      <c r="C90" s="5"/>
      <c r="D90" s="5"/>
      <c r="E90" s="5"/>
      <c r="F90" s="29" t="s">
        <v>11</v>
      </c>
      <c r="G90" s="30">
        <f>SUM(G86:G89)</f>
        <v>-6.0992961507319858</v>
      </c>
      <c r="H90" s="30">
        <f>SUM(H86:H89)</f>
        <v>1112.5592487619276</v>
      </c>
      <c r="I90" s="5"/>
    </row>
    <row r="91" spans="1:9" ht="15.35" x14ac:dyDescent="0.8">
      <c r="A91" s="5"/>
      <c r="B91" s="5"/>
      <c r="C91" s="5"/>
      <c r="D91" s="5"/>
      <c r="E91" s="5"/>
      <c r="F91" s="10" t="s">
        <v>12</v>
      </c>
      <c r="G91" s="31">
        <f>-G90/(1.85*H90)</f>
        <v>2.9633629327178428E-3</v>
      </c>
      <c r="H91" s="5"/>
      <c r="I91" s="5"/>
    </row>
    <row r="93" spans="1:9" ht="16.95" x14ac:dyDescent="0.9">
      <c r="A93" s="38" t="s">
        <v>43</v>
      </c>
      <c r="B93" s="38"/>
      <c r="C93" s="38"/>
      <c r="D93" s="38"/>
      <c r="E93" s="38"/>
      <c r="F93" s="38"/>
      <c r="G93" s="38"/>
      <c r="H93" s="38"/>
      <c r="I93" s="38"/>
    </row>
    <row r="94" spans="1:9" ht="17.149999999999999" x14ac:dyDescent="0.8">
      <c r="A94" s="2" t="s">
        <v>8</v>
      </c>
      <c r="B94" s="2" t="s">
        <v>0</v>
      </c>
      <c r="C94" s="2" t="s">
        <v>2</v>
      </c>
      <c r="D94" s="2" t="s">
        <v>3</v>
      </c>
      <c r="E94" s="2" t="s">
        <v>1</v>
      </c>
      <c r="F94" s="2" t="s">
        <v>4</v>
      </c>
      <c r="G94" s="2" t="s">
        <v>5</v>
      </c>
      <c r="H94" s="3" t="s">
        <v>6</v>
      </c>
      <c r="I94" s="2" t="s">
        <v>7</v>
      </c>
    </row>
    <row r="95" spans="1:9" ht="15.35" x14ac:dyDescent="0.8">
      <c r="A95" s="6" t="s">
        <v>41</v>
      </c>
      <c r="B95" s="6">
        <v>1</v>
      </c>
      <c r="C95" s="6">
        <f>SQRT($L$19*ABS(E95))</f>
        <v>0.47795387331020622</v>
      </c>
      <c r="D95" s="6">
        <v>200</v>
      </c>
      <c r="E95" s="6">
        <f>E72+I72</f>
        <v>-0.21529953821195033</v>
      </c>
      <c r="F95" s="6">
        <f>(ABS(E95)/(0.278*135*C95^2.63))^(1/0.54)</f>
        <v>2.5756554324329337E-3</v>
      </c>
      <c r="G95" s="6">
        <f>-F95*D95</f>
        <v>-0.51513108648658679</v>
      </c>
      <c r="H95" s="6">
        <f>G95/E95</f>
        <v>2.3926251341025595</v>
      </c>
      <c r="I95" s="6">
        <f>G100</f>
        <v>1.6619094532314201E-4</v>
      </c>
    </row>
    <row r="96" spans="1:9" ht="15.35" x14ac:dyDescent="0.8">
      <c r="A96" s="5"/>
      <c r="B96" s="6">
        <v>2</v>
      </c>
      <c r="C96" s="6">
        <f t="shared" ref="C96:C98" si="46">SQRT($L$19*ABS(E96))</f>
        <v>1.1282383278824593</v>
      </c>
      <c r="D96" s="6">
        <v>300</v>
      </c>
      <c r="E96" s="6">
        <f t="shared" ref="E96:E98" si="47">E73+I73</f>
        <v>1.1997004614880498</v>
      </c>
      <c r="F96" s="6">
        <f t="shared" ref="F96:F98" si="48">(ABS(E96)/(0.278*135*C96^2.63))^(1/0.54)</f>
        <v>9.4559192644835745E-4</v>
      </c>
      <c r="G96" s="6">
        <f t="shared" ref="G96:G98" si="49">F96*D96</f>
        <v>0.28367757793450721</v>
      </c>
      <c r="H96" s="6">
        <f t="shared" ref="H96:H98" si="50">G96/E96</f>
        <v>0.23645700492825303</v>
      </c>
      <c r="I96" s="6">
        <f>G100</f>
        <v>1.6619094532314201E-4</v>
      </c>
    </row>
    <row r="97" spans="1:9" ht="15.55" x14ac:dyDescent="0.85">
      <c r="A97" s="5"/>
      <c r="B97" s="22">
        <v>3</v>
      </c>
      <c r="C97" s="6">
        <f t="shared" si="46"/>
        <v>0.77497118189812675</v>
      </c>
      <c r="D97" s="6">
        <v>200</v>
      </c>
      <c r="E97" s="6">
        <f t="shared" si="47"/>
        <v>0.56603362839865479</v>
      </c>
      <c r="F97" s="6">
        <f t="shared" si="48"/>
        <v>1.4655644921724E-3</v>
      </c>
      <c r="G97" s="6">
        <f t="shared" si="49"/>
        <v>0.29311289843448002</v>
      </c>
      <c r="H97" s="6">
        <f t="shared" si="50"/>
        <v>0.51783654491291464</v>
      </c>
      <c r="I97" s="6">
        <f>G100-G107</f>
        <v>1.3090666684151138E-2</v>
      </c>
    </row>
    <row r="98" spans="1:9" ht="15.55" x14ac:dyDescent="0.85">
      <c r="A98" s="5"/>
      <c r="B98" s="22">
        <v>8</v>
      </c>
      <c r="C98" s="6">
        <f t="shared" si="46"/>
        <v>1.8045521804957027E-2</v>
      </c>
      <c r="D98" s="6">
        <v>300</v>
      </c>
      <c r="E98" s="6">
        <f t="shared" si="47"/>
        <v>-3.0690927741888231E-4</v>
      </c>
      <c r="F98" s="6">
        <f t="shared" si="48"/>
        <v>0.11778059055062806</v>
      </c>
      <c r="G98" s="6">
        <f t="shared" si="49"/>
        <v>35.334177165188422</v>
      </c>
      <c r="H98" s="6">
        <f t="shared" si="50"/>
        <v>-115129.06179425424</v>
      </c>
      <c r="I98" s="6">
        <f>G100-G114</f>
        <v>3.3120353515129114E-4</v>
      </c>
    </row>
    <row r="99" spans="1:9" ht="15.35" x14ac:dyDescent="0.8">
      <c r="A99" s="5"/>
      <c r="B99" s="5"/>
      <c r="C99" s="6"/>
      <c r="D99" s="5"/>
      <c r="E99" s="6"/>
      <c r="F99" s="29" t="s">
        <v>11</v>
      </c>
      <c r="G99" s="30">
        <f>SUM(G95:G98)</f>
        <v>35.395836555070822</v>
      </c>
      <c r="H99" s="30">
        <f>SUM(H95:H98)</f>
        <v>-115125.91487557031</v>
      </c>
      <c r="I99" s="5"/>
    </row>
    <row r="100" spans="1:9" ht="15.35" x14ac:dyDescent="0.8">
      <c r="A100" s="5"/>
      <c r="B100" s="5"/>
      <c r="C100" s="6"/>
      <c r="D100" s="5"/>
      <c r="E100" s="6"/>
      <c r="F100" s="10" t="s">
        <v>12</v>
      </c>
      <c r="G100" s="31">
        <f>-G99/(1.85*H99)</f>
        <v>1.6619094532314201E-4</v>
      </c>
      <c r="H100" s="5"/>
      <c r="I100" s="5"/>
    </row>
    <row r="101" spans="1:9" ht="15.35" x14ac:dyDescent="0.8">
      <c r="A101" s="5"/>
      <c r="B101" s="5"/>
      <c r="C101" s="6"/>
      <c r="D101" s="5"/>
      <c r="E101" s="6"/>
      <c r="F101" s="5"/>
      <c r="G101" s="5"/>
      <c r="H101" s="5"/>
      <c r="I101" s="5"/>
    </row>
    <row r="102" spans="1:9" ht="15.55" x14ac:dyDescent="0.85">
      <c r="A102" s="6" t="s">
        <v>10</v>
      </c>
      <c r="B102" s="22">
        <v>3</v>
      </c>
      <c r="C102" s="6">
        <f t="shared" ref="C102:C105" si="51">SQRT($L$19*ABS(E102))</f>
        <v>0.77497118189812675</v>
      </c>
      <c r="D102" s="6">
        <v>200</v>
      </c>
      <c r="E102" s="6">
        <f t="shared" ref="E102:E105" si="52">E79+I79</f>
        <v>-0.56603362839865479</v>
      </c>
      <c r="F102" s="6">
        <f>(ABS(E102)/(0.278*135*C102^2.63))^(1/0.54)</f>
        <v>1.4655644921724E-3</v>
      </c>
      <c r="G102" s="6">
        <f>-F102*D102</f>
        <v>-0.29311289843448002</v>
      </c>
      <c r="H102" s="6">
        <f>G102/E102</f>
        <v>0.51783654491291464</v>
      </c>
      <c r="I102" s="6">
        <f>G107-G100</f>
        <v>-1.3090666684151138E-2</v>
      </c>
    </row>
    <row r="103" spans="1:9" ht="15.35" x14ac:dyDescent="0.8">
      <c r="A103" s="5"/>
      <c r="B103" s="6">
        <v>4</v>
      </c>
      <c r="C103" s="6">
        <f t="shared" si="51"/>
        <v>0.58903136808752921</v>
      </c>
      <c r="D103" s="6">
        <v>280</v>
      </c>
      <c r="E103" s="6">
        <f t="shared" si="52"/>
        <v>0.32700016648939489</v>
      </c>
      <c r="F103" s="6">
        <f t="shared" ref="F103:F105" si="53">(ABS(E103)/(0.278*135*C103^2.63))^(1/0.54)</f>
        <v>2.0184124635378381E-3</v>
      </c>
      <c r="G103" s="6">
        <f t="shared" ref="G103:G105" si="54">F103*D103</f>
        <v>0.56515548979059471</v>
      </c>
      <c r="H103" s="6">
        <f t="shared" ref="H103:H105" si="55">G103/E103</f>
        <v>1.728303370172515</v>
      </c>
      <c r="I103" s="6">
        <f>G107</f>
        <v>-1.2924475738827995E-2</v>
      </c>
    </row>
    <row r="104" spans="1:9" ht="15.35" x14ac:dyDescent="0.8">
      <c r="A104" s="5"/>
      <c r="B104" s="6">
        <v>5</v>
      </c>
      <c r="C104" s="6">
        <f t="shared" si="51"/>
        <v>0.42926242908200751</v>
      </c>
      <c r="D104" s="6">
        <v>120</v>
      </c>
      <c r="E104" s="6">
        <f t="shared" si="52"/>
        <v>0.17366683318939494</v>
      </c>
      <c r="F104" s="6">
        <f t="shared" si="53"/>
        <v>2.9196315924097768E-3</v>
      </c>
      <c r="G104" s="6">
        <f t="shared" si="54"/>
        <v>0.3503557910891732</v>
      </c>
      <c r="H104" s="6">
        <f t="shared" si="55"/>
        <v>2.0174018530474815</v>
      </c>
      <c r="I104" s="6">
        <f>G107</f>
        <v>-1.2924475738827995E-2</v>
      </c>
    </row>
    <row r="105" spans="1:9" ht="15.35" x14ac:dyDescent="0.8">
      <c r="A105" s="5"/>
      <c r="B105" s="6">
        <v>6</v>
      </c>
      <c r="C105" s="6">
        <f t="shared" si="51"/>
        <v>0.14688265197668771</v>
      </c>
      <c r="D105" s="6">
        <v>290</v>
      </c>
      <c r="E105" s="6">
        <f t="shared" si="52"/>
        <v>2.0333499889394958E-2</v>
      </c>
      <c r="F105" s="6">
        <f t="shared" si="53"/>
        <v>1.0202481680445545E-2</v>
      </c>
      <c r="G105" s="6">
        <f t="shared" si="54"/>
        <v>2.9587196873292081</v>
      </c>
      <c r="H105" s="6">
        <f t="shared" si="55"/>
        <v>145.50961238465118</v>
      </c>
      <c r="I105" s="6">
        <f>G107</f>
        <v>-1.2924475738827995E-2</v>
      </c>
    </row>
    <row r="106" spans="1:9" ht="15.35" x14ac:dyDescent="0.8">
      <c r="A106" s="5"/>
      <c r="B106" s="5"/>
      <c r="C106" s="6"/>
      <c r="D106" s="5"/>
      <c r="E106" s="6"/>
      <c r="F106" s="29" t="s">
        <v>11</v>
      </c>
      <c r="G106" s="30">
        <f>SUM(G102:G105)</f>
        <v>3.581118069774496</v>
      </c>
      <c r="H106" s="30">
        <f>SUM(H102:H105)</f>
        <v>149.77315415278409</v>
      </c>
      <c r="I106" s="5"/>
    </row>
    <row r="107" spans="1:9" ht="15.35" x14ac:dyDescent="0.8">
      <c r="A107" s="5"/>
      <c r="B107" s="5"/>
      <c r="C107" s="6"/>
      <c r="D107" s="5"/>
      <c r="E107" s="6"/>
      <c r="F107" s="10" t="s">
        <v>12</v>
      </c>
      <c r="G107" s="31">
        <f>-G106/(1.85*H106)</f>
        <v>-1.2924475738827995E-2</v>
      </c>
      <c r="H107" s="5"/>
      <c r="I107" s="5"/>
    </row>
    <row r="108" spans="1:9" ht="15.35" x14ac:dyDescent="0.8">
      <c r="A108" s="5"/>
      <c r="B108" s="5"/>
      <c r="C108" s="6"/>
      <c r="D108" s="5"/>
      <c r="E108" s="6"/>
      <c r="F108" s="5"/>
      <c r="G108" s="5"/>
      <c r="H108" s="5"/>
      <c r="I108" s="5"/>
    </row>
    <row r="109" spans="1:9" ht="15.35" x14ac:dyDescent="0.8">
      <c r="A109" s="6" t="s">
        <v>42</v>
      </c>
      <c r="B109" s="6">
        <v>7</v>
      </c>
      <c r="C109" s="6">
        <f t="shared" ref="C109:C112" si="56">SQRT($L$19*ABS(E109))</f>
        <v>0.54506609502163661</v>
      </c>
      <c r="D109" s="6">
        <v>80</v>
      </c>
      <c r="E109" s="6">
        <f t="shared" ref="E109:E112" si="57">E86+I86</f>
        <v>0.28000737096546857</v>
      </c>
      <c r="F109" s="6">
        <f>(ABS(E109)/(0.278*135*C109^2.63))^(1/0.54)</f>
        <v>2.2096019779098901E-3</v>
      </c>
      <c r="G109" s="6">
        <f>F109*D109</f>
        <v>0.17676815823279121</v>
      </c>
      <c r="H109" s="6">
        <f>G109/E109</f>
        <v>0.63129823198329604</v>
      </c>
      <c r="I109" s="6">
        <f>G114</f>
        <v>-1.6501258982814913E-4</v>
      </c>
    </row>
    <row r="110" spans="1:9" ht="15.55" x14ac:dyDescent="0.85">
      <c r="A110" s="5"/>
      <c r="B110" s="22">
        <v>8</v>
      </c>
      <c r="C110" s="6">
        <f t="shared" si="56"/>
        <v>1.8045521804957842E-2</v>
      </c>
      <c r="D110" s="6">
        <v>300</v>
      </c>
      <c r="E110" s="6">
        <f t="shared" si="57"/>
        <v>3.0690927741891007E-4</v>
      </c>
      <c r="F110" s="6">
        <f t="shared" ref="F110:F112" si="58">(ABS(E110)/(0.278*135*C110^2.63))^(1/0.54)</f>
        <v>0.11778059055062189</v>
      </c>
      <c r="G110" s="6">
        <f>-F110*D110</f>
        <v>-35.334177165186567</v>
      </c>
      <c r="H110" s="6">
        <f t="shared" ref="H110:H112" si="59">G110/E110</f>
        <v>-115129.06179423779</v>
      </c>
      <c r="I110" s="6">
        <f>G114-G100</f>
        <v>-3.3120353515129114E-4</v>
      </c>
    </row>
    <row r="111" spans="1:9" ht="15.35" x14ac:dyDescent="0.8">
      <c r="A111" s="5"/>
      <c r="B111" s="6">
        <v>9</v>
      </c>
      <c r="C111" s="6">
        <f t="shared" si="56"/>
        <v>0.25577831140527663</v>
      </c>
      <c r="D111" s="6">
        <v>200</v>
      </c>
      <c r="E111" s="6">
        <f t="shared" si="57"/>
        <v>-6.1659295634531416E-2</v>
      </c>
      <c r="F111" s="6">
        <f t="shared" si="58"/>
        <v>5.3415062930657542E-3</v>
      </c>
      <c r="G111" s="6">
        <f>-F111*D111</f>
        <v>-1.0683012586131508</v>
      </c>
      <c r="H111" s="6">
        <f t="shared" si="59"/>
        <v>17.325875159930693</v>
      </c>
      <c r="I111" s="6">
        <f>G114</f>
        <v>-1.6501258982814913E-4</v>
      </c>
    </row>
    <row r="112" spans="1:9" ht="15.35" x14ac:dyDescent="0.8">
      <c r="A112" s="5"/>
      <c r="B112" s="6">
        <v>10</v>
      </c>
      <c r="C112" s="6">
        <f t="shared" si="56"/>
        <v>0.36661332268816288</v>
      </c>
      <c r="D112" s="6">
        <v>310</v>
      </c>
      <c r="E112" s="6">
        <f t="shared" si="57"/>
        <v>0.12667403766546859</v>
      </c>
      <c r="F112" s="6">
        <f t="shared" si="58"/>
        <v>3.5096337356272885E-3</v>
      </c>
      <c r="G112" s="6">
        <f>F112*D112</f>
        <v>1.0879864580444594</v>
      </c>
      <c r="H112" s="6">
        <f t="shared" si="59"/>
        <v>8.5888669698656415</v>
      </c>
      <c r="I112" s="6">
        <f>G114</f>
        <v>-1.6501258982814913E-4</v>
      </c>
    </row>
    <row r="113" spans="1:9" ht="15.35" x14ac:dyDescent="0.8">
      <c r="A113" s="5"/>
      <c r="B113" s="5"/>
      <c r="C113" s="5"/>
      <c r="D113" s="5"/>
      <c r="E113" s="5"/>
      <c r="F113" s="29" t="s">
        <v>11</v>
      </c>
      <c r="G113" s="30">
        <f>SUM(G109:G112)</f>
        <v>-35.13772380752247</v>
      </c>
      <c r="H113" s="30">
        <f>SUM(H109:H112)</f>
        <v>-115102.51575387601</v>
      </c>
      <c r="I113" s="5"/>
    </row>
    <row r="114" spans="1:9" ht="15.35" x14ac:dyDescent="0.8">
      <c r="A114" s="5"/>
      <c r="B114" s="5"/>
      <c r="C114" s="5"/>
      <c r="D114" s="5"/>
      <c r="E114" s="5"/>
      <c r="F114" s="10" t="s">
        <v>12</v>
      </c>
      <c r="G114" s="31">
        <f>-G113/(1.85*H113)</f>
        <v>-1.6501258982814913E-4</v>
      </c>
      <c r="H114" s="5"/>
      <c r="I114" s="5"/>
    </row>
    <row r="116" spans="1:9" ht="16.95" x14ac:dyDescent="0.9">
      <c r="A116" s="38" t="s">
        <v>52</v>
      </c>
      <c r="B116" s="38"/>
      <c r="C116" s="38"/>
      <c r="D116" s="38"/>
      <c r="E116" s="38"/>
      <c r="F116" s="38"/>
      <c r="G116" s="38"/>
      <c r="H116" s="38"/>
      <c r="I116" s="38"/>
    </row>
    <row r="117" spans="1:9" ht="17.149999999999999" x14ac:dyDescent="0.8">
      <c r="A117" s="2" t="s">
        <v>8</v>
      </c>
      <c r="B117" s="2" t="s">
        <v>0</v>
      </c>
      <c r="C117" s="2" t="s">
        <v>2</v>
      </c>
      <c r="D117" s="2" t="s">
        <v>3</v>
      </c>
      <c r="E117" s="2" t="s">
        <v>1</v>
      </c>
      <c r="F117" s="2" t="s">
        <v>4</v>
      </c>
      <c r="G117" s="2" t="s">
        <v>5</v>
      </c>
      <c r="H117" s="3" t="s">
        <v>6</v>
      </c>
      <c r="I117" s="2" t="s">
        <v>7</v>
      </c>
    </row>
    <row r="118" spans="1:9" ht="15.35" x14ac:dyDescent="0.8">
      <c r="A118" s="6" t="s">
        <v>41</v>
      </c>
      <c r="B118" s="6">
        <v>1</v>
      </c>
      <c r="C118" s="6">
        <f>SQRT($L$19*ABS(E118))</f>
        <v>0.47776937003390391</v>
      </c>
      <c r="D118" s="6">
        <v>200</v>
      </c>
      <c r="E118" s="6">
        <f>E95+I95</f>
        <v>-0.2151333472666272</v>
      </c>
      <c r="F118" s="6">
        <f>(ABS(E118)/(0.278*135*C118^2.63))^(1/0.54)</f>
        <v>2.5768159034713495E-3</v>
      </c>
      <c r="G118" s="6">
        <f>-F118*D118</f>
        <v>-0.5153631806942699</v>
      </c>
      <c r="H118" s="6">
        <f>G118/E118</f>
        <v>2.3955522806771121</v>
      </c>
      <c r="I118" s="6">
        <f>G123</f>
        <v>-1.3136893524526579E-5</v>
      </c>
    </row>
    <row r="119" spans="1:9" ht="15.35" x14ac:dyDescent="0.8">
      <c r="A119" s="5"/>
      <c r="B119" s="6">
        <v>2</v>
      </c>
      <c r="C119" s="6">
        <f t="shared" ref="C119:C121" si="60">SQRT($L$19*ABS(E119))</f>
        <v>1.1283164709303162</v>
      </c>
      <c r="D119" s="6">
        <v>300</v>
      </c>
      <c r="E119" s="6">
        <f t="shared" ref="E119:E121" si="61">E96+I96</f>
        <v>1.199866652433373</v>
      </c>
      <c r="F119" s="6">
        <f t="shared" ref="F119:F121" si="62">(ABS(E119)/(0.278*135*C119^2.63))^(1/0.54)</f>
        <v>9.4551552396816927E-4</v>
      </c>
      <c r="G119" s="6">
        <f t="shared" ref="G119:G121" si="63">F119*D119</f>
        <v>0.2836546571904508</v>
      </c>
      <c r="H119" s="6">
        <f t="shared" ref="H119:H121" si="64">G119/E119</f>
        <v>0.23640515103506618</v>
      </c>
      <c r="I119" s="6">
        <f>G123</f>
        <v>-1.3136893524526579E-5</v>
      </c>
    </row>
    <row r="120" spans="1:9" ht="15.55" x14ac:dyDescent="0.85">
      <c r="A120" s="5"/>
      <c r="B120" s="22">
        <v>3</v>
      </c>
      <c r="C120" s="6">
        <f t="shared" si="60"/>
        <v>0.78388134402700671</v>
      </c>
      <c r="D120" s="6">
        <v>200</v>
      </c>
      <c r="E120" s="6">
        <f t="shared" si="61"/>
        <v>0.57912429508280594</v>
      </c>
      <c r="F120" s="6">
        <f t="shared" si="62"/>
        <v>1.4461478501139045E-3</v>
      </c>
      <c r="G120" s="6">
        <f t="shared" si="63"/>
        <v>0.28922957002278088</v>
      </c>
      <c r="H120" s="6">
        <f t="shared" si="64"/>
        <v>0.49942572342164554</v>
      </c>
      <c r="I120" s="6">
        <f>G123-G130</f>
        <v>4.4557146661945305E-3</v>
      </c>
    </row>
    <row r="121" spans="1:9" ht="15.55" x14ac:dyDescent="0.85">
      <c r="A121" s="5"/>
      <c r="B121" s="22">
        <v>8</v>
      </c>
      <c r="C121" s="6">
        <f t="shared" si="60"/>
        <v>5.0771062669341905E-3</v>
      </c>
      <c r="D121" s="6">
        <v>300</v>
      </c>
      <c r="E121" s="6">
        <f t="shared" si="61"/>
        <v>2.4294257732408828E-5</v>
      </c>
      <c r="F121" s="6">
        <f t="shared" si="62"/>
        <v>0.51715308191671716</v>
      </c>
      <c r="G121" s="6">
        <f t="shared" si="63"/>
        <v>155.14592457501516</v>
      </c>
      <c r="H121" s="6">
        <f t="shared" si="64"/>
        <v>6386115.0352434376</v>
      </c>
      <c r="I121" s="6">
        <f>G123-G137</f>
        <v>-2.6252025845525426E-5</v>
      </c>
    </row>
    <row r="122" spans="1:9" ht="15.35" x14ac:dyDescent="0.8">
      <c r="A122" s="5"/>
      <c r="B122" s="5"/>
      <c r="C122" s="6"/>
      <c r="D122" s="5"/>
      <c r="E122" s="6"/>
      <c r="F122" s="29" t="s">
        <v>11</v>
      </c>
      <c r="G122" s="30">
        <f>SUM(G118:G121)</f>
        <v>155.20344562153412</v>
      </c>
      <c r="H122" s="30">
        <f>SUM(H118:H121)</f>
        <v>6386118.1666265931</v>
      </c>
      <c r="I122" s="5"/>
    </row>
    <row r="123" spans="1:9" ht="15.35" x14ac:dyDescent="0.8">
      <c r="A123" s="5"/>
      <c r="B123" s="5"/>
      <c r="C123" s="6"/>
      <c r="D123" s="5"/>
      <c r="E123" s="6"/>
      <c r="F123" s="10" t="s">
        <v>12</v>
      </c>
      <c r="G123" s="31">
        <f>-G122/(1.85*H122)</f>
        <v>-1.3136893524526579E-5</v>
      </c>
      <c r="H123" s="5"/>
      <c r="I123" s="5"/>
    </row>
    <row r="124" spans="1:9" ht="15.35" x14ac:dyDescent="0.8">
      <c r="A124" s="5"/>
      <c r="B124" s="5"/>
      <c r="C124" s="6"/>
      <c r="D124" s="5"/>
      <c r="E124" s="6"/>
      <c r="F124" s="5"/>
      <c r="G124" s="5"/>
      <c r="H124" s="5"/>
      <c r="I124" s="5"/>
    </row>
    <row r="125" spans="1:9" ht="15.55" x14ac:dyDescent="0.85">
      <c r="A125" s="6" t="s">
        <v>10</v>
      </c>
      <c r="B125" s="22">
        <v>3</v>
      </c>
      <c r="C125" s="6">
        <f t="shared" ref="C125:C128" si="65">SQRT($L$19*ABS(E125))</f>
        <v>0.78388134402700671</v>
      </c>
      <c r="D125" s="6">
        <v>200</v>
      </c>
      <c r="E125" s="6">
        <f t="shared" ref="E125:E128" si="66">E102+I102</f>
        <v>-0.57912429508280594</v>
      </c>
      <c r="F125" s="6">
        <f>(ABS(E125)/(0.278*135*C125^2.63))^(1/0.54)</f>
        <v>1.4461478501139045E-3</v>
      </c>
      <c r="G125" s="6">
        <f>-F125*D125</f>
        <v>-0.28922957002278088</v>
      </c>
      <c r="H125" s="6">
        <f>G125/E125</f>
        <v>0.49942572342164554</v>
      </c>
      <c r="I125" s="6">
        <f>G130-G123</f>
        <v>-4.4557146661945305E-3</v>
      </c>
    </row>
    <row r="126" spans="1:9" ht="15.35" x14ac:dyDescent="0.8">
      <c r="A126" s="5"/>
      <c r="B126" s="6">
        <v>4</v>
      </c>
      <c r="C126" s="6">
        <f t="shared" si="65"/>
        <v>0.57727346892066211</v>
      </c>
      <c r="D126" s="6">
        <v>280</v>
      </c>
      <c r="E126" s="6">
        <f t="shared" si="66"/>
        <v>0.3140756907505669</v>
      </c>
      <c r="F126" s="6">
        <f t="shared" ref="F126:F128" si="67">(ABS(E126)/(0.278*135*C126^2.63))^(1/0.54)</f>
        <v>2.0664562506982512E-3</v>
      </c>
      <c r="G126" s="6">
        <f t="shared" ref="G126:G128" si="68">F126*D126</f>
        <v>0.57860775019551036</v>
      </c>
      <c r="H126" s="6">
        <f t="shared" ref="H126:H128" si="69">G126/E126</f>
        <v>1.8422557594724194</v>
      </c>
      <c r="I126" s="6">
        <f>G130</f>
        <v>-4.4688515597190569E-3</v>
      </c>
    </row>
    <row r="127" spans="1:9" ht="15.35" x14ac:dyDescent="0.8">
      <c r="A127" s="5"/>
      <c r="B127" s="6">
        <v>5</v>
      </c>
      <c r="C127" s="6">
        <f t="shared" si="65"/>
        <v>0.41298055444538045</v>
      </c>
      <c r="D127" s="6">
        <v>120</v>
      </c>
      <c r="E127" s="6">
        <f t="shared" si="66"/>
        <v>0.16074235745056695</v>
      </c>
      <c r="F127" s="6">
        <f t="shared" si="67"/>
        <v>3.0543599009388422E-3</v>
      </c>
      <c r="G127" s="6">
        <f t="shared" si="68"/>
        <v>0.36652318811266105</v>
      </c>
      <c r="H127" s="6">
        <f t="shared" si="69"/>
        <v>2.2801904484036064</v>
      </c>
      <c r="I127" s="6">
        <f>G130</f>
        <v>-4.4688515597190569E-3</v>
      </c>
    </row>
    <row r="128" spans="1:9" ht="15.35" x14ac:dyDescent="0.8">
      <c r="A128" s="5"/>
      <c r="B128" s="6">
        <v>6</v>
      </c>
      <c r="C128" s="6">
        <f t="shared" si="65"/>
        <v>8.8663514369401619E-2</v>
      </c>
      <c r="D128" s="6">
        <v>290</v>
      </c>
      <c r="E128" s="6">
        <f t="shared" si="66"/>
        <v>7.4090241505669636E-3</v>
      </c>
      <c r="F128" s="6">
        <f t="shared" si="67"/>
        <v>1.8385226356393471E-2</v>
      </c>
      <c r="G128" s="6">
        <f t="shared" si="68"/>
        <v>5.3317156433541069</v>
      </c>
      <c r="H128" s="6">
        <f t="shared" si="69"/>
        <v>719.62454636432869</v>
      </c>
      <c r="I128" s="6">
        <f>G130</f>
        <v>-4.4688515597190569E-3</v>
      </c>
    </row>
    <row r="129" spans="1:9" ht="15.35" x14ac:dyDescent="0.8">
      <c r="A129" s="5"/>
      <c r="B129" s="5"/>
      <c r="C129" s="6"/>
      <c r="D129" s="5"/>
      <c r="E129" s="6"/>
      <c r="F129" s="29" t="s">
        <v>11</v>
      </c>
      <c r="G129" s="30">
        <f>SUM(G125:G128)</f>
        <v>5.9876170116394976</v>
      </c>
      <c r="H129" s="30">
        <f>SUM(H125:H128)</f>
        <v>724.24641829562631</v>
      </c>
      <c r="I129" s="5"/>
    </row>
    <row r="130" spans="1:9" ht="15.35" x14ac:dyDescent="0.8">
      <c r="A130" s="5"/>
      <c r="B130" s="5"/>
      <c r="C130" s="6"/>
      <c r="D130" s="5"/>
      <c r="E130" s="6"/>
      <c r="F130" s="10" t="s">
        <v>12</v>
      </c>
      <c r="G130" s="31">
        <f>-G129/(1.85*H129)</f>
        <v>-4.4688515597190569E-3</v>
      </c>
      <c r="H130" s="5"/>
      <c r="I130" s="5"/>
    </row>
    <row r="131" spans="1:9" ht="15.35" x14ac:dyDescent="0.8">
      <c r="A131" s="5"/>
      <c r="B131" s="5"/>
      <c r="C131" s="6"/>
      <c r="D131" s="5"/>
      <c r="E131" s="6"/>
      <c r="F131" s="5"/>
      <c r="G131" s="5"/>
      <c r="H131" s="5"/>
      <c r="I131" s="5"/>
    </row>
    <row r="132" spans="1:9" ht="15.35" x14ac:dyDescent="0.8">
      <c r="A132" s="6" t="s">
        <v>42</v>
      </c>
      <c r="B132" s="6">
        <v>7</v>
      </c>
      <c r="C132" s="6">
        <f t="shared" ref="C132:C135" si="70">SQRT($L$19*ABS(E132))</f>
        <v>0.54490546349482694</v>
      </c>
      <c r="D132" s="6">
        <v>80</v>
      </c>
      <c r="E132" s="6">
        <f t="shared" ref="E132:E135" si="71">E109+I109</f>
        <v>0.27984235837564042</v>
      </c>
      <c r="F132" s="6">
        <f>(ABS(E132)/(0.278*135*C132^2.63))^(1/0.54)</f>
        <v>2.210361921108251E-3</v>
      </c>
      <c r="G132" s="6">
        <f>F132*D132</f>
        <v>0.17682895368866008</v>
      </c>
      <c r="H132" s="6">
        <f>G132/E132</f>
        <v>0.6318877339194573</v>
      </c>
      <c r="I132" s="6">
        <f>G137</f>
        <v>1.3115132320998844E-5</v>
      </c>
    </row>
    <row r="133" spans="1:9" ht="15.55" x14ac:dyDescent="0.85">
      <c r="A133" s="5"/>
      <c r="B133" s="22">
        <v>8</v>
      </c>
      <c r="C133" s="6">
        <f t="shared" si="70"/>
        <v>5.0771062669312909E-3</v>
      </c>
      <c r="D133" s="6">
        <v>300</v>
      </c>
      <c r="E133" s="6">
        <f t="shared" si="71"/>
        <v>-2.4294257732381073E-5</v>
      </c>
      <c r="F133" s="6">
        <f t="shared" ref="F133:F135" si="72">(ABS(E133)/(0.278*135*C133^2.63))^(1/0.54)</f>
        <v>0.51715308191706222</v>
      </c>
      <c r="G133" s="6">
        <f>-F133*D133</f>
        <v>-155.14592457511867</v>
      </c>
      <c r="H133" s="6">
        <f t="shared" ref="H133:H135" si="73">G133/E133</f>
        <v>6386115.0352549944</v>
      </c>
      <c r="I133" s="6">
        <f>G137-G123</f>
        <v>2.6252025845525426E-5</v>
      </c>
    </row>
    <row r="134" spans="1:9" ht="15.35" x14ac:dyDescent="0.8">
      <c r="A134" s="5"/>
      <c r="B134" s="6">
        <v>9</v>
      </c>
      <c r="C134" s="6">
        <f t="shared" si="70"/>
        <v>0.25612033964712427</v>
      </c>
      <c r="D134" s="6">
        <v>200</v>
      </c>
      <c r="E134" s="6">
        <f t="shared" si="71"/>
        <v>-6.1824308224359567E-2</v>
      </c>
      <c r="F134" s="6">
        <f t="shared" si="72"/>
        <v>5.3331852057003793E-3</v>
      </c>
      <c r="G134" s="6">
        <f>-F134*D134</f>
        <v>-1.0666370411400758</v>
      </c>
      <c r="H134" s="6">
        <f t="shared" si="73"/>
        <v>17.252712917858535</v>
      </c>
      <c r="I134" s="6">
        <f>G137</f>
        <v>1.3115132320998844E-5</v>
      </c>
    </row>
    <row r="135" spans="1:9" ht="15.35" x14ac:dyDescent="0.8">
      <c r="A135" s="5"/>
      <c r="B135" s="6">
        <v>10</v>
      </c>
      <c r="C135" s="6">
        <f t="shared" si="70"/>
        <v>0.36637445950397718</v>
      </c>
      <c r="D135" s="6">
        <v>310</v>
      </c>
      <c r="E135" s="6">
        <f t="shared" si="71"/>
        <v>0.12650902507564044</v>
      </c>
      <c r="F135" s="6">
        <f t="shared" si="72"/>
        <v>3.5123033971537049E-3</v>
      </c>
      <c r="G135" s="6">
        <f>F135*D135</f>
        <v>1.0888140531176485</v>
      </c>
      <c r="H135" s="6">
        <f t="shared" si="73"/>
        <v>8.6066116821834697</v>
      </c>
      <c r="I135" s="6">
        <f>G137</f>
        <v>1.3115132320998844E-5</v>
      </c>
    </row>
    <row r="136" spans="1:9" ht="15.35" x14ac:dyDescent="0.8">
      <c r="A136" s="5"/>
      <c r="B136" s="5"/>
      <c r="C136" s="5"/>
      <c r="D136" s="5"/>
      <c r="E136" s="5"/>
      <c r="F136" s="29" t="s">
        <v>11</v>
      </c>
      <c r="G136" s="30">
        <f>SUM(G132:G135)</f>
        <v>-154.94691860945241</v>
      </c>
      <c r="H136" s="30">
        <f>SUM(H132:H135)</f>
        <v>6386141.526467328</v>
      </c>
      <c r="I136" s="5"/>
    </row>
    <row r="137" spans="1:9" ht="15.35" x14ac:dyDescent="0.8">
      <c r="A137" s="5"/>
      <c r="B137" s="5"/>
      <c r="C137" s="5"/>
      <c r="D137" s="5"/>
      <c r="E137" s="5"/>
      <c r="F137" s="10" t="s">
        <v>12</v>
      </c>
      <c r="G137" s="31">
        <f>-G136/(1.85*H136)</f>
        <v>1.3115132320998844E-5</v>
      </c>
      <c r="H137" s="5"/>
      <c r="I137" s="5"/>
    </row>
    <row r="139" spans="1:9" ht="16.95" x14ac:dyDescent="0.9">
      <c r="A139" s="38" t="s">
        <v>53</v>
      </c>
      <c r="B139" s="38"/>
      <c r="C139" s="38"/>
      <c r="D139" s="38"/>
      <c r="E139" s="38"/>
      <c r="F139" s="38"/>
      <c r="G139" s="38"/>
      <c r="H139" s="38"/>
      <c r="I139" s="38"/>
    </row>
    <row r="140" spans="1:9" ht="17.149999999999999" x14ac:dyDescent="0.8">
      <c r="A140" s="2" t="s">
        <v>8</v>
      </c>
      <c r="B140" s="2" t="s">
        <v>0</v>
      </c>
      <c r="C140" s="2" t="s">
        <v>2</v>
      </c>
      <c r="D140" s="2" t="s">
        <v>3</v>
      </c>
      <c r="E140" s="2" t="s">
        <v>1</v>
      </c>
      <c r="F140" s="2" t="s">
        <v>4</v>
      </c>
      <c r="G140" s="2" t="s">
        <v>5</v>
      </c>
      <c r="H140" s="3" t="s">
        <v>6</v>
      </c>
      <c r="I140" s="2" t="s">
        <v>7</v>
      </c>
    </row>
    <row r="141" spans="1:9" ht="15.35" x14ac:dyDescent="0.8">
      <c r="A141" s="6" t="s">
        <v>41</v>
      </c>
      <c r="B141" s="6">
        <v>1</v>
      </c>
      <c r="C141" s="6">
        <f>SQRT($L$19*ABS(E141))</f>
        <v>0.47778395705541998</v>
      </c>
      <c r="D141" s="6">
        <v>200</v>
      </c>
      <c r="E141" s="6">
        <f>E118+I118</f>
        <v>-0.21514648416015172</v>
      </c>
      <c r="F141" s="6">
        <f>(ABS(E141)/(0.278*135*C141^2.63))^(1/0.54)</f>
        <v>2.5767241200722216E-3</v>
      </c>
      <c r="G141" s="6">
        <f>-F141*D141</f>
        <v>-0.51534482401444426</v>
      </c>
      <c r="H141" s="6">
        <f>G141/E141</f>
        <v>2.395320685932425</v>
      </c>
      <c r="I141" s="6">
        <f>G146</f>
        <v>1.0583413441570193E-6</v>
      </c>
    </row>
    <row r="142" spans="1:9" ht="15.35" x14ac:dyDescent="0.8">
      <c r="A142" s="5"/>
      <c r="B142" s="6">
        <v>2</v>
      </c>
      <c r="C142" s="6">
        <f t="shared" ref="C142:C144" si="74">SQRT($L$19*ABS(E142))</f>
        <v>1.1283102941548042</v>
      </c>
      <c r="D142" s="6">
        <v>300</v>
      </c>
      <c r="E142" s="6">
        <f t="shared" ref="E142:E144" si="75">E119+I119</f>
        <v>1.1998535155398484</v>
      </c>
      <c r="F142" s="6">
        <f t="shared" ref="F142:F144" si="76">(ABS(E142)/(0.278*135*C142^2.63))^(1/0.54)</f>
        <v>9.4552156274414648E-4</v>
      </c>
      <c r="G142" s="6">
        <f t="shared" ref="G142:G144" si="77">F142*D142</f>
        <v>0.28365646882324397</v>
      </c>
      <c r="H142" s="6">
        <f t="shared" ref="H142:H144" si="78">G142/E142</f>
        <v>0.23640924925374646</v>
      </c>
      <c r="I142" s="6">
        <f>G146</f>
        <v>1.0583413441570193E-6</v>
      </c>
    </row>
    <row r="143" spans="1:9" ht="15.55" x14ac:dyDescent="0.85">
      <c r="A143" s="5"/>
      <c r="B143" s="22">
        <v>3</v>
      </c>
      <c r="C143" s="6">
        <f t="shared" si="74"/>
        <v>0.78689111165891268</v>
      </c>
      <c r="D143" s="6">
        <v>200</v>
      </c>
      <c r="E143" s="6">
        <f t="shared" si="75"/>
        <v>0.58358000974900048</v>
      </c>
      <c r="F143" s="6">
        <f t="shared" si="76"/>
        <v>1.4396966692648287E-3</v>
      </c>
      <c r="G143" s="6">
        <f t="shared" si="77"/>
        <v>0.28793933385296577</v>
      </c>
      <c r="H143" s="6">
        <f t="shared" si="78"/>
        <v>0.4934016399513228</v>
      </c>
      <c r="I143" s="6">
        <f>G146-G153</f>
        <v>1.7038908293684155E-3</v>
      </c>
    </row>
    <row r="144" spans="1:9" ht="15.55" x14ac:dyDescent="0.85">
      <c r="A144" s="5"/>
      <c r="B144" s="22">
        <v>8</v>
      </c>
      <c r="C144" s="6">
        <f t="shared" si="74"/>
        <v>1.4412690533697479E-3</v>
      </c>
      <c r="D144" s="6">
        <v>300</v>
      </c>
      <c r="E144" s="6">
        <f t="shared" si="75"/>
        <v>-1.9577681131165974E-6</v>
      </c>
      <c r="F144" s="6">
        <f t="shared" si="76"/>
        <v>2.2471678234715871</v>
      </c>
      <c r="G144" s="6">
        <f t="shared" si="77"/>
        <v>674.15034704147615</v>
      </c>
      <c r="H144" s="6">
        <f t="shared" si="78"/>
        <v>-344346372.03702694</v>
      </c>
      <c r="I144" s="6">
        <f>G146-G160</f>
        <v>2.1162823866159833E-6</v>
      </c>
    </row>
    <row r="145" spans="1:9" ht="15.35" x14ac:dyDescent="0.8">
      <c r="A145" s="5"/>
      <c r="B145" s="5"/>
      <c r="C145" s="6"/>
      <c r="D145" s="5"/>
      <c r="E145" s="6"/>
      <c r="F145" s="29" t="s">
        <v>11</v>
      </c>
      <c r="G145" s="30">
        <f>SUM(G141:G144)</f>
        <v>674.2065980201379</v>
      </c>
      <c r="H145" s="30">
        <f>SUM(H141:H144)</f>
        <v>-344346368.91189539</v>
      </c>
      <c r="I145" s="5"/>
    </row>
    <row r="146" spans="1:9" ht="15.35" x14ac:dyDescent="0.8">
      <c r="A146" s="5"/>
      <c r="B146" s="5"/>
      <c r="C146" s="6"/>
      <c r="D146" s="5"/>
      <c r="E146" s="6"/>
      <c r="F146" s="10" t="s">
        <v>12</v>
      </c>
      <c r="G146" s="31">
        <f>-G145/(1.85*H145)</f>
        <v>1.0583413441570193E-6</v>
      </c>
      <c r="H146" s="5"/>
      <c r="I146" s="5"/>
    </row>
    <row r="147" spans="1:9" ht="15.35" x14ac:dyDescent="0.8">
      <c r="A147" s="5"/>
      <c r="B147" s="5"/>
      <c r="C147" s="6"/>
      <c r="D147" s="5"/>
      <c r="E147" s="6"/>
      <c r="F147" s="5"/>
      <c r="G147" s="5"/>
      <c r="H147" s="5"/>
      <c r="I147" s="5"/>
    </row>
    <row r="148" spans="1:9" ht="15.55" x14ac:dyDescent="0.85">
      <c r="A148" s="6" t="s">
        <v>10</v>
      </c>
      <c r="B148" s="22">
        <v>3</v>
      </c>
      <c r="C148" s="6">
        <f t="shared" ref="C148:C151" si="79">SQRT($L$19*ABS(E148))</f>
        <v>0.78689111165891268</v>
      </c>
      <c r="D148" s="6">
        <v>200</v>
      </c>
      <c r="E148" s="6">
        <f t="shared" ref="E148:E151" si="80">E125+I125</f>
        <v>-0.58358000974900048</v>
      </c>
      <c r="F148" s="6">
        <f>(ABS(E148)/(0.278*135*C148^2.63))^(1/0.54)</f>
        <v>1.4396966692648287E-3</v>
      </c>
      <c r="G148" s="6">
        <f>-F148*D148</f>
        <v>-0.28793933385296577</v>
      </c>
      <c r="H148" s="6">
        <f>G148/E148</f>
        <v>0.4934016399513228</v>
      </c>
      <c r="I148" s="6">
        <f>G153-G146</f>
        <v>-1.7038908293684155E-3</v>
      </c>
    </row>
    <row r="149" spans="1:9" ht="15.35" x14ac:dyDescent="0.8">
      <c r="A149" s="5"/>
      <c r="B149" s="6">
        <v>4</v>
      </c>
      <c r="C149" s="6">
        <f t="shared" si="79"/>
        <v>0.57315186394928519</v>
      </c>
      <c r="D149" s="6">
        <v>280</v>
      </c>
      <c r="E149" s="6">
        <f t="shared" si="80"/>
        <v>0.30960683919084786</v>
      </c>
      <c r="F149" s="6">
        <f t="shared" ref="F149:F151" si="81">(ABS(E149)/(0.278*135*C149^2.63))^(1/0.54)</f>
        <v>2.0838034480965563E-3</v>
      </c>
      <c r="G149" s="6">
        <f t="shared" ref="G149:G151" si="82">F149*D149</f>
        <v>0.58346496546703575</v>
      </c>
      <c r="H149" s="6">
        <f t="shared" ref="H149:H151" si="83">G149/E149</f>
        <v>1.8845351316912486</v>
      </c>
      <c r="I149" s="6">
        <f>G153</f>
        <v>-1.7028324880242584E-3</v>
      </c>
    </row>
    <row r="150" spans="1:9" ht="15.35" x14ac:dyDescent="0.8">
      <c r="A150" s="5"/>
      <c r="B150" s="6">
        <v>5</v>
      </c>
      <c r="C150" s="6">
        <f t="shared" si="79"/>
        <v>0.40719938553349899</v>
      </c>
      <c r="D150" s="6">
        <v>120</v>
      </c>
      <c r="E150" s="6">
        <f t="shared" si="80"/>
        <v>0.1562735058908479</v>
      </c>
      <c r="F150" s="6">
        <f t="shared" si="81"/>
        <v>3.1050107873175545E-3</v>
      </c>
      <c r="G150" s="6">
        <f t="shared" si="82"/>
        <v>0.37260129447810653</v>
      </c>
      <c r="H150" s="6">
        <f t="shared" si="83"/>
        <v>2.3842895976132814</v>
      </c>
      <c r="I150" s="6">
        <f>G153</f>
        <v>-1.7028324880242584E-3</v>
      </c>
    </row>
    <row r="151" spans="1:9" ht="15.35" x14ac:dyDescent="0.8">
      <c r="A151" s="5"/>
      <c r="B151" s="6">
        <v>6</v>
      </c>
      <c r="C151" s="6">
        <f t="shared" si="79"/>
        <v>5.5853558608009272E-2</v>
      </c>
      <c r="D151" s="6">
        <v>290</v>
      </c>
      <c r="E151" s="6">
        <f t="shared" si="80"/>
        <v>2.9401725908479066E-3</v>
      </c>
      <c r="F151" s="6">
        <f t="shared" si="81"/>
        <v>3.1521878416384042E-2</v>
      </c>
      <c r="G151" s="6">
        <f t="shared" si="82"/>
        <v>9.1413447407513715</v>
      </c>
      <c r="H151" s="6">
        <f t="shared" si="83"/>
        <v>3109.1184133905313</v>
      </c>
      <c r="I151" s="6">
        <f>G153</f>
        <v>-1.7028324880242584E-3</v>
      </c>
    </row>
    <row r="152" spans="1:9" ht="15.35" x14ac:dyDescent="0.8">
      <c r="A152" s="5"/>
      <c r="B152" s="5"/>
      <c r="C152" s="6"/>
      <c r="D152" s="5"/>
      <c r="E152" s="6"/>
      <c r="F152" s="29" t="s">
        <v>11</v>
      </c>
      <c r="G152" s="30">
        <f>SUM(G148:G151)</f>
        <v>9.8094716668435478</v>
      </c>
      <c r="H152" s="30">
        <f>SUM(H148:H151)</f>
        <v>3113.8806397597873</v>
      </c>
      <c r="I152" s="5"/>
    </row>
    <row r="153" spans="1:9" ht="15.35" x14ac:dyDescent="0.8">
      <c r="A153" s="5"/>
      <c r="B153" s="5"/>
      <c r="C153" s="6"/>
      <c r="D153" s="5"/>
      <c r="E153" s="6"/>
      <c r="F153" s="10" t="s">
        <v>12</v>
      </c>
      <c r="G153" s="31">
        <f>-G152/(1.85*H152)</f>
        <v>-1.7028324880242584E-3</v>
      </c>
      <c r="H153" s="5"/>
      <c r="I153" s="5"/>
    </row>
    <row r="154" spans="1:9" ht="15.35" x14ac:dyDescent="0.8">
      <c r="A154" s="5"/>
      <c r="B154" s="5"/>
      <c r="C154" s="6"/>
      <c r="D154" s="5"/>
      <c r="E154" s="6"/>
      <c r="F154" s="5"/>
      <c r="G154" s="5"/>
      <c r="H154" s="5"/>
      <c r="I154" s="5"/>
    </row>
    <row r="155" spans="1:9" ht="15.35" x14ac:dyDescent="0.8">
      <c r="A155" s="6" t="s">
        <v>42</v>
      </c>
      <c r="B155" s="6">
        <v>7</v>
      </c>
      <c r="C155" s="6">
        <f t="shared" ref="C155:C158" si="84">SQRT($L$19*ABS(E155))</f>
        <v>0.54491823215423807</v>
      </c>
      <c r="D155" s="6">
        <v>80</v>
      </c>
      <c r="E155" s="6">
        <f t="shared" ref="E155:E158" si="85">E132+I132</f>
        <v>0.27985547350796142</v>
      </c>
      <c r="F155" s="6">
        <f>(ABS(E155)/(0.278*135*C155^2.63))^(1/0.54)</f>
        <v>2.2103014951848797E-3</v>
      </c>
      <c r="G155" s="6">
        <f>F155*D155</f>
        <v>0.17682411961479039</v>
      </c>
      <c r="H155" s="6">
        <f>G155/E155</f>
        <v>0.63184084770012561</v>
      </c>
      <c r="I155" s="6">
        <f>G160</f>
        <v>-1.057941042458964E-6</v>
      </c>
    </row>
    <row r="156" spans="1:9" ht="15.55" x14ac:dyDescent="0.85">
      <c r="A156" s="5"/>
      <c r="B156" s="22">
        <v>8</v>
      </c>
      <c r="C156" s="6">
        <f t="shared" si="84"/>
        <v>1.4412690533799643E-3</v>
      </c>
      <c r="D156" s="6">
        <v>300</v>
      </c>
      <c r="E156" s="6">
        <f t="shared" si="85"/>
        <v>1.957768113144353E-6</v>
      </c>
      <c r="F156" s="6">
        <f t="shared" ref="F156:F158" si="86">(ABS(E156)/(0.278*135*C156^2.63))^(1/0.54)</f>
        <v>2.2471678234530104</v>
      </c>
      <c r="G156" s="6">
        <f>-F156*D156</f>
        <v>-674.15034703590311</v>
      </c>
      <c r="H156" s="6">
        <f t="shared" ref="H156:H158" si="87">G156/E156</f>
        <v>-344346372.02929848</v>
      </c>
      <c r="I156" s="6">
        <f>G160-G146</f>
        <v>-2.1162823866159833E-6</v>
      </c>
    </row>
    <row r="157" spans="1:9" ht="15.35" x14ac:dyDescent="0.8">
      <c r="A157" s="5"/>
      <c r="B157" s="6">
        <v>9</v>
      </c>
      <c r="C157" s="6">
        <f t="shared" si="84"/>
        <v>0.2560931720943968</v>
      </c>
      <c r="D157" s="6">
        <v>200</v>
      </c>
      <c r="E157" s="6">
        <f t="shared" si="85"/>
        <v>-6.1811193092038572E-2</v>
      </c>
      <c r="F157" s="6">
        <f t="shared" si="86"/>
        <v>5.3338452754252454E-3</v>
      </c>
      <c r="G157" s="6">
        <f>-F157*D157</f>
        <v>-1.066769055085049</v>
      </c>
      <c r="H157" s="6">
        <f t="shared" si="87"/>
        <v>17.258509368952005</v>
      </c>
      <c r="I157" s="6">
        <f>G160</f>
        <v>-1.057941042458964E-6</v>
      </c>
    </row>
    <row r="158" spans="1:9" ht="15.35" x14ac:dyDescent="0.8">
      <c r="A158" s="5"/>
      <c r="B158" s="6">
        <v>10</v>
      </c>
      <c r="C158" s="6">
        <f t="shared" si="84"/>
        <v>0.36639344994748385</v>
      </c>
      <c r="D158" s="6">
        <v>310</v>
      </c>
      <c r="E158" s="6">
        <f t="shared" si="85"/>
        <v>0.12652214020796143</v>
      </c>
      <c r="F158" s="6">
        <f t="shared" si="86"/>
        <v>3.5120910119077055E-3</v>
      </c>
      <c r="G158" s="6">
        <f>F158*D158</f>
        <v>1.0887482136913886</v>
      </c>
      <c r="H158" s="6">
        <f t="shared" si="87"/>
        <v>8.605199152510691</v>
      </c>
      <c r="I158" s="6">
        <f>G160</f>
        <v>-1.057941042458964E-6</v>
      </c>
    </row>
    <row r="159" spans="1:9" ht="15.35" x14ac:dyDescent="0.8">
      <c r="A159" s="5"/>
      <c r="B159" s="5"/>
      <c r="C159" s="5"/>
      <c r="D159" s="5"/>
      <c r="E159" s="5"/>
      <c r="F159" s="29" t="s">
        <v>11</v>
      </c>
      <c r="G159" s="30">
        <f>SUM(G155:G158)</f>
        <v>-673.95154375768197</v>
      </c>
      <c r="H159" s="30">
        <f>SUM(H155:H158)</f>
        <v>-344346345.5337491</v>
      </c>
      <c r="I159" s="5"/>
    </row>
    <row r="160" spans="1:9" ht="15.35" x14ac:dyDescent="0.8">
      <c r="A160" s="5"/>
      <c r="B160" s="5"/>
      <c r="C160" s="5"/>
      <c r="D160" s="5"/>
      <c r="E160" s="5"/>
      <c r="F160" s="10" t="s">
        <v>12</v>
      </c>
      <c r="G160" s="31">
        <f>-G159/(1.85*H159)</f>
        <v>-1.057941042458964E-6</v>
      </c>
      <c r="H160" s="5"/>
      <c r="I160" s="5"/>
    </row>
    <row r="162" spans="1:9" ht="16.95" x14ac:dyDescent="0.9">
      <c r="A162" s="37"/>
      <c r="B162" s="37"/>
      <c r="C162" s="37"/>
      <c r="D162" s="37"/>
      <c r="E162" s="37"/>
      <c r="F162" s="37"/>
      <c r="G162" s="37"/>
      <c r="H162" s="37"/>
      <c r="I162" s="37"/>
    </row>
    <row r="163" spans="1:9" ht="15.35" x14ac:dyDescent="0.8">
      <c r="A163" s="32"/>
      <c r="B163" s="32"/>
      <c r="C163" s="32"/>
      <c r="D163" s="32"/>
      <c r="E163" s="32"/>
      <c r="F163" s="32"/>
      <c r="G163" s="32"/>
      <c r="H163" s="33"/>
      <c r="I163" s="32"/>
    </row>
    <row r="164" spans="1:9" ht="15.35" x14ac:dyDescent="0.8">
      <c r="A164" s="23"/>
      <c r="B164" s="23"/>
      <c r="C164" s="23"/>
      <c r="D164" s="23"/>
      <c r="E164" s="23"/>
      <c r="F164" s="23"/>
      <c r="G164" s="23"/>
      <c r="H164" s="23"/>
      <c r="I164" s="23"/>
    </row>
    <row r="165" spans="1:9" ht="15.35" x14ac:dyDescent="0.8">
      <c r="A165" s="34"/>
      <c r="B165" s="23"/>
      <c r="C165" s="23"/>
      <c r="D165" s="23"/>
      <c r="E165" s="23"/>
      <c r="F165" s="23"/>
      <c r="G165" s="23"/>
      <c r="H165" s="23"/>
      <c r="I165" s="23"/>
    </row>
    <row r="166" spans="1:9" ht="15.55" x14ac:dyDescent="0.85">
      <c r="A166" s="34"/>
      <c r="B166" s="35"/>
      <c r="C166" s="23"/>
      <c r="D166" s="23"/>
      <c r="E166" s="23"/>
      <c r="F166" s="23"/>
      <c r="G166" s="23"/>
      <c r="H166" s="23"/>
      <c r="I166" s="23"/>
    </row>
    <row r="167" spans="1:9" ht="15.55" x14ac:dyDescent="0.85">
      <c r="A167" s="34"/>
      <c r="B167" s="35"/>
      <c r="C167" s="23"/>
      <c r="D167" s="23"/>
      <c r="E167" s="23"/>
      <c r="F167" s="23"/>
      <c r="G167" s="23"/>
      <c r="H167" s="23"/>
      <c r="I167" s="23"/>
    </row>
    <row r="168" spans="1:9" ht="15.35" x14ac:dyDescent="0.8">
      <c r="A168" s="34"/>
      <c r="B168" s="34"/>
      <c r="C168" s="23"/>
      <c r="D168" s="34"/>
      <c r="E168" s="23"/>
      <c r="F168" s="23"/>
      <c r="G168" s="23"/>
      <c r="H168" s="23"/>
      <c r="I168" s="34"/>
    </row>
    <row r="169" spans="1:9" ht="15.35" x14ac:dyDescent="0.8">
      <c r="A169" s="34"/>
      <c r="B169" s="34"/>
      <c r="C169" s="23"/>
      <c r="D169" s="34"/>
      <c r="E169" s="23"/>
      <c r="F169" s="36"/>
      <c r="G169" s="23"/>
      <c r="H169" s="34"/>
      <c r="I169" s="34"/>
    </row>
    <row r="170" spans="1:9" x14ac:dyDescent="0.8">
      <c r="A170" s="34"/>
      <c r="B170" s="34"/>
      <c r="C170" s="23"/>
      <c r="D170" s="34"/>
      <c r="E170" s="23"/>
      <c r="F170" s="34"/>
      <c r="G170" s="34"/>
      <c r="H170" s="34"/>
      <c r="I170" s="34"/>
    </row>
    <row r="171" spans="1:9" ht="15.55" x14ac:dyDescent="0.85">
      <c r="A171" s="23"/>
      <c r="B171" s="35"/>
      <c r="C171" s="23"/>
      <c r="D171" s="23"/>
      <c r="E171" s="23"/>
      <c r="F171" s="23"/>
      <c r="G171" s="23"/>
      <c r="H171" s="23"/>
      <c r="I171" s="23"/>
    </row>
    <row r="172" spans="1:9" x14ac:dyDescent="0.8">
      <c r="A172" s="34"/>
      <c r="B172" s="23"/>
      <c r="C172" s="23"/>
      <c r="D172" s="23"/>
      <c r="E172" s="23"/>
      <c r="F172" s="23"/>
      <c r="G172" s="23"/>
      <c r="H172" s="23"/>
      <c r="I172" s="23"/>
    </row>
    <row r="173" spans="1:9" x14ac:dyDescent="0.8">
      <c r="A173" s="34"/>
      <c r="B173" s="23"/>
      <c r="C173" s="23"/>
      <c r="D173" s="23"/>
      <c r="E173" s="23"/>
      <c r="F173" s="23"/>
      <c r="G173" s="23"/>
      <c r="H173" s="23"/>
      <c r="I173" s="23"/>
    </row>
    <row r="174" spans="1:9" x14ac:dyDescent="0.8">
      <c r="A174" s="34"/>
      <c r="B174" s="23"/>
      <c r="C174" s="23"/>
      <c r="D174" s="23"/>
      <c r="E174" s="23"/>
      <c r="F174" s="23"/>
      <c r="G174" s="23"/>
      <c r="H174" s="23"/>
      <c r="I174" s="23"/>
    </row>
    <row r="175" spans="1:9" x14ac:dyDescent="0.8">
      <c r="A175" s="34"/>
      <c r="B175" s="34"/>
      <c r="C175" s="23"/>
      <c r="D175" s="34"/>
      <c r="E175" s="23"/>
      <c r="F175" s="23"/>
      <c r="G175" s="23"/>
      <c r="H175" s="23"/>
      <c r="I175" s="34"/>
    </row>
    <row r="176" spans="1:9" x14ac:dyDescent="0.8">
      <c r="A176" s="34"/>
      <c r="B176" s="34"/>
      <c r="C176" s="23"/>
      <c r="D176" s="34"/>
      <c r="E176" s="23"/>
      <c r="F176" s="36"/>
      <c r="G176" s="23"/>
      <c r="H176" s="34"/>
      <c r="I176" s="34"/>
    </row>
    <row r="177" spans="1:9" x14ac:dyDescent="0.8">
      <c r="A177" s="34"/>
      <c r="B177" s="34"/>
      <c r="C177" s="23"/>
      <c r="D177" s="34"/>
      <c r="E177" s="23"/>
      <c r="F177" s="34"/>
      <c r="G177" s="34"/>
      <c r="H177" s="34"/>
      <c r="I177" s="34"/>
    </row>
    <row r="178" spans="1:9" x14ac:dyDescent="0.8">
      <c r="A178" s="23"/>
      <c r="B178" s="23"/>
      <c r="C178" s="23"/>
      <c r="D178" s="23"/>
      <c r="E178" s="23"/>
      <c r="F178" s="23"/>
      <c r="G178" s="23"/>
      <c r="H178" s="23"/>
      <c r="I178" s="23"/>
    </row>
    <row r="179" spans="1:9" ht="15.55" x14ac:dyDescent="0.85">
      <c r="A179" s="34"/>
      <c r="B179" s="35"/>
      <c r="C179" s="23"/>
      <c r="D179" s="23"/>
      <c r="E179" s="23"/>
      <c r="F179" s="23"/>
      <c r="G179" s="23"/>
      <c r="H179" s="23"/>
      <c r="I179" s="23"/>
    </row>
    <row r="180" spans="1:9" x14ac:dyDescent="0.8">
      <c r="A180" s="34"/>
      <c r="B180" s="23"/>
      <c r="C180" s="23"/>
      <c r="D180" s="23"/>
      <c r="E180" s="23"/>
      <c r="F180" s="23"/>
      <c r="G180" s="23"/>
      <c r="H180" s="23"/>
      <c r="I180" s="23"/>
    </row>
    <row r="181" spans="1:9" x14ac:dyDescent="0.8">
      <c r="A181" s="34"/>
      <c r="B181" s="23"/>
      <c r="C181" s="23"/>
      <c r="D181" s="23"/>
      <c r="E181" s="23"/>
      <c r="F181" s="23"/>
      <c r="G181" s="23"/>
      <c r="H181" s="23"/>
      <c r="I181" s="23"/>
    </row>
    <row r="182" spans="1:9" x14ac:dyDescent="0.8">
      <c r="A182" s="34"/>
      <c r="B182" s="34"/>
      <c r="C182" s="34"/>
      <c r="D182" s="34"/>
      <c r="E182" s="34"/>
      <c r="F182" s="23"/>
      <c r="G182" s="23"/>
      <c r="H182" s="23"/>
      <c r="I182" s="34"/>
    </row>
    <row r="183" spans="1:9" x14ac:dyDescent="0.8">
      <c r="A183" s="34"/>
      <c r="B183" s="34"/>
      <c r="C183" s="34"/>
      <c r="D183" s="34"/>
      <c r="E183" s="34"/>
      <c r="F183" s="36"/>
      <c r="G183" s="23"/>
      <c r="H183" s="34"/>
      <c r="I183" s="34"/>
    </row>
    <row r="184" spans="1:9" x14ac:dyDescent="0.8">
      <c r="A184" s="34"/>
      <c r="B184" s="34"/>
      <c r="C184" s="34"/>
      <c r="D184" s="34"/>
      <c r="E184" s="34"/>
      <c r="F184" s="34"/>
      <c r="G184" s="34"/>
      <c r="H184" s="34"/>
      <c r="I184" s="34"/>
    </row>
    <row r="185" spans="1:9" ht="16.899999999999999" x14ac:dyDescent="0.9">
      <c r="A185" s="39"/>
      <c r="B185" s="39"/>
      <c r="C185" s="39"/>
      <c r="D185" s="39"/>
      <c r="E185" s="39"/>
      <c r="F185" s="39"/>
      <c r="G185" s="39"/>
      <c r="H185" s="39"/>
      <c r="I185" s="39"/>
    </row>
    <row r="186" spans="1:9" x14ac:dyDescent="0.8">
      <c r="A186" s="32"/>
      <c r="B186" s="32"/>
      <c r="C186" s="32"/>
      <c r="D186" s="32"/>
      <c r="E186" s="32"/>
      <c r="F186" s="32"/>
      <c r="G186" s="32"/>
      <c r="H186" s="33"/>
      <c r="I186" s="32"/>
    </row>
    <row r="187" spans="1:9" x14ac:dyDescent="0.8">
      <c r="A187" s="23"/>
      <c r="B187" s="23"/>
      <c r="C187" s="23"/>
      <c r="D187" s="23"/>
      <c r="E187" s="23"/>
      <c r="F187" s="23"/>
      <c r="G187" s="23"/>
      <c r="H187" s="23"/>
      <c r="I187" s="23"/>
    </row>
    <row r="188" spans="1:9" x14ac:dyDescent="0.8">
      <c r="A188" s="34"/>
      <c r="B188" s="23"/>
      <c r="C188" s="23"/>
      <c r="D188" s="23"/>
      <c r="E188" s="23"/>
      <c r="F188" s="23"/>
      <c r="G188" s="23"/>
      <c r="H188" s="23"/>
      <c r="I188" s="23"/>
    </row>
    <row r="189" spans="1:9" ht="15.55" x14ac:dyDescent="0.85">
      <c r="A189" s="34"/>
      <c r="B189" s="35"/>
      <c r="C189" s="23"/>
      <c r="D189" s="23"/>
      <c r="E189" s="23"/>
      <c r="F189" s="23"/>
      <c r="G189" s="23"/>
      <c r="H189" s="23"/>
      <c r="I189" s="23"/>
    </row>
    <row r="190" spans="1:9" ht="15.55" x14ac:dyDescent="0.85">
      <c r="A190" s="34"/>
      <c r="B190" s="35"/>
      <c r="C190" s="23"/>
      <c r="D190" s="23"/>
      <c r="E190" s="23"/>
      <c r="F190" s="23"/>
      <c r="G190" s="23"/>
      <c r="H190" s="23"/>
      <c r="I190" s="23"/>
    </row>
    <row r="191" spans="1:9" x14ac:dyDescent="0.8">
      <c r="A191" s="34"/>
      <c r="B191" s="34"/>
      <c r="C191" s="23"/>
      <c r="D191" s="34"/>
      <c r="E191" s="23"/>
      <c r="F191" s="23"/>
      <c r="G191" s="23"/>
      <c r="H191" s="23"/>
      <c r="I191" s="34"/>
    </row>
    <row r="192" spans="1:9" x14ac:dyDescent="0.8">
      <c r="A192" s="34"/>
      <c r="B192" s="34"/>
      <c r="C192" s="23"/>
      <c r="D192" s="34"/>
      <c r="E192" s="23"/>
      <c r="F192" s="36"/>
      <c r="G192" s="23"/>
      <c r="H192" s="34"/>
      <c r="I192" s="34"/>
    </row>
    <row r="193" spans="1:9" x14ac:dyDescent="0.8">
      <c r="A193" s="34"/>
      <c r="B193" s="34"/>
      <c r="C193" s="23"/>
      <c r="D193" s="34"/>
      <c r="E193" s="23"/>
      <c r="F193" s="34"/>
      <c r="G193" s="34"/>
      <c r="H193" s="34"/>
      <c r="I193" s="34"/>
    </row>
    <row r="194" spans="1:9" ht="15.55" x14ac:dyDescent="0.85">
      <c r="A194" s="23"/>
      <c r="B194" s="35"/>
      <c r="C194" s="23"/>
      <c r="D194" s="23"/>
      <c r="E194" s="23"/>
      <c r="F194" s="23"/>
      <c r="G194" s="23"/>
      <c r="H194" s="23"/>
      <c r="I194" s="23"/>
    </row>
    <row r="195" spans="1:9" x14ac:dyDescent="0.8">
      <c r="A195" s="34"/>
      <c r="B195" s="23"/>
      <c r="C195" s="23"/>
      <c r="D195" s="23"/>
      <c r="E195" s="23"/>
      <c r="F195" s="23"/>
      <c r="G195" s="23"/>
      <c r="H195" s="23"/>
      <c r="I195" s="23"/>
    </row>
    <row r="196" spans="1:9" x14ac:dyDescent="0.8">
      <c r="A196" s="34"/>
      <c r="B196" s="23"/>
      <c r="C196" s="23"/>
      <c r="D196" s="23"/>
      <c r="E196" s="23"/>
      <c r="F196" s="23"/>
      <c r="G196" s="23"/>
      <c r="H196" s="23"/>
      <c r="I196" s="23"/>
    </row>
    <row r="197" spans="1:9" x14ac:dyDescent="0.8">
      <c r="A197" s="34"/>
      <c r="B197" s="23"/>
      <c r="C197" s="23"/>
      <c r="D197" s="23"/>
      <c r="E197" s="23"/>
      <c r="F197" s="23"/>
      <c r="G197" s="23"/>
      <c r="H197" s="23"/>
      <c r="I197" s="23"/>
    </row>
    <row r="198" spans="1:9" x14ac:dyDescent="0.8">
      <c r="A198" s="34"/>
      <c r="B198" s="34"/>
      <c r="C198" s="23"/>
      <c r="D198" s="34"/>
      <c r="E198" s="23"/>
      <c r="F198" s="23"/>
      <c r="G198" s="23"/>
      <c r="H198" s="23"/>
      <c r="I198" s="34"/>
    </row>
    <row r="199" spans="1:9" x14ac:dyDescent="0.8">
      <c r="A199" s="34"/>
      <c r="B199" s="34"/>
      <c r="C199" s="23"/>
      <c r="D199" s="34"/>
      <c r="E199" s="23"/>
      <c r="F199" s="36"/>
      <c r="G199" s="23"/>
      <c r="H199" s="34"/>
      <c r="I199" s="34"/>
    </row>
    <row r="200" spans="1:9" x14ac:dyDescent="0.8">
      <c r="A200" s="34"/>
      <c r="B200" s="34"/>
      <c r="C200" s="23"/>
      <c r="D200" s="34"/>
      <c r="E200" s="23"/>
      <c r="F200" s="34"/>
      <c r="G200" s="34"/>
      <c r="H200" s="34"/>
      <c r="I200" s="34"/>
    </row>
    <row r="201" spans="1:9" x14ac:dyDescent="0.8">
      <c r="A201" s="23"/>
      <c r="B201" s="23"/>
      <c r="C201" s="23"/>
      <c r="D201" s="23"/>
      <c r="E201" s="23"/>
      <c r="F201" s="23"/>
      <c r="G201" s="23"/>
      <c r="H201" s="23"/>
      <c r="I201" s="23"/>
    </row>
    <row r="202" spans="1:9" ht="15.55" x14ac:dyDescent="0.85">
      <c r="A202" s="34"/>
      <c r="B202" s="35"/>
      <c r="C202" s="23"/>
      <c r="D202" s="23"/>
      <c r="E202" s="23"/>
      <c r="F202" s="23"/>
      <c r="G202" s="23"/>
      <c r="H202" s="23"/>
      <c r="I202" s="23"/>
    </row>
    <row r="203" spans="1:9" x14ac:dyDescent="0.8">
      <c r="A203" s="34"/>
      <c r="B203" s="23"/>
      <c r="C203" s="23"/>
      <c r="D203" s="23"/>
      <c r="E203" s="23"/>
      <c r="F203" s="23"/>
      <c r="G203" s="23"/>
      <c r="H203" s="23"/>
      <c r="I203" s="23"/>
    </row>
    <row r="204" spans="1:9" x14ac:dyDescent="0.8">
      <c r="A204" s="34"/>
      <c r="B204" s="23"/>
      <c r="C204" s="23"/>
      <c r="D204" s="23"/>
      <c r="E204" s="23"/>
      <c r="F204" s="23"/>
      <c r="G204" s="23"/>
      <c r="H204" s="23"/>
      <c r="I204" s="23"/>
    </row>
    <row r="205" spans="1:9" x14ac:dyDescent="0.8">
      <c r="A205" s="34"/>
      <c r="B205" s="34"/>
      <c r="C205" s="34"/>
      <c r="D205" s="34"/>
      <c r="E205" s="34"/>
      <c r="F205" s="23"/>
      <c r="G205" s="23"/>
      <c r="H205" s="23"/>
      <c r="I205" s="34"/>
    </row>
    <row r="206" spans="1:9" x14ac:dyDescent="0.8">
      <c r="A206" s="34"/>
      <c r="B206" s="34"/>
      <c r="C206" s="34"/>
      <c r="D206" s="34"/>
      <c r="E206" s="34"/>
      <c r="F206" s="36"/>
      <c r="G206" s="23"/>
      <c r="H206" s="34"/>
      <c r="I206" s="34"/>
    </row>
    <row r="207" spans="1:9" x14ac:dyDescent="0.8">
      <c r="A207" s="34"/>
      <c r="B207" s="34"/>
      <c r="C207" s="34"/>
      <c r="D207" s="34"/>
      <c r="E207" s="34"/>
      <c r="F207" s="34"/>
      <c r="G207" s="34"/>
      <c r="H207" s="34"/>
      <c r="I207" s="34"/>
    </row>
    <row r="208" spans="1:9" x14ac:dyDescent="0.8">
      <c r="A208" s="34"/>
      <c r="B208" s="34"/>
      <c r="C208" s="34"/>
      <c r="D208" s="34"/>
      <c r="E208" s="34"/>
      <c r="F208" s="34"/>
      <c r="G208" s="34"/>
      <c r="H208" s="34"/>
      <c r="I208" s="34"/>
    </row>
  </sheetData>
  <mergeCells count="8">
    <mergeCell ref="A139:I139"/>
    <mergeCell ref="A185:I185"/>
    <mergeCell ref="A1:I1"/>
    <mergeCell ref="A24:I24"/>
    <mergeCell ref="A47:I47"/>
    <mergeCell ref="A70:I70"/>
    <mergeCell ref="A93:I93"/>
    <mergeCell ref="A116:I1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Flow Properties</vt:lpstr>
      <vt:lpstr>Sheet3</vt:lpstr>
      <vt:lpstr>Hardy-Cross Method</vt:lpstr>
      <vt:lpstr>Sheet1</vt:lpstr>
      <vt:lpstr>VALUES TO USE</vt:lpstr>
      <vt:lpstr>Flow Properties (FINAL)</vt:lpstr>
      <vt:lpstr>Hardy-Cross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Endi Hajdari</dc:creator>
  <cp:lastModifiedBy>Endi Hajdari</cp:lastModifiedBy>
  <dcterms:created xsi:type="dcterms:W3CDTF">2021-03-21T15:27:04Z</dcterms:created>
  <dcterms:modified xsi:type="dcterms:W3CDTF">2021-03-26T18:10:26Z</dcterms:modified>
</cp:coreProperties>
</file>