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kh\Documents\GitHub\HEM_Feeds_and_Speeds_Calculator\"/>
    </mc:Choice>
  </mc:AlternateContent>
  <xr:revisionPtr revIDLastSave="0" documentId="13_ncr:1_{11457337-7029-4923-BACF-6ADEAFEA66ED}" xr6:coauthVersionLast="44" xr6:coauthVersionMax="45" xr10:uidLastSave="{00000000-0000-0000-0000-000000000000}"/>
  <bookViews>
    <workbookView xWindow="-120" yWindow="-120" windowWidth="20730" windowHeight="11160" xr2:uid="{085F0F65-DED3-4561-B200-39C5AB6CBB0D}"/>
  </bookViews>
  <sheets>
    <sheet name="Calculations" sheetId="1" r:id="rId1"/>
    <sheet name="Lookup Tab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9" i="2" l="1"/>
  <c r="B13" i="1" l="1"/>
  <c r="C11" i="2"/>
  <c r="B16" i="1" s="1"/>
  <c r="B11" i="2"/>
  <c r="B22" i="1" s="1"/>
  <c r="B19" i="1" l="1"/>
  <c r="B15" i="1" l="1"/>
  <c r="B20" i="1" s="1"/>
  <c r="B14" i="1"/>
  <c r="B23" i="1" l="1"/>
  <c r="B17" i="1"/>
  <c r="B21" i="1"/>
  <c r="B24" i="1" l="1"/>
</calcChain>
</file>

<file path=xl/sharedStrings.xml><?xml version="1.0" encoding="utf-8"?>
<sst xmlns="http://schemas.openxmlformats.org/spreadsheetml/2006/main" count="69" uniqueCount="67">
  <si>
    <t>Material:</t>
  </si>
  <si>
    <t>Steel(up to 150 Brinell)</t>
  </si>
  <si>
    <t>Steel(up to 300 Brinell)</t>
  </si>
  <si>
    <t>Steel(up to 400 Brinell)</t>
  </si>
  <si>
    <t>Steel(up to 500 Brinell)</t>
  </si>
  <si>
    <t>Number of Flutes:</t>
  </si>
  <si>
    <t xml:space="preserve">Surface Feet per Minute: </t>
  </si>
  <si>
    <t>RPM:</t>
  </si>
  <si>
    <t>Actual RPM:</t>
  </si>
  <si>
    <t>5%  Tool Diameter</t>
  </si>
  <si>
    <t>10% Tool Diameter</t>
  </si>
  <si>
    <t>15% Tool Diameter</t>
  </si>
  <si>
    <t>20% Tool Diameter</t>
  </si>
  <si>
    <t>25% Tool Diameter</t>
  </si>
  <si>
    <t>30% Tool Diameter</t>
  </si>
  <si>
    <t>35% Tool Diameter</t>
  </si>
  <si>
    <t>40% Tool Diameter</t>
  </si>
  <si>
    <t>45% Tool Diameter</t>
  </si>
  <si>
    <t>50% Tool Diameter</t>
  </si>
  <si>
    <t>Cutting Power (HP):</t>
  </si>
  <si>
    <t>Machine Max RPM:</t>
  </si>
  <si>
    <t>Material Removal Rate (in^3/min):</t>
  </si>
  <si>
    <t>Chip Load = 0.0002 to 0.002</t>
  </si>
  <si>
    <t>Chip Load = 0.002 to 0.003</t>
  </si>
  <si>
    <t xml:space="preserve">Recommendations: </t>
  </si>
  <si>
    <t>Tool Diameter &lt; .5   ===&gt;</t>
  </si>
  <si>
    <t>Tool Diameter &gt; .5  ====&gt;</t>
  </si>
  <si>
    <t xml:space="preserve">Optimal Load (in): </t>
  </si>
  <si>
    <t>Ramp and Plunge Rate (in/min):</t>
  </si>
  <si>
    <t xml:space="preserve">Feed Rate (in/min): </t>
  </si>
  <si>
    <t>Calculated Values:</t>
  </si>
  <si>
    <t>Input Variables:</t>
  </si>
  <si>
    <t>Output Variables:</t>
  </si>
  <si>
    <t>Tool Diameter (in):</t>
  </si>
  <si>
    <t xml:space="preserve">Axial Depth of Cut (in): </t>
  </si>
  <si>
    <t xml:space="preserve">Adjusted Chip Load Per Tooth (IPT): </t>
  </si>
  <si>
    <t xml:space="preserve">Actual Chip Load Per Tooth (IPT): </t>
  </si>
  <si>
    <t xml:space="preserve">Chip Load (IPT): </t>
  </si>
  <si>
    <t>Recommended MMR (in^3/min):</t>
  </si>
  <si>
    <t>HEM Feeds and Speeds Calculator</t>
  </si>
  <si>
    <t>Created by Shelby Ryan</t>
  </si>
  <si>
    <t>Gray Cast Iron</t>
  </si>
  <si>
    <t>Ductile Cast Iron</t>
  </si>
  <si>
    <t>Maleable Cast Iron</t>
  </si>
  <si>
    <t>Chilled Cast Iron</t>
  </si>
  <si>
    <t>High Tensile Alloys</t>
  </si>
  <si>
    <t>Titanium</t>
  </si>
  <si>
    <t>PH Series Stainless Steels</t>
  </si>
  <si>
    <t>Aluminum</t>
  </si>
  <si>
    <t>Magnesium</t>
  </si>
  <si>
    <t>Copper</t>
  </si>
  <si>
    <t>Brass</t>
  </si>
  <si>
    <t>Bronze</t>
  </si>
  <si>
    <t>300 Series Stainless Steels</t>
  </si>
  <si>
    <t>High Temp Alloys</t>
  </si>
  <si>
    <t>How to use HEM Fees and Speeds Calculator:</t>
  </si>
  <si>
    <t>2. Enter the tool diameter in inches</t>
  </si>
  <si>
    <t xml:space="preserve">1. Select the material you plan on maching from the drop down menu </t>
  </si>
  <si>
    <t>3. Enter the number of flutes on your tool</t>
  </si>
  <si>
    <t>4. Enter the correct SFM value for the given material from the SFM Look up chart</t>
  </si>
  <si>
    <t>SFM Look Up Chart:</t>
  </si>
  <si>
    <t>5. Select the radial width of cut from the drop down menu</t>
  </si>
  <si>
    <t>Radial Width of Cut (% Tool Diameter):</t>
  </si>
  <si>
    <t>6. Enter the desired axial depth of cut. If unkown, enter the value located in B16</t>
  </si>
  <si>
    <t>Recommended Axial Depth of Cut (in):</t>
  </si>
  <si>
    <t>7. Enter the chip load in inch per tooth. Refference B27 and B28 for more information</t>
  </si>
  <si>
    <t>8. Enter the max RPM of your machine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</si>
</sst>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9" fontId="0" fillId="0" borderId="0" xfId="0" applyNumberFormat="1"/>
    <xf numFmtId="0" fontId="0" fillId="2" borderId="1" xfId="0" applyFill="1" applyBorder="1" applyAlignment="1">
      <alignment horizontal="center"/>
    </xf>
    <xf numFmtId="0" fontId="0" fillId="0" borderId="1" xfId="0" applyBorder="1"/>
    <xf numFmtId="164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0" xfId="0" applyBorder="1"/>
    <xf numFmtId="9" fontId="0" fillId="0" borderId="0" xfId="0" applyNumberFormat="1" applyBorder="1"/>
    <xf numFmtId="2" fontId="0" fillId="2" borderId="1" xfId="0" quotePrefix="1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13817</xdr:colOff>
      <xdr:row>1</xdr:row>
      <xdr:rowOff>22411</xdr:rowOff>
    </xdr:from>
    <xdr:to>
      <xdr:col>5</xdr:col>
      <xdr:colOff>577968</xdr:colOff>
      <xdr:row>38</xdr:row>
      <xdr:rowOff>30707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4ADC0D8-4287-4589-87A5-8C06D5E1983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0745"/>
        <a:stretch/>
      </xdr:blipFill>
      <xdr:spPr>
        <a:xfrm>
          <a:off x="3846229" y="212911"/>
          <a:ext cx="4127621" cy="70567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0</xdr:row>
      <xdr:rowOff>76199</xdr:rowOff>
    </xdr:from>
    <xdr:to>
      <xdr:col>10</xdr:col>
      <xdr:colOff>571500</xdr:colOff>
      <xdr:row>11</xdr:row>
      <xdr:rowOff>154650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91BA5F-4DFE-4A2D-AD2F-5DA24BFF6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76199"/>
          <a:ext cx="3552825" cy="21739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487D9-3DF9-422E-A87B-3126276F45BA}">
  <dimension ref="A1:U214"/>
  <sheetViews>
    <sheetView showGridLines="0" tabSelected="1" zoomScale="85" zoomScaleNormal="85" workbookViewId="0">
      <selection activeCell="G11" sqref="G11"/>
    </sheetView>
  </sheetViews>
  <sheetFormatPr defaultRowHeight="15" x14ac:dyDescent="0.25"/>
  <cols>
    <col min="1" max="1" width="37" customWidth="1"/>
    <col min="2" max="2" width="25" customWidth="1"/>
    <col min="3" max="3" width="17.85546875" style="8" customWidth="1"/>
    <col min="4" max="4" width="26.5703125" style="8" customWidth="1"/>
    <col min="5" max="6" width="9.140625" style="8"/>
    <col min="7" max="7" width="79" style="8" customWidth="1"/>
    <col min="8" max="21" width="9.140625" style="8"/>
  </cols>
  <sheetData>
    <row r="1" spans="1:10" x14ac:dyDescent="0.25">
      <c r="A1" t="s">
        <v>39</v>
      </c>
      <c r="C1" s="8" t="s">
        <v>60</v>
      </c>
      <c r="G1" s="8" t="s">
        <v>55</v>
      </c>
    </row>
    <row r="2" spans="1:10" x14ac:dyDescent="0.25">
      <c r="A2" t="s">
        <v>40</v>
      </c>
      <c r="G2" s="8" t="s">
        <v>57</v>
      </c>
    </row>
    <row r="3" spans="1:10" x14ac:dyDescent="0.25">
      <c r="A3" s="3"/>
      <c r="B3" s="2" t="s">
        <v>31</v>
      </c>
      <c r="G3" s="8" t="s">
        <v>56</v>
      </c>
    </row>
    <row r="4" spans="1:10" x14ac:dyDescent="0.25">
      <c r="A4" s="3" t="s">
        <v>0</v>
      </c>
      <c r="B4" s="2" t="s">
        <v>48</v>
      </c>
      <c r="G4" s="16" t="s">
        <v>58</v>
      </c>
    </row>
    <row r="5" spans="1:10" x14ac:dyDescent="0.25">
      <c r="A5" s="3" t="s">
        <v>33</v>
      </c>
      <c r="B5" s="4">
        <v>0.375</v>
      </c>
      <c r="G5" s="16" t="s">
        <v>59</v>
      </c>
    </row>
    <row r="6" spans="1:10" x14ac:dyDescent="0.25">
      <c r="A6" s="3" t="s">
        <v>5</v>
      </c>
      <c r="B6" s="11">
        <v>4</v>
      </c>
      <c r="G6" s="16" t="s">
        <v>61</v>
      </c>
    </row>
    <row r="7" spans="1:10" x14ac:dyDescent="0.25">
      <c r="A7" s="3" t="s">
        <v>6</v>
      </c>
      <c r="B7" s="10">
        <v>600</v>
      </c>
      <c r="G7" s="16" t="s">
        <v>63</v>
      </c>
    </row>
    <row r="8" spans="1:10" x14ac:dyDescent="0.25">
      <c r="A8" s="3" t="s">
        <v>62</v>
      </c>
      <c r="B8" s="2" t="s">
        <v>12</v>
      </c>
      <c r="G8" s="16" t="s">
        <v>65</v>
      </c>
    </row>
    <row r="9" spans="1:10" x14ac:dyDescent="0.25">
      <c r="A9" s="3" t="s">
        <v>34</v>
      </c>
      <c r="B9" s="4">
        <v>0.75</v>
      </c>
      <c r="G9" s="16" t="s">
        <v>66</v>
      </c>
    </row>
    <row r="10" spans="1:10" x14ac:dyDescent="0.25">
      <c r="A10" s="3" t="s">
        <v>37</v>
      </c>
      <c r="B10" s="2">
        <v>1.5E-3</v>
      </c>
    </row>
    <row r="11" spans="1:10" x14ac:dyDescent="0.25">
      <c r="A11" s="6" t="s">
        <v>20</v>
      </c>
      <c r="B11" s="2">
        <v>6000</v>
      </c>
    </row>
    <row r="12" spans="1:10" x14ac:dyDescent="0.25">
      <c r="A12" s="3"/>
      <c r="B12" s="7" t="s">
        <v>30</v>
      </c>
    </row>
    <row r="13" spans="1:10" x14ac:dyDescent="0.25">
      <c r="A13" s="3" t="s">
        <v>8</v>
      </c>
      <c r="B13" s="14">
        <f>B7/(0.262*B5)</f>
        <v>6106.8702290076335</v>
      </c>
    </row>
    <row r="14" spans="1:10" x14ac:dyDescent="0.25">
      <c r="A14" s="3" t="s">
        <v>36</v>
      </c>
      <c r="B14" s="15">
        <f>((B5/2)/B22)^2*B10</f>
        <v>9.3749999999999979E-3</v>
      </c>
      <c r="J14"/>
    </row>
    <row r="15" spans="1:10" x14ac:dyDescent="0.25">
      <c r="A15" s="3" t="s">
        <v>35</v>
      </c>
      <c r="B15" s="15">
        <f>(B10*(B5/2))/SQRT((B5*B22)-B22^2)</f>
        <v>1.8749999999999999E-3</v>
      </c>
    </row>
    <row r="16" spans="1:10" x14ac:dyDescent="0.25">
      <c r="A16" s="6" t="s">
        <v>64</v>
      </c>
      <c r="B16" s="15">
        <f>'Lookup Tables'!C11*Calculations!B5</f>
        <v>0.375</v>
      </c>
    </row>
    <row r="17" spans="1:2" x14ac:dyDescent="0.25">
      <c r="A17" s="6" t="s">
        <v>38</v>
      </c>
      <c r="B17" s="15">
        <f>B16*B22*B20</f>
        <v>1.2656250000000002</v>
      </c>
    </row>
    <row r="18" spans="1:2" x14ac:dyDescent="0.25">
      <c r="A18" s="3"/>
      <c r="B18" s="5" t="s">
        <v>32</v>
      </c>
    </row>
    <row r="19" spans="1:2" x14ac:dyDescent="0.25">
      <c r="A19" s="3" t="s">
        <v>7</v>
      </c>
      <c r="B19" s="5">
        <f xml:space="preserve"> IF(B7/(0.262*B5)&gt;B11,B11,B7/(0.262*B5))</f>
        <v>6000</v>
      </c>
    </row>
    <row r="20" spans="1:2" x14ac:dyDescent="0.25">
      <c r="A20" s="3" t="s">
        <v>29</v>
      </c>
      <c r="B20" s="13">
        <f>B19*B6*B15</f>
        <v>45</v>
      </c>
    </row>
    <row r="21" spans="1:2" x14ac:dyDescent="0.25">
      <c r="A21" s="3" t="s">
        <v>28</v>
      </c>
      <c r="B21" s="13">
        <f>0.35*B20</f>
        <v>15.749999999999998</v>
      </c>
    </row>
    <row r="22" spans="1:2" x14ac:dyDescent="0.25">
      <c r="A22" s="3" t="s">
        <v>27</v>
      </c>
      <c r="B22" s="5">
        <f>B5*'Lookup Tables'!B11</f>
        <v>7.5000000000000011E-2</v>
      </c>
    </row>
    <row r="23" spans="1:2" x14ac:dyDescent="0.25">
      <c r="A23" s="3" t="s">
        <v>19</v>
      </c>
      <c r="B23" s="12">
        <f>B22*B9*B20*'Lookup Tables'!E19</f>
        <v>0.63281250000000011</v>
      </c>
    </row>
    <row r="24" spans="1:2" x14ac:dyDescent="0.25">
      <c r="A24" s="6" t="s">
        <v>21</v>
      </c>
      <c r="B24" s="12">
        <f>B9*B22*B20</f>
        <v>2.5312500000000004</v>
      </c>
    </row>
    <row r="25" spans="1:2" x14ac:dyDescent="0.25">
      <c r="A25" s="3"/>
      <c r="B25" s="3"/>
    </row>
    <row r="26" spans="1:2" s="8" customFormat="1" x14ac:dyDescent="0.25">
      <c r="A26" s="3" t="s">
        <v>24</v>
      </c>
      <c r="B26" s="3"/>
    </row>
    <row r="27" spans="1:2" s="8" customFormat="1" x14ac:dyDescent="0.25">
      <c r="A27" s="3" t="s">
        <v>25</v>
      </c>
      <c r="B27" s="3" t="s">
        <v>22</v>
      </c>
    </row>
    <row r="28" spans="1:2" s="8" customFormat="1" x14ac:dyDescent="0.25">
      <c r="A28" s="3" t="s">
        <v>26</v>
      </c>
      <c r="B28" s="3" t="s">
        <v>23</v>
      </c>
    </row>
    <row r="29" spans="1:2" s="8" customFormat="1" x14ac:dyDescent="0.25"/>
    <row r="30" spans="1:2" s="8" customFormat="1" x14ac:dyDescent="0.25"/>
    <row r="31" spans="1:2" s="8" customFormat="1" x14ac:dyDescent="0.25"/>
    <row r="32" spans="1:2" s="8" customFormat="1" x14ac:dyDescent="0.25"/>
    <row r="33" spans="1:1" s="8" customFormat="1" x14ac:dyDescent="0.25"/>
    <row r="34" spans="1:1" s="8" customFormat="1" x14ac:dyDescent="0.25"/>
    <row r="35" spans="1:1" s="8" customFormat="1" x14ac:dyDescent="0.25"/>
    <row r="36" spans="1:1" s="8" customFormat="1" x14ac:dyDescent="0.25"/>
    <row r="37" spans="1:1" s="8" customFormat="1" x14ac:dyDescent="0.25"/>
    <row r="38" spans="1:1" s="8" customFormat="1" x14ac:dyDescent="0.25"/>
    <row r="39" spans="1:1" s="8" customFormat="1" x14ac:dyDescent="0.25"/>
    <row r="40" spans="1:1" s="8" customFormat="1" x14ac:dyDescent="0.25"/>
    <row r="41" spans="1:1" s="8" customFormat="1" x14ac:dyDescent="0.25"/>
    <row r="42" spans="1:1" s="8" customFormat="1" x14ac:dyDescent="0.25"/>
    <row r="43" spans="1:1" s="8" customFormat="1" x14ac:dyDescent="0.25">
      <c r="A43" s="9"/>
    </row>
    <row r="44" spans="1:1" s="8" customFormat="1" x14ac:dyDescent="0.25">
      <c r="A44" s="9"/>
    </row>
    <row r="45" spans="1:1" s="8" customFormat="1" x14ac:dyDescent="0.25">
      <c r="A45" s="9"/>
    </row>
    <row r="46" spans="1:1" s="8" customFormat="1" x14ac:dyDescent="0.25">
      <c r="A46" s="9"/>
    </row>
    <row r="47" spans="1:1" s="8" customFormat="1" x14ac:dyDescent="0.25">
      <c r="A47" s="9"/>
    </row>
    <row r="48" spans="1:1" s="8" customFormat="1" x14ac:dyDescent="0.25">
      <c r="A48" s="9"/>
    </row>
    <row r="49" spans="1:1" s="8" customFormat="1" x14ac:dyDescent="0.25">
      <c r="A49" s="9"/>
    </row>
    <row r="50" spans="1:1" s="8" customFormat="1" x14ac:dyDescent="0.25">
      <c r="A50" s="9"/>
    </row>
    <row r="51" spans="1:1" s="8" customFormat="1" x14ac:dyDescent="0.25">
      <c r="A51" s="9"/>
    </row>
    <row r="52" spans="1:1" s="8" customFormat="1" x14ac:dyDescent="0.25">
      <c r="A52" s="9"/>
    </row>
    <row r="53" spans="1:1" s="8" customFormat="1" x14ac:dyDescent="0.25"/>
    <row r="54" spans="1:1" s="8" customFormat="1" x14ac:dyDescent="0.25"/>
    <row r="55" spans="1:1" s="8" customFormat="1" x14ac:dyDescent="0.25"/>
    <row r="56" spans="1:1" s="8" customFormat="1" x14ac:dyDescent="0.25"/>
    <row r="57" spans="1:1" s="8" customFormat="1" x14ac:dyDescent="0.25"/>
    <row r="58" spans="1:1" s="8" customFormat="1" x14ac:dyDescent="0.25"/>
    <row r="59" spans="1:1" s="8" customFormat="1" x14ac:dyDescent="0.25"/>
    <row r="60" spans="1:1" s="8" customFormat="1" x14ac:dyDescent="0.25"/>
    <row r="61" spans="1:1" s="8" customFormat="1" x14ac:dyDescent="0.25"/>
    <row r="62" spans="1:1" s="8" customFormat="1" x14ac:dyDescent="0.25"/>
    <row r="63" spans="1:1" s="8" customFormat="1" x14ac:dyDescent="0.25"/>
    <row r="64" spans="1:1" s="8" customFormat="1" x14ac:dyDescent="0.25"/>
    <row r="65" s="8" customFormat="1" x14ac:dyDescent="0.25"/>
    <row r="66" s="8" customFormat="1" x14ac:dyDescent="0.25"/>
    <row r="67" s="8" customFormat="1" x14ac:dyDescent="0.25"/>
    <row r="68" s="8" customFormat="1" x14ac:dyDescent="0.25"/>
    <row r="69" s="8" customFormat="1" x14ac:dyDescent="0.25"/>
    <row r="70" s="8" customFormat="1" x14ac:dyDescent="0.25"/>
    <row r="71" s="8" customFormat="1" x14ac:dyDescent="0.25"/>
    <row r="72" s="8" customFormat="1" x14ac:dyDescent="0.25"/>
    <row r="73" s="8" customFormat="1" x14ac:dyDescent="0.25"/>
    <row r="74" s="8" customFormat="1" x14ac:dyDescent="0.25"/>
    <row r="75" s="8" customFormat="1" x14ac:dyDescent="0.25"/>
    <row r="76" s="8" customFormat="1" x14ac:dyDescent="0.25"/>
    <row r="77" s="8" customFormat="1" x14ac:dyDescent="0.25"/>
    <row r="78" s="8" customFormat="1" x14ac:dyDescent="0.25"/>
    <row r="79" s="8" customFormat="1" x14ac:dyDescent="0.25"/>
    <row r="80" s="8" customFormat="1" x14ac:dyDescent="0.25"/>
    <row r="81" s="8" customFormat="1" x14ac:dyDescent="0.25"/>
    <row r="82" s="8" customFormat="1" x14ac:dyDescent="0.25"/>
    <row r="83" s="8" customFormat="1" x14ac:dyDescent="0.25"/>
    <row r="84" s="8" customFormat="1" x14ac:dyDescent="0.25"/>
    <row r="85" s="8" customFormat="1" x14ac:dyDescent="0.25"/>
    <row r="86" s="8" customFormat="1" x14ac:dyDescent="0.25"/>
    <row r="87" s="8" customFormat="1" x14ac:dyDescent="0.25"/>
    <row r="88" s="8" customFormat="1" x14ac:dyDescent="0.25"/>
    <row r="89" s="8" customFormat="1" x14ac:dyDescent="0.25"/>
    <row r="90" s="8" customFormat="1" x14ac:dyDescent="0.25"/>
    <row r="91" s="8" customFormat="1" x14ac:dyDescent="0.25"/>
    <row r="92" s="8" customFormat="1" x14ac:dyDescent="0.25"/>
    <row r="93" s="8" customFormat="1" x14ac:dyDescent="0.25"/>
    <row r="94" s="8" customFormat="1" x14ac:dyDescent="0.25"/>
    <row r="95" s="8" customFormat="1" x14ac:dyDescent="0.25"/>
    <row r="96" s="8" customFormat="1" x14ac:dyDescent="0.25"/>
    <row r="97" s="8" customFormat="1" x14ac:dyDescent="0.25"/>
    <row r="98" s="8" customFormat="1" x14ac:dyDescent="0.25"/>
    <row r="99" s="8" customFormat="1" x14ac:dyDescent="0.25"/>
    <row r="100" s="8" customFormat="1" x14ac:dyDescent="0.25"/>
    <row r="101" s="8" customFormat="1" x14ac:dyDescent="0.25"/>
    <row r="102" s="8" customFormat="1" x14ac:dyDescent="0.25"/>
    <row r="103" s="8" customFormat="1" x14ac:dyDescent="0.25"/>
    <row r="104" s="8" customFormat="1" x14ac:dyDescent="0.25"/>
    <row r="105" s="8" customFormat="1" x14ac:dyDescent="0.25"/>
    <row r="106" s="8" customFormat="1" x14ac:dyDescent="0.25"/>
    <row r="107" s="8" customFormat="1" x14ac:dyDescent="0.25"/>
    <row r="108" s="8" customFormat="1" x14ac:dyDescent="0.25"/>
    <row r="109" s="8" customFormat="1" x14ac:dyDescent="0.25"/>
    <row r="110" s="8" customFormat="1" x14ac:dyDescent="0.25"/>
    <row r="111" s="8" customFormat="1" x14ac:dyDescent="0.25"/>
    <row r="112" s="8" customFormat="1" x14ac:dyDescent="0.25"/>
    <row r="113" s="8" customFormat="1" x14ac:dyDescent="0.25"/>
    <row r="114" s="8" customFormat="1" x14ac:dyDescent="0.25"/>
    <row r="115" s="8" customFormat="1" x14ac:dyDescent="0.25"/>
    <row r="116" s="8" customFormat="1" x14ac:dyDescent="0.25"/>
    <row r="117" s="8" customFormat="1" x14ac:dyDescent="0.25"/>
    <row r="118" s="8" customFormat="1" x14ac:dyDescent="0.25"/>
    <row r="119" s="8" customFormat="1" x14ac:dyDescent="0.25"/>
    <row r="120" s="8" customFormat="1" x14ac:dyDescent="0.25"/>
    <row r="121" s="8" customFormat="1" x14ac:dyDescent="0.25"/>
    <row r="122" s="8" customFormat="1" x14ac:dyDescent="0.25"/>
    <row r="123" s="8" customFormat="1" x14ac:dyDescent="0.25"/>
    <row r="124" s="8" customFormat="1" x14ac:dyDescent="0.25"/>
    <row r="125" s="8" customFormat="1" x14ac:dyDescent="0.25"/>
    <row r="126" s="8" customFormat="1" x14ac:dyDescent="0.25"/>
    <row r="127" s="8" customFormat="1" x14ac:dyDescent="0.25"/>
    <row r="128" s="8" customFormat="1" x14ac:dyDescent="0.25"/>
    <row r="129" s="8" customFormat="1" x14ac:dyDescent="0.25"/>
    <row r="130" s="8" customFormat="1" x14ac:dyDescent="0.25"/>
    <row r="131" s="8" customFormat="1" x14ac:dyDescent="0.25"/>
    <row r="132" s="8" customFormat="1" x14ac:dyDescent="0.25"/>
    <row r="133" s="8" customFormat="1" x14ac:dyDescent="0.25"/>
    <row r="134" s="8" customFormat="1" x14ac:dyDescent="0.25"/>
    <row r="135" s="8" customFormat="1" x14ac:dyDescent="0.25"/>
    <row r="136" s="8" customFormat="1" x14ac:dyDescent="0.25"/>
    <row r="137" s="8" customFormat="1" x14ac:dyDescent="0.25"/>
    <row r="138" s="8" customFormat="1" x14ac:dyDescent="0.25"/>
    <row r="139" s="8" customFormat="1" x14ac:dyDescent="0.25"/>
    <row r="140" s="8" customFormat="1" x14ac:dyDescent="0.25"/>
    <row r="141" s="8" customFormat="1" x14ac:dyDescent="0.25"/>
    <row r="142" s="8" customFormat="1" x14ac:dyDescent="0.25"/>
    <row r="143" s="8" customFormat="1" x14ac:dyDescent="0.25"/>
    <row r="144" s="8" customFormat="1" x14ac:dyDescent="0.25"/>
    <row r="145" s="8" customFormat="1" x14ac:dyDescent="0.25"/>
    <row r="146" s="8" customFormat="1" x14ac:dyDescent="0.25"/>
    <row r="147" s="8" customFormat="1" x14ac:dyDescent="0.25"/>
    <row r="148" s="8" customFormat="1" x14ac:dyDescent="0.25"/>
    <row r="149" s="8" customFormat="1" x14ac:dyDescent="0.25"/>
    <row r="150" s="8" customFormat="1" x14ac:dyDescent="0.25"/>
    <row r="151" s="8" customFormat="1" x14ac:dyDescent="0.25"/>
    <row r="152" s="8" customFormat="1" x14ac:dyDescent="0.25"/>
    <row r="153" s="8" customFormat="1" x14ac:dyDescent="0.25"/>
    <row r="154" s="8" customFormat="1" x14ac:dyDescent="0.25"/>
    <row r="155" s="8" customFormat="1" x14ac:dyDescent="0.25"/>
    <row r="156" s="8" customFormat="1" x14ac:dyDescent="0.25"/>
    <row r="157" s="8" customFormat="1" x14ac:dyDescent="0.25"/>
    <row r="158" s="8" customFormat="1" x14ac:dyDescent="0.25"/>
    <row r="159" s="8" customFormat="1" x14ac:dyDescent="0.25"/>
    <row r="160" s="8" customFormat="1" x14ac:dyDescent="0.25"/>
    <row r="161" s="8" customFormat="1" x14ac:dyDescent="0.25"/>
    <row r="162" s="8" customFormat="1" x14ac:dyDescent="0.25"/>
    <row r="163" s="8" customFormat="1" x14ac:dyDescent="0.25"/>
    <row r="164" s="8" customFormat="1" x14ac:dyDescent="0.25"/>
    <row r="165" s="8" customFormat="1" x14ac:dyDescent="0.25"/>
    <row r="166" s="8" customFormat="1" x14ac:dyDescent="0.25"/>
    <row r="167" s="8" customFormat="1" x14ac:dyDescent="0.25"/>
    <row r="168" s="8" customFormat="1" x14ac:dyDescent="0.25"/>
    <row r="169" s="8" customFormat="1" x14ac:dyDescent="0.25"/>
    <row r="170" s="8" customFormat="1" x14ac:dyDescent="0.25"/>
    <row r="171" s="8" customFormat="1" x14ac:dyDescent="0.25"/>
    <row r="172" s="8" customFormat="1" x14ac:dyDescent="0.25"/>
    <row r="173" s="8" customFormat="1" x14ac:dyDescent="0.25"/>
    <row r="174" s="8" customFormat="1" x14ac:dyDescent="0.25"/>
    <row r="175" s="8" customFormat="1" x14ac:dyDescent="0.25"/>
    <row r="176" s="8" customFormat="1" x14ac:dyDescent="0.25"/>
    <row r="177" s="8" customFormat="1" x14ac:dyDescent="0.25"/>
    <row r="178" s="8" customFormat="1" x14ac:dyDescent="0.25"/>
    <row r="179" s="8" customFormat="1" x14ac:dyDescent="0.25"/>
    <row r="180" s="8" customFormat="1" x14ac:dyDescent="0.25"/>
    <row r="181" s="8" customFormat="1" x14ac:dyDescent="0.25"/>
    <row r="182" s="8" customFormat="1" x14ac:dyDescent="0.25"/>
    <row r="183" s="8" customFormat="1" x14ac:dyDescent="0.25"/>
    <row r="184" s="8" customFormat="1" x14ac:dyDescent="0.25"/>
    <row r="185" s="8" customFormat="1" x14ac:dyDescent="0.25"/>
    <row r="186" s="8" customFormat="1" x14ac:dyDescent="0.25"/>
    <row r="187" s="8" customFormat="1" x14ac:dyDescent="0.25"/>
    <row r="188" s="8" customFormat="1" x14ac:dyDescent="0.25"/>
    <row r="189" s="8" customFormat="1" x14ac:dyDescent="0.25"/>
    <row r="190" s="8" customFormat="1" x14ac:dyDescent="0.25"/>
    <row r="191" s="8" customFormat="1" x14ac:dyDescent="0.25"/>
    <row r="192" s="8" customFormat="1" x14ac:dyDescent="0.25"/>
    <row r="193" s="8" customFormat="1" x14ac:dyDescent="0.25"/>
    <row r="194" s="8" customFormat="1" x14ac:dyDescent="0.25"/>
    <row r="195" s="8" customFormat="1" x14ac:dyDescent="0.25"/>
    <row r="196" s="8" customFormat="1" x14ac:dyDescent="0.25"/>
    <row r="197" s="8" customFormat="1" x14ac:dyDescent="0.25"/>
    <row r="198" s="8" customFormat="1" x14ac:dyDescent="0.25"/>
    <row r="199" s="8" customFormat="1" x14ac:dyDescent="0.25"/>
    <row r="200" s="8" customFormat="1" x14ac:dyDescent="0.25"/>
    <row r="201" s="8" customFormat="1" x14ac:dyDescent="0.25"/>
    <row r="202" s="8" customFormat="1" x14ac:dyDescent="0.25"/>
    <row r="203" s="8" customFormat="1" x14ac:dyDescent="0.25"/>
    <row r="204" s="8" customFormat="1" x14ac:dyDescent="0.25"/>
    <row r="205" s="8" customFormat="1" x14ac:dyDescent="0.25"/>
    <row r="206" s="8" customFormat="1" x14ac:dyDescent="0.25"/>
    <row r="207" s="8" customFormat="1" x14ac:dyDescent="0.25"/>
    <row r="208" s="8" customFormat="1" x14ac:dyDescent="0.25"/>
    <row r="209" s="8" customFormat="1" x14ac:dyDescent="0.25"/>
    <row r="210" s="8" customFormat="1" x14ac:dyDescent="0.25"/>
    <row r="211" s="8" customFormat="1" x14ac:dyDescent="0.25"/>
    <row r="212" s="8" customFormat="1" x14ac:dyDescent="0.25"/>
    <row r="213" s="8" customFormat="1" x14ac:dyDescent="0.25"/>
    <row r="214" s="8" customFormat="1" x14ac:dyDescent="0.25"/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B33EFF2-B2CC-4C93-B8BE-852D842C47D7}">
          <x14:formula1>
            <xm:f>'Lookup Tables'!$A$1:$A$10</xm:f>
          </x14:formula1>
          <xm:sqref>B8</xm:sqref>
        </x14:dataValidation>
        <x14:dataValidation type="list" allowBlank="1" showInputMessage="1" showErrorMessage="1" xr:uid="{9766C611-05C6-465B-9D0D-63914E19F83E}">
          <x14:formula1>
            <xm:f>'Lookup Tables'!$D$1:$D$18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8E49C-5DAD-42A4-93CF-5CE85DFD4D6B}">
  <dimension ref="A1:E19"/>
  <sheetViews>
    <sheetView zoomScaleNormal="100" workbookViewId="0">
      <selection activeCell="G17" sqref="G17"/>
    </sheetView>
  </sheetViews>
  <sheetFormatPr defaultRowHeight="15" x14ac:dyDescent="0.25"/>
  <cols>
    <col min="1" max="1" width="23" customWidth="1"/>
    <col min="4" max="4" width="24.85546875" customWidth="1"/>
  </cols>
  <sheetData>
    <row r="1" spans="1:5" x14ac:dyDescent="0.25">
      <c r="A1" s="1" t="s">
        <v>9</v>
      </c>
      <c r="B1">
        <v>0.05</v>
      </c>
      <c r="C1">
        <v>1.65</v>
      </c>
      <c r="D1" t="s">
        <v>48</v>
      </c>
      <c r="E1">
        <v>0.25</v>
      </c>
    </row>
    <row r="2" spans="1:5" x14ac:dyDescent="0.25">
      <c r="A2" s="1" t="s">
        <v>10</v>
      </c>
      <c r="B2">
        <v>0.1</v>
      </c>
      <c r="C2">
        <v>1.5</v>
      </c>
      <c r="D2" t="s">
        <v>49</v>
      </c>
      <c r="E2">
        <v>0.25</v>
      </c>
    </row>
    <row r="3" spans="1:5" x14ac:dyDescent="0.25">
      <c r="A3" s="1" t="s">
        <v>11</v>
      </c>
      <c r="B3">
        <v>0.15</v>
      </c>
      <c r="C3">
        <v>1.25</v>
      </c>
      <c r="D3" t="s">
        <v>50</v>
      </c>
      <c r="E3">
        <v>0.5</v>
      </c>
    </row>
    <row r="4" spans="1:5" x14ac:dyDescent="0.25">
      <c r="A4" s="1" t="s">
        <v>12</v>
      </c>
      <c r="B4">
        <v>0.2</v>
      </c>
      <c r="C4">
        <v>1</v>
      </c>
      <c r="D4" t="s">
        <v>51</v>
      </c>
      <c r="E4">
        <v>0.4</v>
      </c>
    </row>
    <row r="5" spans="1:5" x14ac:dyDescent="0.25">
      <c r="A5" s="1" t="s">
        <v>13</v>
      </c>
      <c r="B5">
        <v>0.25</v>
      </c>
      <c r="C5">
        <v>0.75</v>
      </c>
      <c r="D5" t="s">
        <v>52</v>
      </c>
      <c r="E5">
        <v>0.5</v>
      </c>
    </row>
    <row r="6" spans="1:5" x14ac:dyDescent="0.25">
      <c r="A6" s="1" t="s">
        <v>14</v>
      </c>
      <c r="B6">
        <v>0.3</v>
      </c>
      <c r="C6">
        <v>0.5</v>
      </c>
      <c r="D6" t="s">
        <v>1</v>
      </c>
      <c r="E6">
        <v>1.4</v>
      </c>
    </row>
    <row r="7" spans="1:5" x14ac:dyDescent="0.25">
      <c r="A7" s="1" t="s">
        <v>15</v>
      </c>
      <c r="B7">
        <v>0.35</v>
      </c>
      <c r="C7">
        <v>0.42499999999999999</v>
      </c>
      <c r="D7" t="s">
        <v>2</v>
      </c>
      <c r="E7">
        <v>1.7</v>
      </c>
    </row>
    <row r="8" spans="1:5" x14ac:dyDescent="0.25">
      <c r="A8" s="1" t="s">
        <v>16</v>
      </c>
      <c r="B8">
        <v>0.4</v>
      </c>
      <c r="C8">
        <v>0.375</v>
      </c>
      <c r="D8" t="s">
        <v>3</v>
      </c>
      <c r="E8">
        <v>2</v>
      </c>
    </row>
    <row r="9" spans="1:5" x14ac:dyDescent="0.25">
      <c r="A9" s="1" t="s">
        <v>17</v>
      </c>
      <c r="B9">
        <v>0.35</v>
      </c>
      <c r="C9">
        <v>0.33</v>
      </c>
      <c r="D9" t="s">
        <v>4</v>
      </c>
      <c r="E9">
        <v>2.5</v>
      </c>
    </row>
    <row r="10" spans="1:5" x14ac:dyDescent="0.25">
      <c r="A10" s="1" t="s">
        <v>18</v>
      </c>
      <c r="B10">
        <v>0.5</v>
      </c>
      <c r="C10">
        <v>0.16500000000000001</v>
      </c>
      <c r="D10" t="s">
        <v>41</v>
      </c>
      <c r="E10">
        <v>0.5</v>
      </c>
    </row>
    <row r="11" spans="1:5" x14ac:dyDescent="0.25">
      <c r="B11">
        <f>VLOOKUP(Calculations!B8,A1:B10,2,0)</f>
        <v>0.2</v>
      </c>
      <c r="C11">
        <f>VLOOKUP(Calculations!B8,A1:C10,3,0)</f>
        <v>1</v>
      </c>
      <c r="D11" t="s">
        <v>42</v>
      </c>
      <c r="E11">
        <v>0.56000000000000005</v>
      </c>
    </row>
    <row r="12" spans="1:5" x14ac:dyDescent="0.25">
      <c r="A12" s="1"/>
      <c r="B12" s="1"/>
      <c r="D12" t="s">
        <v>43</v>
      </c>
      <c r="E12">
        <v>0.67</v>
      </c>
    </row>
    <row r="13" spans="1:5" x14ac:dyDescent="0.25">
      <c r="D13" t="s">
        <v>44</v>
      </c>
      <c r="E13">
        <v>1.67</v>
      </c>
    </row>
    <row r="14" spans="1:5" x14ac:dyDescent="0.25">
      <c r="D14" t="s">
        <v>45</v>
      </c>
      <c r="E14">
        <v>2.5</v>
      </c>
    </row>
    <row r="15" spans="1:5" x14ac:dyDescent="0.25">
      <c r="D15" t="s">
        <v>46</v>
      </c>
      <c r="E15">
        <v>1.67</v>
      </c>
    </row>
    <row r="16" spans="1:5" x14ac:dyDescent="0.25">
      <c r="D16" t="s">
        <v>47</v>
      </c>
      <c r="E16">
        <v>1.33</v>
      </c>
    </row>
    <row r="17" spans="4:5" x14ac:dyDescent="0.25">
      <c r="D17" t="s">
        <v>53</v>
      </c>
      <c r="E17">
        <v>1</v>
      </c>
    </row>
    <row r="18" spans="4:5" x14ac:dyDescent="0.25">
      <c r="D18" t="s">
        <v>54</v>
      </c>
      <c r="E18">
        <v>2.5</v>
      </c>
    </row>
    <row r="19" spans="4:5" x14ac:dyDescent="0.25">
      <c r="E19">
        <f>VLOOKUP(Calculations!B4,D1:E18,2,0)</f>
        <v>0.25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Calculations</vt:lpstr>
      <vt:lpstr>Lookup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shelby ryan</dc:creator>
  <cp:lastModifiedBy>shelby ryan</cp:lastModifiedBy>
  <dcterms:created xsi:type="dcterms:W3CDTF">2019-11-20T14:10:49Z</dcterms:created>
  <dcterms:modified xsi:type="dcterms:W3CDTF">2020-03-23T21:19:38Z</dcterms:modified>
</cp:coreProperties>
</file>