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HEM_Feeds_and_Speeds_Calculator\"/>
    </mc:Choice>
  </mc:AlternateContent>
  <xr:revisionPtr revIDLastSave="0" documentId="13_ncr:1_{9DF6A256-5904-410B-A24D-BAC036CFA4A0}" xr6:coauthVersionLast="44" xr6:coauthVersionMax="45" xr10:uidLastSave="{00000000-0000-0000-0000-000000000000}"/>
  <bookViews>
    <workbookView xWindow="-120" yWindow="-120" windowWidth="20730" windowHeight="11160" xr2:uid="{085F0F65-DED3-4561-B200-39C5AB6CBB0D}"/>
  </bookViews>
  <sheets>
    <sheet name="Calculations" sheetId="1" r:id="rId1"/>
    <sheet name="Reference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C18" i="1" s="1"/>
  <c r="D12" i="2"/>
  <c r="C16" i="1" s="1"/>
  <c r="G20" i="2"/>
  <c r="C13" i="1" l="1"/>
  <c r="B12" i="2"/>
  <c r="C25" i="1" s="1"/>
  <c r="C22" i="1" l="1"/>
  <c r="C15" i="1" l="1"/>
  <c r="C23" i="1" s="1"/>
  <c r="C14" i="1"/>
  <c r="C26" i="1" l="1"/>
  <c r="C17" i="1"/>
  <c r="C24" i="1"/>
  <c r="C27" i="1" l="1"/>
</calcChain>
</file>

<file path=xl/sharedStrings.xml><?xml version="1.0" encoding="utf-8"?>
<sst xmlns="http://schemas.openxmlformats.org/spreadsheetml/2006/main" count="74" uniqueCount="72">
  <si>
    <t>Material:</t>
  </si>
  <si>
    <t>Steel(up to 150 Brinell)</t>
  </si>
  <si>
    <t>Steel(up to 300 Brinell)</t>
  </si>
  <si>
    <t>Steel(up to 400 Brinell)</t>
  </si>
  <si>
    <t>Steel(up to 500 Brinell)</t>
  </si>
  <si>
    <t>Number of Flutes:</t>
  </si>
  <si>
    <t xml:space="preserve">Surface Feet per Minute: </t>
  </si>
  <si>
    <t>RPM:</t>
  </si>
  <si>
    <t>Actual RPM:</t>
  </si>
  <si>
    <t>5%  Tool Diameter</t>
  </si>
  <si>
    <t>10% Tool Diameter</t>
  </si>
  <si>
    <t>15% Tool Diameter</t>
  </si>
  <si>
    <t>20% Tool Diameter</t>
  </si>
  <si>
    <t>25% Tool Diameter</t>
  </si>
  <si>
    <t>30% Tool Diameter</t>
  </si>
  <si>
    <t>35% Tool Diameter</t>
  </si>
  <si>
    <t>40% Tool Diameter</t>
  </si>
  <si>
    <t>45% Tool Diameter</t>
  </si>
  <si>
    <t>50% Tool Diameter</t>
  </si>
  <si>
    <t>Cutting Power (HP):</t>
  </si>
  <si>
    <t>Machine Max RPM:</t>
  </si>
  <si>
    <t>Material Removal Rate (in^3/min):</t>
  </si>
  <si>
    <t>Chip Load = 0.0002 to 0.002</t>
  </si>
  <si>
    <t>Chip Load = 0.002 to 0.003</t>
  </si>
  <si>
    <t xml:space="preserve">Optimal Load (in): </t>
  </si>
  <si>
    <t>Ramp and Plunge Rate (in/min):</t>
  </si>
  <si>
    <t xml:space="preserve">Feed Rate (in/min): </t>
  </si>
  <si>
    <t>Input Variables:</t>
  </si>
  <si>
    <t>Output Variables:</t>
  </si>
  <si>
    <t>Tool Diameter (in):</t>
  </si>
  <si>
    <t xml:space="preserve">Axial Depth of Cut (in): </t>
  </si>
  <si>
    <t xml:space="preserve">Adjusted Chip Load Per Tooth (IPT): </t>
  </si>
  <si>
    <t xml:space="preserve">Actual Chip Load Per Tooth (IPT): </t>
  </si>
  <si>
    <t xml:space="preserve">Chip Load (IPT): </t>
  </si>
  <si>
    <t>Recommended MMR (in^3/min):</t>
  </si>
  <si>
    <t>HEM Feeds and Speeds Calculator</t>
  </si>
  <si>
    <t>Gray Cast Iron</t>
  </si>
  <si>
    <t>Ductile Cast Iron</t>
  </si>
  <si>
    <t>Maleable Cast Iron</t>
  </si>
  <si>
    <t>Chilled Cast Iron</t>
  </si>
  <si>
    <t>High Tensile Alloys</t>
  </si>
  <si>
    <t>Titanium</t>
  </si>
  <si>
    <t>PH Series Stainless Steels</t>
  </si>
  <si>
    <t>Aluminum</t>
  </si>
  <si>
    <t>Magnesium</t>
  </si>
  <si>
    <t>Copper</t>
  </si>
  <si>
    <t>Brass</t>
  </si>
  <si>
    <t>Bronze</t>
  </si>
  <si>
    <t>300 Series Stainless Steels</t>
  </si>
  <si>
    <t>High Temp Alloys</t>
  </si>
  <si>
    <t>Radial Width of Cut (% Tool Diameter):</t>
  </si>
  <si>
    <t>Recommended Axial Depth of Cut (in):</t>
  </si>
  <si>
    <t>How to use the HEM Feeds and Speeds Calculator:</t>
  </si>
  <si>
    <t>Tool Diameter &lt; 0.5   ===&gt;</t>
  </si>
  <si>
    <t>Tool Diameter &gt; 0.5  ====&gt;</t>
  </si>
  <si>
    <t>% Tool Diameter:</t>
  </si>
  <si>
    <t xml:space="preserve">Material machinability Ratings: </t>
  </si>
  <si>
    <t>Axial Depth based on Width of Cut:</t>
  </si>
  <si>
    <t xml:space="preserve"> SFM Reference Table:</t>
  </si>
  <si>
    <t>Recommended SFM:</t>
  </si>
  <si>
    <t>Intermediate Calculations:</t>
  </si>
  <si>
    <t>by Shelby Ryan</t>
  </si>
  <si>
    <t>more detail regarding SFM values, check the SFM Reference table on the Reference Tables sheet.</t>
  </si>
  <si>
    <t>4. Enter the correct SFM value for the given material. If unknown enter the value located in C18. For</t>
  </si>
  <si>
    <t>5. Select the radial width of cut from the drop down menu. (% Tool Diameter)</t>
  </si>
  <si>
    <t>1. Select the material you plan on machining from the drop down menu located in C4.</t>
  </si>
  <si>
    <t>2. Enter the tool diameter. (inches)</t>
  </si>
  <si>
    <t>3. Enter the number of flutes on your tool.</t>
  </si>
  <si>
    <t>6. Enter the desired axial depth of cut. If unknown, enter the value located in B16. (inches)</t>
  </si>
  <si>
    <t>8. Enter the max RPM of your machine.</t>
  </si>
  <si>
    <t>9. Enter the output variables into your CAM software of choice, C18-C24</t>
  </si>
  <si>
    <t>7. Enter the chip load in inch per tooth. Reference C27 and C28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</si>
</sst>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0" fillId="0" borderId="1" xfId="0" applyBorder="1" applyProtection="1"/>
    <xf numFmtId="0" fontId="0" fillId="0" borderId="1" xfId="0" applyFill="1" applyBorder="1" applyProtection="1"/>
    <xf numFmtId="0" fontId="0" fillId="0" borderId="1" xfId="0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center"/>
    </xf>
    <xf numFmtId="164" fontId="0" fillId="3" borderId="1" xfId="0" applyNumberFormat="1" applyFill="1" applyBorder="1" applyAlignment="1" applyProtection="1">
      <alignment horizontal="center"/>
    </xf>
    <xf numFmtId="0" fontId="0" fillId="0" borderId="0" xfId="0" applyProtection="1"/>
    <xf numFmtId="0" fontId="0" fillId="0" borderId="0" xfId="0" applyBorder="1" applyProtection="1"/>
    <xf numFmtId="0" fontId="0" fillId="0" borderId="0" xfId="0" applyFill="1" applyBorder="1" applyProtection="1"/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2" fontId="0" fillId="2" borderId="1" xfId="0" quotePrefix="1" applyNumberFormat="1" applyFill="1" applyBorder="1" applyAlignment="1" applyProtection="1">
      <alignment horizontal="center"/>
      <protection locked="0"/>
    </xf>
    <xf numFmtId="9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5442</xdr:colOff>
      <xdr:row>1</xdr:row>
      <xdr:rowOff>0</xdr:rowOff>
    </xdr:from>
    <xdr:to>
      <xdr:col>17</xdr:col>
      <xdr:colOff>462642</xdr:colOff>
      <xdr:row>46</xdr:row>
      <xdr:rowOff>147163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555E8-C0CD-4204-BE3E-E1DAEAD18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745"/>
        <a:stretch/>
      </xdr:blipFill>
      <xdr:spPr>
        <a:xfrm>
          <a:off x="9448799" y="190500"/>
          <a:ext cx="5355772" cy="8719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87D9-3DF9-422E-A87B-3126276F45BA}">
  <dimension ref="A1:U214"/>
  <sheetViews>
    <sheetView showGridLines="0" tabSelected="1" zoomScale="85" zoomScaleNormal="85" workbookViewId="0">
      <selection activeCell="D16" sqref="D16"/>
    </sheetView>
  </sheetViews>
  <sheetFormatPr defaultRowHeight="15" x14ac:dyDescent="0.25"/>
  <cols>
    <col min="1" max="1" width="2.7109375" customWidth="1"/>
    <col min="2" max="2" width="25" customWidth="1"/>
    <col min="3" max="3" width="25" style="3" customWidth="1"/>
    <col min="4" max="4" width="90.5703125" style="3" customWidth="1"/>
    <col min="5" max="6" width="9.140625" style="3"/>
    <col min="7" max="7" width="9.28515625" style="3" customWidth="1"/>
    <col min="8" max="21" width="9.140625" style="3"/>
  </cols>
  <sheetData>
    <row r="1" spans="1:10" x14ac:dyDescent="0.25">
      <c r="B1" s="13" t="s">
        <v>35</v>
      </c>
      <c r="C1" s="13"/>
      <c r="D1" s="14" t="s">
        <v>52</v>
      </c>
    </row>
    <row r="2" spans="1:10" x14ac:dyDescent="0.25">
      <c r="B2" s="13" t="s">
        <v>61</v>
      </c>
      <c r="C2" s="13"/>
      <c r="D2" s="14" t="s">
        <v>65</v>
      </c>
    </row>
    <row r="3" spans="1:10" x14ac:dyDescent="0.25">
      <c r="B3" s="5"/>
      <c r="C3" s="1" t="s">
        <v>27</v>
      </c>
      <c r="D3" s="14" t="s">
        <v>66</v>
      </c>
    </row>
    <row r="4" spans="1:10" x14ac:dyDescent="0.25">
      <c r="A4" s="2">
        <v>1</v>
      </c>
      <c r="B4" s="5" t="s">
        <v>0</v>
      </c>
      <c r="C4" s="16" t="s">
        <v>43</v>
      </c>
      <c r="D4" s="15" t="s">
        <v>67</v>
      </c>
    </row>
    <row r="5" spans="1:10" x14ac:dyDescent="0.25">
      <c r="A5" s="2">
        <v>2</v>
      </c>
      <c r="B5" s="5" t="s">
        <v>29</v>
      </c>
      <c r="C5" s="17">
        <v>0.5</v>
      </c>
      <c r="D5" s="15" t="s">
        <v>63</v>
      </c>
    </row>
    <row r="6" spans="1:10" x14ac:dyDescent="0.25">
      <c r="A6" s="2">
        <v>3</v>
      </c>
      <c r="B6" s="5" t="s">
        <v>5</v>
      </c>
      <c r="C6" s="18">
        <v>4</v>
      </c>
      <c r="D6" s="15" t="s">
        <v>62</v>
      </c>
    </row>
    <row r="7" spans="1:10" x14ac:dyDescent="0.25">
      <c r="A7" s="2">
        <v>4</v>
      </c>
      <c r="B7" s="5" t="s">
        <v>6</v>
      </c>
      <c r="C7" s="19">
        <v>600</v>
      </c>
      <c r="D7" s="15" t="s">
        <v>64</v>
      </c>
    </row>
    <row r="8" spans="1:10" x14ac:dyDescent="0.25">
      <c r="A8" s="2">
        <v>5</v>
      </c>
      <c r="B8" s="5" t="s">
        <v>50</v>
      </c>
      <c r="C8" s="16" t="s">
        <v>16</v>
      </c>
      <c r="D8" s="15" t="s">
        <v>68</v>
      </c>
    </row>
    <row r="9" spans="1:10" x14ac:dyDescent="0.25">
      <c r="A9" s="2">
        <v>6</v>
      </c>
      <c r="B9" s="5" t="s">
        <v>30</v>
      </c>
      <c r="C9" s="17">
        <v>0.75</v>
      </c>
      <c r="D9" s="15" t="s">
        <v>71</v>
      </c>
    </row>
    <row r="10" spans="1:10" x14ac:dyDescent="0.25">
      <c r="A10" s="2">
        <v>7</v>
      </c>
      <c r="B10" s="5" t="s">
        <v>33</v>
      </c>
      <c r="C10" s="16">
        <v>1.5E-3</v>
      </c>
      <c r="D10" s="15" t="s">
        <v>69</v>
      </c>
    </row>
    <row r="11" spans="1:10" x14ac:dyDescent="0.25">
      <c r="A11" s="2">
        <v>8</v>
      </c>
      <c r="B11" s="6" t="s">
        <v>20</v>
      </c>
      <c r="C11" s="16">
        <v>6000</v>
      </c>
      <c r="D11" s="15" t="s">
        <v>70</v>
      </c>
    </row>
    <row r="12" spans="1:10" x14ac:dyDescent="0.25">
      <c r="B12" s="5"/>
      <c r="C12" s="7" t="s">
        <v>60</v>
      </c>
    </row>
    <row r="13" spans="1:10" x14ac:dyDescent="0.25">
      <c r="B13" s="5" t="s">
        <v>8</v>
      </c>
      <c r="C13" s="8">
        <f>C7/(0.262*C5)</f>
        <v>4580.1526717557254</v>
      </c>
    </row>
    <row r="14" spans="1:10" x14ac:dyDescent="0.25">
      <c r="B14" s="5" t="s">
        <v>32</v>
      </c>
      <c r="C14" s="9">
        <f>((C5/2)/C25)^2*C10</f>
        <v>2.3437499999999999E-3</v>
      </c>
      <c r="J14"/>
    </row>
    <row r="15" spans="1:10" x14ac:dyDescent="0.25">
      <c r="B15" s="5" t="s">
        <v>31</v>
      </c>
      <c r="C15" s="9">
        <f>(C10*(C5/2))/SQRT((C5*C25)-C25^2)</f>
        <v>1.5309310892394864E-3</v>
      </c>
    </row>
    <row r="16" spans="1:10" x14ac:dyDescent="0.25">
      <c r="B16" s="6" t="s">
        <v>51</v>
      </c>
      <c r="C16" s="9">
        <f>'Reference Tables'!D12*Calculations!C5</f>
        <v>0.1875</v>
      </c>
    </row>
    <row r="17" spans="1:3" x14ac:dyDescent="0.25">
      <c r="B17" s="6" t="s">
        <v>34</v>
      </c>
      <c r="C17" s="9">
        <f>C16*C25*C23</f>
        <v>1.0517847177981208</v>
      </c>
    </row>
    <row r="18" spans="1:3" x14ac:dyDescent="0.25">
      <c r="B18" s="5" t="s">
        <v>59</v>
      </c>
      <c r="C18" s="7">
        <f>'Reference Tables'!H20</f>
        <v>1200</v>
      </c>
    </row>
    <row r="19" spans="1:3" x14ac:dyDescent="0.25">
      <c r="B19" s="5" t="s">
        <v>53</v>
      </c>
      <c r="C19" s="7" t="s">
        <v>22</v>
      </c>
    </row>
    <row r="20" spans="1:3" x14ac:dyDescent="0.25">
      <c r="B20" s="5" t="s">
        <v>54</v>
      </c>
      <c r="C20" s="7" t="s">
        <v>23</v>
      </c>
    </row>
    <row r="21" spans="1:3" x14ac:dyDescent="0.25">
      <c r="A21" s="2">
        <v>9</v>
      </c>
      <c r="B21" s="5"/>
      <c r="C21" s="10" t="s">
        <v>28</v>
      </c>
    </row>
    <row r="22" spans="1:3" x14ac:dyDescent="0.25">
      <c r="B22" s="5" t="s">
        <v>7</v>
      </c>
      <c r="C22" s="10">
        <f xml:space="preserve"> IF(C7/(0.262*C5)&gt;C11,C11,C7/(0.262*C5))</f>
        <v>4580.1526717557254</v>
      </c>
    </row>
    <row r="23" spans="1:3" x14ac:dyDescent="0.25">
      <c r="B23" s="5" t="s">
        <v>26</v>
      </c>
      <c r="C23" s="11">
        <f>C22*C6*C15</f>
        <v>28.047592474616547</v>
      </c>
    </row>
    <row r="24" spans="1:3" x14ac:dyDescent="0.25">
      <c r="B24" s="5" t="s">
        <v>25</v>
      </c>
      <c r="C24" s="11">
        <f>0.35*C23</f>
        <v>9.8166573661157912</v>
      </c>
    </row>
    <row r="25" spans="1:3" x14ac:dyDescent="0.25">
      <c r="B25" s="5" t="s">
        <v>24</v>
      </c>
      <c r="C25" s="10">
        <f>C5*'Reference Tables'!B12</f>
        <v>0.2</v>
      </c>
    </row>
    <row r="26" spans="1:3" s="3" customFormat="1" x14ac:dyDescent="0.25">
      <c r="B26" s="5" t="s">
        <v>19</v>
      </c>
      <c r="C26" s="12">
        <f>C25*C9*C23*'Reference Tables'!G20</f>
        <v>1.0517847177981208</v>
      </c>
    </row>
    <row r="27" spans="1:3" s="3" customFormat="1" x14ac:dyDescent="0.25">
      <c r="B27" s="6" t="s">
        <v>21</v>
      </c>
      <c r="C27" s="12">
        <f>C9*C25*C23</f>
        <v>4.2071388711924831</v>
      </c>
    </row>
    <row r="28" spans="1:3" s="3" customFormat="1" x14ac:dyDescent="0.25"/>
    <row r="29" spans="1:3" s="3" customFormat="1" x14ac:dyDescent="0.25"/>
    <row r="30" spans="1:3" s="3" customFormat="1" x14ac:dyDescent="0.25"/>
    <row r="31" spans="1:3" s="3" customFormat="1" x14ac:dyDescent="0.25"/>
    <row r="32" spans="1:3" s="3" customFormat="1" x14ac:dyDescent="0.25"/>
    <row r="33" spans="1:1" s="3" customFormat="1" x14ac:dyDescent="0.25"/>
    <row r="34" spans="1:1" s="3" customFormat="1" x14ac:dyDescent="0.25"/>
    <row r="35" spans="1:1" s="3" customFormat="1" x14ac:dyDescent="0.25"/>
    <row r="36" spans="1:1" s="3" customFormat="1" x14ac:dyDescent="0.25"/>
    <row r="37" spans="1:1" s="3" customFormat="1" x14ac:dyDescent="0.25"/>
    <row r="38" spans="1:1" s="3" customFormat="1" x14ac:dyDescent="0.25"/>
    <row r="39" spans="1:1" s="3" customFormat="1" x14ac:dyDescent="0.25"/>
    <row r="40" spans="1:1" s="3" customFormat="1" x14ac:dyDescent="0.25"/>
    <row r="41" spans="1:1" s="3" customFormat="1" x14ac:dyDescent="0.25"/>
    <row r="42" spans="1:1" s="3" customFormat="1" x14ac:dyDescent="0.25"/>
    <row r="43" spans="1:1" s="3" customFormat="1" x14ac:dyDescent="0.25">
      <c r="A43" s="4"/>
    </row>
    <row r="44" spans="1:1" s="3" customFormat="1" x14ac:dyDescent="0.25">
      <c r="A44" s="4"/>
    </row>
    <row r="45" spans="1:1" s="3" customFormat="1" x14ac:dyDescent="0.25">
      <c r="A45" s="4"/>
    </row>
    <row r="46" spans="1:1" s="3" customFormat="1" x14ac:dyDescent="0.25">
      <c r="A46" s="4"/>
    </row>
    <row r="47" spans="1:1" s="3" customFormat="1" x14ac:dyDescent="0.25">
      <c r="A47" s="4"/>
    </row>
    <row r="48" spans="1:1" s="3" customFormat="1" x14ac:dyDescent="0.25">
      <c r="A48" s="4"/>
    </row>
    <row r="49" spans="1:1" s="3" customFormat="1" x14ac:dyDescent="0.25">
      <c r="A49" s="4"/>
    </row>
    <row r="50" spans="1:1" s="3" customFormat="1" x14ac:dyDescent="0.25">
      <c r="A50" s="4"/>
    </row>
    <row r="51" spans="1:1" s="3" customFormat="1" x14ac:dyDescent="0.25">
      <c r="A51" s="4"/>
    </row>
    <row r="52" spans="1:1" s="3" customFormat="1" x14ac:dyDescent="0.25">
      <c r="A52" s="4"/>
    </row>
    <row r="53" spans="1:1" s="3" customFormat="1" x14ac:dyDescent="0.25"/>
    <row r="54" spans="1:1" s="3" customFormat="1" x14ac:dyDescent="0.25"/>
    <row r="55" spans="1:1" s="3" customFormat="1" x14ac:dyDescent="0.25"/>
    <row r="56" spans="1:1" s="3" customFormat="1" x14ac:dyDescent="0.25"/>
    <row r="57" spans="1:1" s="3" customFormat="1" x14ac:dyDescent="0.25"/>
    <row r="58" spans="1:1" s="3" customFormat="1" x14ac:dyDescent="0.25"/>
    <row r="59" spans="1:1" s="3" customFormat="1" x14ac:dyDescent="0.25"/>
    <row r="60" spans="1:1" s="3" customFormat="1" x14ac:dyDescent="0.25"/>
    <row r="61" spans="1:1" s="3" customFormat="1" x14ac:dyDescent="0.25"/>
    <row r="62" spans="1:1" s="3" customFormat="1" x14ac:dyDescent="0.25"/>
    <row r="63" spans="1:1" s="3" customFormat="1" x14ac:dyDescent="0.25"/>
    <row r="64" spans="1:1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B33EFF2-B2CC-4C93-B8BE-852D842C47D7}">
          <x14:formula1>
            <xm:f>'Reference Tables'!$A$2:$A$11</xm:f>
          </x14:formula1>
          <xm:sqref>C8</xm:sqref>
        </x14:dataValidation>
        <x14:dataValidation type="list" allowBlank="1" showInputMessage="1" showErrorMessage="1" xr:uid="{9766C611-05C6-465B-9D0D-63914E19F83E}">
          <x14:formula1>
            <xm:f>'Reference Tables'!$F$2:$F$19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E49C-5DAD-42A4-93CF-5CE85DFD4D6B}">
  <dimension ref="A1:R48"/>
  <sheetViews>
    <sheetView zoomScale="70" zoomScaleNormal="70" workbookViewId="0">
      <selection sqref="A1:R48"/>
    </sheetView>
  </sheetViews>
  <sheetFormatPr defaultRowHeight="15" x14ac:dyDescent="0.25"/>
  <cols>
    <col min="1" max="1" width="23" customWidth="1"/>
    <col min="3" max="3" width="9.140625" customWidth="1"/>
    <col min="4" max="4" width="33.42578125" customWidth="1"/>
    <col min="5" max="5" width="9.140625" customWidth="1"/>
    <col min="6" max="6" width="30" customWidth="1"/>
    <col min="8" max="8" width="9.140625" customWidth="1"/>
  </cols>
  <sheetData>
    <row r="1" spans="1:18" x14ac:dyDescent="0.25">
      <c r="A1" s="13" t="s">
        <v>55</v>
      </c>
      <c r="B1" s="13"/>
      <c r="C1" s="13"/>
      <c r="D1" s="13" t="s">
        <v>57</v>
      </c>
      <c r="E1" s="13"/>
      <c r="F1" s="13" t="s">
        <v>56</v>
      </c>
      <c r="G1" s="13"/>
      <c r="H1" s="13"/>
      <c r="I1" s="13"/>
      <c r="J1" s="13" t="s">
        <v>58</v>
      </c>
      <c r="K1" s="13"/>
      <c r="L1" s="13"/>
      <c r="M1" s="13"/>
      <c r="N1" s="13"/>
      <c r="O1" s="13"/>
      <c r="P1" s="13"/>
      <c r="Q1" s="13"/>
      <c r="R1" s="13"/>
    </row>
    <row r="2" spans="1:18" x14ac:dyDescent="0.25">
      <c r="A2" s="20" t="s">
        <v>9</v>
      </c>
      <c r="B2" s="13">
        <v>0.05</v>
      </c>
      <c r="C2" s="13"/>
      <c r="D2" s="13">
        <v>1.65</v>
      </c>
      <c r="E2" s="13"/>
      <c r="F2" s="13" t="s">
        <v>43</v>
      </c>
      <c r="G2" s="13">
        <v>0.25</v>
      </c>
      <c r="H2" s="13">
        <v>1200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20" t="s">
        <v>10</v>
      </c>
      <c r="B3" s="13">
        <v>0.1</v>
      </c>
      <c r="C3" s="13"/>
      <c r="D3" s="13">
        <v>1.5</v>
      </c>
      <c r="E3" s="13"/>
      <c r="F3" s="13" t="s">
        <v>44</v>
      </c>
      <c r="G3" s="13">
        <v>0.25</v>
      </c>
      <c r="H3" s="13">
        <v>1000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0" t="s">
        <v>11</v>
      </c>
      <c r="B4" s="13">
        <v>0.15</v>
      </c>
      <c r="C4" s="13"/>
      <c r="D4" s="13">
        <v>1.25</v>
      </c>
      <c r="E4" s="13"/>
      <c r="F4" s="13" t="s">
        <v>45</v>
      </c>
      <c r="G4" s="13">
        <v>0.5</v>
      </c>
      <c r="H4" s="13">
        <v>800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20" t="s">
        <v>12</v>
      </c>
      <c r="B5" s="13">
        <v>0.2</v>
      </c>
      <c r="C5" s="13"/>
      <c r="D5" s="13">
        <v>1</v>
      </c>
      <c r="E5" s="13"/>
      <c r="F5" s="13" t="s">
        <v>46</v>
      </c>
      <c r="G5" s="13">
        <v>0.4</v>
      </c>
      <c r="H5" s="13">
        <v>400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20" t="s">
        <v>13</v>
      </c>
      <c r="B6" s="13">
        <v>0.25</v>
      </c>
      <c r="C6" s="13"/>
      <c r="D6" s="13">
        <v>0.75</v>
      </c>
      <c r="E6" s="13"/>
      <c r="F6" s="13" t="s">
        <v>47</v>
      </c>
      <c r="G6" s="13">
        <v>0.5</v>
      </c>
      <c r="H6" s="13">
        <v>250</v>
      </c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25">
      <c r="A7" s="20" t="s">
        <v>14</v>
      </c>
      <c r="B7" s="13">
        <v>0.3</v>
      </c>
      <c r="C7" s="13"/>
      <c r="D7" s="13">
        <v>0.5</v>
      </c>
      <c r="E7" s="13"/>
      <c r="F7" s="13" t="s">
        <v>1</v>
      </c>
      <c r="G7" s="13">
        <v>1.4</v>
      </c>
      <c r="H7" s="13">
        <v>300</v>
      </c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5">
      <c r="A8" s="20" t="s">
        <v>15</v>
      </c>
      <c r="B8" s="13">
        <v>0.35</v>
      </c>
      <c r="C8" s="13"/>
      <c r="D8" s="13">
        <v>0.42499999999999999</v>
      </c>
      <c r="E8" s="13"/>
      <c r="F8" s="13" t="s">
        <v>2</v>
      </c>
      <c r="G8" s="13">
        <v>1.7</v>
      </c>
      <c r="H8" s="13">
        <v>300</v>
      </c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20" t="s">
        <v>16</v>
      </c>
      <c r="B9" s="13">
        <v>0.4</v>
      </c>
      <c r="C9" s="13"/>
      <c r="D9" s="13">
        <v>0.375</v>
      </c>
      <c r="E9" s="13"/>
      <c r="F9" s="13" t="s">
        <v>3</v>
      </c>
      <c r="G9" s="13">
        <v>2</v>
      </c>
      <c r="H9" s="13">
        <v>250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20" t="s">
        <v>17</v>
      </c>
      <c r="B10" s="13">
        <v>0.35</v>
      </c>
      <c r="C10" s="13"/>
      <c r="D10" s="13">
        <v>0.33</v>
      </c>
      <c r="E10" s="13"/>
      <c r="F10" s="13" t="s">
        <v>4</v>
      </c>
      <c r="G10" s="13">
        <v>2.5</v>
      </c>
      <c r="H10" s="13">
        <v>150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20" t="s">
        <v>18</v>
      </c>
      <c r="B11" s="13">
        <v>0.5</v>
      </c>
      <c r="C11" s="13"/>
      <c r="D11" s="13">
        <v>0.16500000000000001</v>
      </c>
      <c r="E11" s="13"/>
      <c r="F11" s="13" t="s">
        <v>36</v>
      </c>
      <c r="G11" s="13">
        <v>0.5</v>
      </c>
      <c r="H11" s="13">
        <v>250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3"/>
      <c r="B12" s="13">
        <f>VLOOKUP(Calculations!C8,A2:B11,2,0)</f>
        <v>0.4</v>
      </c>
      <c r="C12" s="13"/>
      <c r="D12" s="13">
        <f>VLOOKUP(Calculations!C8,A1:D10,4,0)</f>
        <v>0.375</v>
      </c>
      <c r="E12" s="13"/>
      <c r="F12" s="13" t="s">
        <v>37</v>
      </c>
      <c r="G12" s="13">
        <v>0.56000000000000005</v>
      </c>
      <c r="H12" s="13">
        <v>200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20"/>
      <c r="B13" s="20"/>
      <c r="C13" s="13"/>
      <c r="D13" s="13"/>
      <c r="E13" s="13"/>
      <c r="F13" s="13" t="s">
        <v>38</v>
      </c>
      <c r="G13" s="13">
        <v>0.67</v>
      </c>
      <c r="H13" s="13">
        <v>200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25">
      <c r="A14" s="13"/>
      <c r="B14" s="13"/>
      <c r="C14" s="13"/>
      <c r="D14" s="13"/>
      <c r="E14" s="13"/>
      <c r="F14" s="13" t="s">
        <v>39</v>
      </c>
      <c r="G14" s="13">
        <v>1.67</v>
      </c>
      <c r="H14" s="13">
        <v>200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25">
      <c r="A15" s="13"/>
      <c r="B15" s="13"/>
      <c r="C15" s="13"/>
      <c r="D15" s="13"/>
      <c r="E15" s="13"/>
      <c r="F15" s="13" t="s">
        <v>40</v>
      </c>
      <c r="G15" s="13">
        <v>2.5</v>
      </c>
      <c r="H15" s="13">
        <v>65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5">
      <c r="A16" s="13"/>
      <c r="B16" s="13"/>
      <c r="C16" s="13"/>
      <c r="D16" s="13"/>
      <c r="E16" s="13"/>
      <c r="F16" s="13" t="s">
        <v>41</v>
      </c>
      <c r="G16" s="13">
        <v>1.67</v>
      </c>
      <c r="H16" s="13">
        <v>130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13"/>
      <c r="B17" s="13"/>
      <c r="C17" s="13"/>
      <c r="D17" s="13"/>
      <c r="E17" s="13"/>
      <c r="F17" s="13" t="s">
        <v>42</v>
      </c>
      <c r="G17" s="13">
        <v>1.33</v>
      </c>
      <c r="H17" s="13">
        <v>250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25">
      <c r="A18" s="13"/>
      <c r="B18" s="13"/>
      <c r="C18" s="13"/>
      <c r="D18" s="13"/>
      <c r="E18" s="13"/>
      <c r="F18" s="13" t="s">
        <v>48</v>
      </c>
      <c r="G18" s="13">
        <v>1</v>
      </c>
      <c r="H18" s="13">
        <v>260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x14ac:dyDescent="0.25">
      <c r="A19" s="13"/>
      <c r="B19" s="13"/>
      <c r="C19" s="13"/>
      <c r="D19" s="13"/>
      <c r="E19" s="13"/>
      <c r="F19" s="13" t="s">
        <v>49</v>
      </c>
      <c r="G19" s="13">
        <v>2.5</v>
      </c>
      <c r="H19" s="13">
        <v>65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25">
      <c r="A20" s="13"/>
      <c r="B20" s="13"/>
      <c r="C20" s="13"/>
      <c r="D20" s="13"/>
      <c r="E20" s="13"/>
      <c r="F20" s="13"/>
      <c r="G20" s="13">
        <f>VLOOKUP(Calculations!C4,F2:G19,2,0)</f>
        <v>0.25</v>
      </c>
      <c r="H20" s="13">
        <f>VLOOKUP(Calculations!C4,F2:H19,3,0)</f>
        <v>1200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Reference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2019-11-20T14:10:49Z</dcterms:created>
  <dcterms:modified xsi:type="dcterms:W3CDTF">2020-03-26T00:12:05Z</dcterms:modified>
</cp:coreProperties>
</file>