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2026kgb\Desktop\Gistにアップするやつ\"/>
    </mc:Choice>
  </mc:AlternateContent>
  <xr:revisionPtr revIDLastSave="0" documentId="8_{0D5811C9-9B71-4925-831F-2442B027DB2C}" xr6:coauthVersionLast="47" xr6:coauthVersionMax="47" xr10:uidLastSave="{00000000-0000-0000-0000-000000000000}"/>
  <bookViews>
    <workbookView xWindow="28680" yWindow="-120" windowWidth="20640" windowHeight="11760" activeTab="1" xr2:uid="{00000000-000D-0000-FFFF-FFFF00000000}"/>
  </bookViews>
  <sheets>
    <sheet name="LINEandSizkbot" sheetId="1" r:id="rId1"/>
    <sheet name="時刻表" sheetId="5" r:id="rId2"/>
    <sheet name="フォーム" sheetId="6" r:id="rId3"/>
  </sheets>
  <definedNames>
    <definedName name="干支">#REF!</definedName>
    <definedName name="恵方">#REF!</definedName>
    <definedName name="祝日">#REF!</definedName>
    <definedName name="日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G3" i="5" s="1"/>
  <c r="G1" i="5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E2" i="5"/>
  <c r="D2" i="5"/>
  <c r="F8" i="1"/>
  <c r="H8" i="1" s="1"/>
  <c r="F7" i="1"/>
  <c r="C18" i="1" s="1"/>
  <c r="G4" i="1"/>
  <c r="H4" i="1" s="1"/>
  <c r="G5" i="5" l="1"/>
  <c r="H10" i="1"/>
  <c r="G8" i="1"/>
  <c r="C17" i="1"/>
  <c r="C11" i="1"/>
  <c r="C19" i="1"/>
  <c r="G7" i="1"/>
  <c r="G11" i="1"/>
  <c r="H11" i="1" s="1"/>
  <c r="C5" i="1"/>
  <c r="G9" i="1"/>
  <c r="C14" i="1"/>
  <c r="C6" i="1"/>
  <c r="G10" i="1"/>
  <c r="C7" i="1"/>
  <c r="C3" i="1"/>
  <c r="C8" i="1"/>
  <c r="G12" i="1"/>
  <c r="C20" i="1"/>
  <c r="C2" i="1"/>
  <c r="C4" i="1"/>
  <c r="C15" i="1"/>
  <c r="C9" i="1"/>
  <c r="C12" i="1"/>
  <c r="C16" i="1"/>
  <c r="C10" i="1"/>
  <c r="C13" i="1"/>
  <c r="G6" i="1" l="1"/>
  <c r="F6" i="1" l="1"/>
  <c r="H6" i="1" s="1" a="1"/>
  <c r="H6" i="1" s="1"/>
  <c r="G5" i="1"/>
  <c r="H1" i="1" l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<sst xmlns="http://schemas.openxmlformats.org/spreadsheetml/2006/main" count="45" uniqueCount="45">
  <si>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月</t>
  </si>
  <si>
    <t>日</t>
  </si>
  <si>
    <t>日付</t>
  </si>
  <si>
    <t>名前</t>
  </si>
  <si>
    <t>名前
文字数</t>
  </si>
  <si>
    <t>処理用</t>
  </si>
  <si>
    <t>投稿時刻</t>
  </si>
  <si>
    <t>柊つむぎ</t>
  </si>
  <si>
    <t>投稿内容</t>
  </si>
  <si>
    <t>織宮結衣</t>
  </si>
  <si>
    <t>吉良小百合</t>
  </si>
  <si>
    <t>真野桜子</t>
  </si>
  <si>
    <t>明日は何の日、何の日？ですよ。
そわそわそわそわ(´꒳`◍ )三(◍´꒳` )</t>
  </si>
  <si>
    <t>朝比奈乃々</t>
  </si>
  <si>
    <t>中田ナタリー</t>
  </si>
  <si>
    <t>雪城若菜</t>
  </si>
  <si>
    <t>悠木美弥花</t>
  </si>
  <si>
    <t>西園寺玲</t>
  </si>
  <si>
    <t>橘直美</t>
  </si>
  <si>
    <t>我妻恋</t>
  </si>
  <si>
    <t>しずくですよー(◍´꒳` ) 
今日は12月25日、ハッピークリスマスですよー
ハピクリなのですよー(੭ु´꒳` )੭ु⁾⁾
#ハッピークリスマス</t>
  </si>
  <si>
    <t>水島愛梨</t>
  </si>
  <si>
    <t>鬼束千穂</t>
  </si>
  <si>
    <t>シルビアリヒター</t>
  </si>
  <si>
    <t>天堂真知</t>
  </si>
  <si>
    <t>広瀬こはる</t>
  </si>
  <si>
    <t>桃井日奈</t>
  </si>
  <si>
    <t>有村詩音</t>
  </si>
  <si>
    <t>臼井未幸</t>
  </si>
  <si>
    <r>
      <t>キャプテンのみなさん、あけましておめでとうございます(◍´꒳` )
昨年は大変お世話になりましたなのですよ |꒳°</t>
    </r>
    <r>
      <rPr>
        <sz val="10"/>
        <color theme="1"/>
        <rFont val="Arial"/>
        <family val="2"/>
      </rPr>
      <t>๑</t>
    </r>
    <r>
      <rPr>
        <sz val="10"/>
        <color theme="1"/>
        <rFont val="BIZ UDゴシック"/>
        <family val="3"/>
        <charset val="128"/>
      </rPr>
      <t>)
今年も、オルタナのみんなとオルガル2運営さんとしずくをどうぞよろしくお願いしますですよ(੭ु´꒳`)੭ु⁾⁾
#オルガル2お正月</t>
    </r>
  </si>
  <si>
    <r>
      <t>しずくですよ|꒳°</t>
    </r>
    <r>
      <rPr>
        <sz val="10"/>
        <color theme="1"/>
        <rFont val="Arial"/>
        <family val="2"/>
      </rPr>
      <t>๑</t>
    </r>
    <r>
      <rPr>
        <sz val="10"/>
        <color theme="1"/>
        <rFont val="BIZ UDゴシック"/>
        <family val="3"/>
        <charset val="128"/>
      </rPr>
      <t>)
明日の0時から8時まで、予定どおりメンテナンスを実施するのですよ。
その間はゲームにログインできなくなっちゃうけれど、まっていてほしいのですよ(੭ु</t>
    </r>
    <r>
      <rPr>
        <sz val="10"/>
        <color theme="1"/>
        <rFont val="Arial"/>
        <family val="2"/>
      </rPr>
      <t>ㅎ</t>
    </r>
    <r>
      <rPr>
        <sz val="10"/>
        <color theme="1"/>
        <rFont val="BIZ UDゴシック"/>
        <family val="3"/>
        <charset val="128"/>
      </rPr>
      <t>.</t>
    </r>
    <r>
      <rPr>
        <sz val="10"/>
        <color theme="1"/>
        <rFont val="Arial"/>
        <family val="2"/>
      </rPr>
      <t>ㅎ</t>
    </r>
    <r>
      <rPr>
        <sz val="10"/>
        <color theme="1"/>
        <rFont val="BIZ UDゴシック"/>
        <family val="3"/>
        <charset val="128"/>
      </rPr>
      <t>)੭ु⁾⁾</t>
    </r>
  </si>
  <si>
    <t>時</t>
  </si>
  <si>
    <t>分</t>
  </si>
  <si>
    <t>乗車</t>
  </si>
  <si>
    <t>岡部</t>
  </si>
  <si>
    <t>鴻巣</t>
  </si>
  <si>
    <t>タイムスタンプ</t>
    <phoneticPr fontId="3"/>
  </si>
  <si>
    <t>何本後の電車？</t>
    <rPh sb="0" eb="2">
      <t>ナンホン</t>
    </rPh>
    <rPh sb="2" eb="3">
      <t>アト</t>
    </rPh>
    <rPh sb="4" eb="6">
      <t>デンシャ</t>
    </rPh>
    <phoneticPr fontId="3"/>
  </si>
  <si>
    <t>本後</t>
    <rPh sb="0" eb="2">
      <t>ホンアト</t>
    </rPh>
    <phoneticPr fontId="3"/>
  </si>
  <si>
    <t>岡部発</t>
    <rPh sb="0" eb="3">
      <t>オカベハツ</t>
    </rPh>
    <phoneticPr fontId="3"/>
  </si>
  <si>
    <t>鴻巣着</t>
    <rPh sb="0" eb="2">
      <t>コウノス</t>
    </rPh>
    <rPh sb="2" eb="3">
      <t>チャク</t>
    </rPh>
    <phoneticPr fontId="3"/>
  </si>
  <si>
    <t>内容</t>
    <rPh sb="0" eb="2">
      <t>ナイヨウ</t>
    </rPh>
    <phoneticPr fontId="3"/>
  </si>
  <si>
    <t>Googleフォームで何本後の電車で帰るか回答("フォーム"シートに記録)すると、その電車の時刻でLINEを送信します。</t>
    <rPh sb="11" eb="12">
      <t>ナン</t>
    </rPh>
    <rPh sb="12" eb="13">
      <t>ホン</t>
    </rPh>
    <rPh sb="13" eb="14">
      <t>アト</t>
    </rPh>
    <rPh sb="15" eb="17">
      <t>デンシャ</t>
    </rPh>
    <rPh sb="18" eb="19">
      <t>カエ</t>
    </rPh>
    <rPh sb="21" eb="23">
      <t>カイトウ</t>
    </rPh>
    <rPh sb="34" eb="36">
      <t>キロク</t>
    </rPh>
    <rPh sb="43" eb="45">
      <t>デンシャ</t>
    </rPh>
    <rPh sb="46" eb="48">
      <t>ジコク</t>
    </rPh>
    <rPh sb="54" eb="56">
      <t>ソウシン</t>
    </rPh>
    <phoneticPr fontId="3"/>
  </si>
  <si>
    <t>例として、JR高崎線の岡部→鴻巣(11～19時台)の時刻表を使用しています。</t>
    <rPh sb="0" eb="1">
      <t>レイ</t>
    </rPh>
    <rPh sb="7" eb="10">
      <t>タカサキセン</t>
    </rPh>
    <rPh sb="11" eb="13">
      <t>オカベ</t>
    </rPh>
    <rPh sb="14" eb="16">
      <t>コウノス</t>
    </rPh>
    <rPh sb="22" eb="23">
      <t>ジ</t>
    </rPh>
    <rPh sb="23" eb="24">
      <t>ダイ</t>
    </rPh>
    <rPh sb="26" eb="29">
      <t>ジコクヒョウ</t>
    </rPh>
    <rPh sb="30" eb="32">
      <t>シヨウ</t>
    </rPh>
    <phoneticPr fontId="3"/>
  </si>
  <si>
    <t>乗車時刻と乗車時間はYahoo!乗換案内で検索しました</t>
    <rPh sb="0" eb="2">
      <t>ジョウシャ</t>
    </rPh>
    <rPh sb="2" eb="4">
      <t>ジコク</t>
    </rPh>
    <rPh sb="5" eb="9">
      <t>ジョウシャジカン</t>
    </rPh>
    <rPh sb="16" eb="20">
      <t>ノリカエアンナイ</t>
    </rPh>
    <rPh sb="21" eb="23">
      <t>ケンサク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</si>
</sst>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/&quot;d&quot; &quot;h&quot;:&quot;mm"/>
    <numFmt numFmtId="177" formatCode="m&quot;/&quot;d"/>
    <numFmt numFmtId="179" formatCode="yy/mm/dd"/>
    <numFmt numFmtId="190" formatCode="h:mm;@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Inconsolata"/>
    </font>
    <font>
      <sz val="6"/>
      <name val="Arial"/>
      <family val="3"/>
      <charset val="128"/>
      <scheme val="minor"/>
    </font>
    <font>
      <sz val="10"/>
      <color theme="1"/>
      <name val="BIZ UDゴシック"/>
      <family val="3"/>
      <charset val="128"/>
    </font>
    <font>
      <sz val="10"/>
      <color rgb="FF000000"/>
      <name val="BIZ UD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9" fontId="4" fillId="0" borderId="0" xfId="0" applyNumberFormat="1" applyFont="1" applyAlignment="1">
      <alignment vertical="center"/>
    </xf>
    <xf numFmtId="0" fontId="5" fillId="0" borderId="0" xfId="0" applyFont="1"/>
    <xf numFmtId="190" fontId="5" fillId="0" borderId="0" xfId="0" applyNumberFormat="1" applyFont="1"/>
    <xf numFmtId="22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5"/>
  <sheetViews>
    <sheetView workbookViewId="0">
      <selection activeCell="H1" sqref="H1"/>
    </sheetView>
  </sheetViews>
  <sheetFormatPr defaultColWidth="12.6640625" defaultRowHeight="15.75" customHeight="1" x14ac:dyDescent="0.25"/>
  <cols>
    <col min="1" max="2" width="2.77734375" customWidth="1"/>
    <col min="3" max="3" width="6.5546875" bestFit="1" customWidth="1"/>
    <col min="4" max="4" width="14.33203125" customWidth="1"/>
    <col min="5" max="5" width="7.6640625" bestFit="1" customWidth="1"/>
    <col min="6" max="6" width="9.5546875" bestFit="1" customWidth="1"/>
    <col min="7" max="7" width="12.77734375" bestFit="1" customWidth="1"/>
    <col min="8" max="8" width="33.33203125" customWidth="1"/>
  </cols>
  <sheetData>
    <row r="1" spans="1:24" ht="24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>
        <f ca="1">MIN(G4:G12)</f>
        <v>45754.458333333336</v>
      </c>
      <c r="I1" s="1"/>
      <c r="J1" s="1"/>
      <c r="K1" s="1"/>
      <c r="L1" s="1"/>
      <c r="M1" s="1"/>
      <c r="N1" s="1"/>
      <c r="O1" s="1"/>
      <c r="P1" s="1"/>
      <c r="S1" s="1"/>
      <c r="T1" s="1"/>
      <c r="U1" s="1"/>
      <c r="V1" s="1"/>
      <c r="W1" s="1"/>
      <c r="X1" s="1"/>
    </row>
    <row r="2" spans="1:24" ht="60" customHeight="1" x14ac:dyDescent="0.25">
      <c r="A2" s="4">
        <v>1</v>
      </c>
      <c r="B2" s="4">
        <v>23</v>
      </c>
      <c r="C2" s="7">
        <f t="shared" ref="C2:C20" ca="1" si="0">DATE(IF(DATE($F$7,A2,B2)&gt;NOW(),$F$7,$F$7+1),A2,B2)</f>
        <v>46045</v>
      </c>
      <c r="D2" s="4" t="s">
        <v>7</v>
      </c>
      <c r="E2" s="4">
        <v>3</v>
      </c>
      <c r="F2" s="8"/>
      <c r="G2" s="4" t="s">
        <v>8</v>
      </c>
      <c r="H2" s="5" t="str">
        <f ca="1">INDEX(H4:H12,MATCH(H1,G4:G12,0))</f>
        <v>おはようございます！
本日は4/7月曜日
第2特訓場が12:00に更新されます！
プレイのし忘れにご注意ください。
#第2特訓場が始マンデイ</v>
      </c>
      <c r="I2" s="1"/>
      <c r="J2" s="1"/>
      <c r="K2" s="1"/>
      <c r="L2" s="1"/>
      <c r="M2" s="1"/>
      <c r="N2" s="1"/>
      <c r="O2" s="1"/>
      <c r="P2" s="1"/>
      <c r="S2" s="1"/>
      <c r="T2" s="1"/>
      <c r="U2" s="1"/>
      <c r="V2" s="1"/>
      <c r="W2" s="1"/>
      <c r="X2" s="1"/>
    </row>
    <row r="3" spans="1:24" ht="15.75" customHeight="1" x14ac:dyDescent="0.25">
      <c r="A3" s="4">
        <v>2</v>
      </c>
      <c r="B3" s="4">
        <v>25</v>
      </c>
      <c r="C3" s="7">
        <f t="shared" ca="1" si="0"/>
        <v>46078</v>
      </c>
      <c r="D3" s="4" t="s">
        <v>9</v>
      </c>
      <c r="E3" s="4">
        <v>2</v>
      </c>
      <c r="F3" s="8"/>
      <c r="G3" s="8"/>
      <c r="H3" s="8"/>
      <c r="I3" s="1"/>
      <c r="J3" s="1"/>
      <c r="K3" s="1"/>
      <c r="L3" s="1"/>
      <c r="M3" s="1"/>
      <c r="N3" s="1"/>
      <c r="O3" s="1"/>
      <c r="P3" s="1"/>
      <c r="S3" s="1"/>
      <c r="T3" s="1"/>
      <c r="U3" s="1"/>
      <c r="V3" s="1"/>
      <c r="W3" s="1"/>
      <c r="X3" s="1"/>
    </row>
    <row r="4" spans="1:24" ht="60" customHeight="1" x14ac:dyDescent="0.25">
      <c r="A4" s="4">
        <v>3</v>
      </c>
      <c r="B4" s="4">
        <v>4</v>
      </c>
      <c r="C4" s="7">
        <f t="shared" ca="1" si="0"/>
        <v>46085</v>
      </c>
      <c r="D4" s="4" t="s">
        <v>10</v>
      </c>
      <c r="E4" s="4">
        <v>3</v>
      </c>
      <c r="F4" s="8"/>
      <c r="G4" s="6">
        <f ca="1">IF(OR(WEEKDAY(TODAY(),3),NOW()&gt;TODAY()+TIME(11,0,0)),TODAY()+7-WEEKDAY(TODAY(),3),TODAY())+TIME(11,0,0)</f>
        <v>45754.458333333336</v>
      </c>
      <c r="H4" s="5" t="str">
        <f ca="1">"おはようございます！"&amp;CHAR(10)&amp;
CHAR(10)&amp;
"本日は"&amp;TEXT(G4,"M/d")&amp;"月曜日"&amp;CHAR(10)&amp;
"第2特訓場が12:00に更新されます！"&amp;CHAR(10)&amp;
"プレイのし忘れにご注意ください。"&amp;CHAR(10)&amp;
"#第2特訓場が始マンデイ"</f>
        <v>おはようございます！
本日は4/7月曜日
第2特訓場が12:00に更新されます！
プレイのし忘れにご注意ください。
#第2特訓場が始マンデイ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6" x14ac:dyDescent="0.45">
      <c r="A5" s="4">
        <v>3</v>
      </c>
      <c r="B5" s="4">
        <v>27</v>
      </c>
      <c r="C5" s="7">
        <f t="shared" ca="1" si="0"/>
        <v>46108</v>
      </c>
      <c r="D5" s="4" t="s">
        <v>11</v>
      </c>
      <c r="E5" s="4">
        <v>2</v>
      </c>
      <c r="F5" s="8"/>
      <c r="G5" s="6">
        <f ca="1">IF(G6-TIME(4,0,0)&gt;NOW(),SMALL(C2:C1005,1),SMALL(C2:C1005,2))-TIME(4,0,0)</f>
        <v>45764.833333333336</v>
      </c>
      <c r="H5" s="5" t="s">
        <v>12</v>
      </c>
      <c r="I5" s="1"/>
      <c r="J5" s="1"/>
      <c r="K5" s="1"/>
      <c r="L5" s="1"/>
      <c r="M5" s="1"/>
      <c r="N5" s="1"/>
      <c r="O5" s="1"/>
      <c r="P5" s="1"/>
      <c r="Q5" s="1"/>
      <c r="R5" s="3"/>
      <c r="S5" s="1"/>
      <c r="T5" s="1"/>
      <c r="U5" s="1"/>
      <c r="V5" s="1"/>
      <c r="W5" s="1"/>
      <c r="X5" s="1"/>
    </row>
    <row r="6" spans="1:24" ht="60" customHeight="1" x14ac:dyDescent="0.25">
      <c r="A6" s="4">
        <v>4</v>
      </c>
      <c r="B6" s="4">
        <v>18</v>
      </c>
      <c r="C6" s="7">
        <f t="shared" ca="1" si="0"/>
        <v>45765</v>
      </c>
      <c r="D6" s="4" t="s">
        <v>13</v>
      </c>
      <c r="E6" s="4">
        <v>2</v>
      </c>
      <c r="F6" s="4">
        <f ca="1">MATCH(INT(G6),C2:C1005,0)</f>
        <v>5</v>
      </c>
      <c r="G6" s="6">
        <f ca="1">MIN(C2:C1005)</f>
        <v>45765</v>
      </c>
      <c r="H6" s="5" t="str" cm="1">
        <f t="array" aca="1" ref="H6" ca="1">"しずくですよ|꒳°๑)"&amp;CHAR(10)&amp;
"今日は"&amp;IF(F6=14,LEFT(INDEX(D2:D20,F6),INDEX(E2:E20,F6)),RIGHT(INDEX(D2:D20,F6),INDEX(E2:E20,F6)))&amp;"ちゃんのお誕生日ですよ！みんなで一緒にお祝いするですよ(◍´꒳` )ﾉ"&amp;CHAR(10)&amp;
"みんなのお祝い投稿お待ちしているのですよー！"&amp;CHAR(10)&amp;
IF(F6=14,LEFT(INDEX(D2:D20,F6),INDEX(E2:E20,F6)),RIGHT(INDEX(D2:D20,F6),INDEX(E2:E20,F6)))&amp;"ちゃんおめでとですよ(◍´꒳` )ﾉﾉﾞ"&amp;CHAR(10)&amp;
"#"&amp;INDEX(D2:D20,F6)&amp;"生誕祭"&amp;YEAR(G6)</f>
        <v>しずくですよ|꒳°๑)
今日は乃々ちゃんのお誕生日ですよ！みんなで一緒にお祝いするですよ(◍´꒳` )ﾉ
みんなのお祝い投稿お待ちしているのですよー！
乃々ちゃんおめでとですよ(◍´꒳` )ﾉﾉﾞ
#朝比奈乃々生誕祭2025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60" customHeight="1" x14ac:dyDescent="0.25">
      <c r="A7" s="4">
        <v>4</v>
      </c>
      <c r="B7" s="4">
        <v>26</v>
      </c>
      <c r="C7" s="7">
        <f t="shared" ca="1" si="0"/>
        <v>45773</v>
      </c>
      <c r="D7" s="4" t="s">
        <v>14</v>
      </c>
      <c r="E7" s="4">
        <v>4</v>
      </c>
      <c r="F7" s="4">
        <f ca="1">YEAR(TODAY())</f>
        <v>2025</v>
      </c>
      <c r="G7" s="6">
        <f ca="1">DATE(IF(DATE($F$7,1,1)+TIME(0,10,0)&gt;NOW(),$F$7,$F$7+1),1,1)+TIME(0,10,0)</f>
        <v>46023.006944444445</v>
      </c>
      <c r="H7" s="5" t="s">
        <v>29</v>
      </c>
      <c r="I7" s="1"/>
      <c r="J7" s="1"/>
      <c r="K7" s="1"/>
      <c r="L7" s="1"/>
      <c r="M7" s="1"/>
      <c r="N7" s="1"/>
      <c r="O7" s="1"/>
      <c r="P7" s="1"/>
      <c r="Q7" s="2"/>
      <c r="S7" s="1"/>
      <c r="T7" s="1"/>
      <c r="U7" s="1"/>
      <c r="V7" s="1"/>
      <c r="W7" s="1"/>
      <c r="X7" s="1"/>
    </row>
    <row r="8" spans="1:24" ht="60" customHeight="1" x14ac:dyDescent="0.25">
      <c r="A8" s="4">
        <v>5</v>
      </c>
      <c r="B8" s="4">
        <v>19</v>
      </c>
      <c r="C8" s="7">
        <f t="shared" ca="1" si="0"/>
        <v>45796</v>
      </c>
      <c r="D8" s="4" t="s">
        <v>15</v>
      </c>
      <c r="E8" s="4">
        <v>2</v>
      </c>
      <c r="F8" s="9">
        <f>DATE(2016,7,20)</f>
        <v>42571</v>
      </c>
      <c r="G8" s="6">
        <f ca="1">DATE(IF(DATE($F$7,1,20)+TIME(12,0,0)&gt;NOW(),$F$7,$F$7+1),1,20)+TIME(12,0,0)</f>
        <v>46042.5</v>
      </c>
      <c r="H8" s="5" t="str">
        <f ca="1">"しずくですよ(◍´꒳` )ﾉﾉﾞ"&amp;CHAR(10)&amp;
DATEDIF(F8,TODAY(),"Y")&amp;".5周年おめでとうなのですよ(੭ु ›ω‹ )੭ु⁾⁾♡"&amp;CHAR(10)&amp;
"みんなのお祝い投稿お待ちしているのですよー！"</f>
        <v>しずくですよ(◍´꒳` )ﾉﾉﾞ
8.5周年おめでとうなのですよ(੭ु ›ω‹ )੭ु⁾⁾♡
みんなのお祝い投稿お待ちしているのですよー！</v>
      </c>
      <c r="I8" s="1"/>
      <c r="J8" s="1"/>
      <c r="K8" s="1"/>
      <c r="L8" s="1"/>
      <c r="M8" s="1"/>
      <c r="N8" s="1"/>
      <c r="O8" s="1"/>
      <c r="P8" s="1"/>
      <c r="Q8" s="2"/>
      <c r="S8" s="1"/>
      <c r="T8" s="1"/>
      <c r="U8" s="1"/>
      <c r="V8" s="1"/>
      <c r="W8" s="1"/>
      <c r="X8" s="1"/>
    </row>
    <row r="9" spans="1:24" ht="60" customHeight="1" x14ac:dyDescent="0.25">
      <c r="A9" s="4">
        <v>5</v>
      </c>
      <c r="B9" s="4">
        <v>20</v>
      </c>
      <c r="C9" s="7">
        <f t="shared" ca="1" si="0"/>
        <v>45797</v>
      </c>
      <c r="D9" s="4" t="s">
        <v>16</v>
      </c>
      <c r="E9" s="4">
        <v>3</v>
      </c>
      <c r="F9" s="8"/>
      <c r="G9" s="6">
        <f ca="1">DATE(IF(DATE($F$7,7,19)+TIME(22,0,0)&gt;NOW(),$F$7,$F$7+1),7,19)+TIME(22,0,0)</f>
        <v>45857.916666666664</v>
      </c>
      <c r="H9" s="5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8" x14ac:dyDescent="0.25">
      <c r="A10" s="4">
        <v>6</v>
      </c>
      <c r="B10" s="4">
        <v>19</v>
      </c>
      <c r="C10" s="7">
        <f t="shared" ca="1" si="0"/>
        <v>45827</v>
      </c>
      <c r="D10" s="4" t="s">
        <v>17</v>
      </c>
      <c r="E10" s="4">
        <v>1</v>
      </c>
      <c r="F10" s="8"/>
      <c r="G10" s="6">
        <f ca="1">DATE(IF(DATE($F$7,7,20)+TIME(8,0,0)&gt;NOW(),$F$7,$F$7+1),7,20)+TIME(8,0,0)</f>
        <v>45858.333333333336</v>
      </c>
      <c r="H10" s="5" t="str">
        <f ca="1">"しずくですよ|꒳°๑)"&amp;CHAR(10)&amp;
"メンテがあけましたですよ└(´꒳`◍ )」ぱかっ"&amp;CHAR(10)&amp;
F7-2016&amp;"周年おめでとうなのですよー！"</f>
        <v>しずくですよ|꒳°๑)
メンテがあけましたですよ└(´꒳`◍ )」ぱかっ
9周年おめでとうなのですよー！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60" customHeight="1" x14ac:dyDescent="0.25">
      <c r="A11" s="4">
        <v>7</v>
      </c>
      <c r="B11" s="4">
        <v>10</v>
      </c>
      <c r="C11" s="7">
        <f t="shared" ca="1" si="0"/>
        <v>45848</v>
      </c>
      <c r="D11" s="4" t="s">
        <v>18</v>
      </c>
      <c r="E11" s="4">
        <v>2</v>
      </c>
      <c r="F11" s="8"/>
      <c r="G11" s="6">
        <f ca="1">DATE(IF(DATE($F$7,7,20)+TIME(12,0,0)&gt;NOW(),$F$7,$F$7+1),7,20)+TIME(12,0,0)</f>
        <v>45858.5</v>
      </c>
      <c r="H11" s="5" t="str">
        <f ca="1">"しずくですよ(◍´꒳` )"&amp;CHAR(10)&amp;
"キャプテンの皆様に支えられて今日でオルガル2は"&amp;YEAR(G11)-2016&amp;"周年なのですよー！(੭ु ›ω‹ )੭ु⁾⁾♡"&amp;CHAR(10)&amp;
"#オルガル"&amp;F7-2016&amp;"周年 でみんなの投稿お待ちしているのですよー！"</f>
        <v>しずくですよ(◍´꒳` )
キャプテンの皆様に支えられて今日でオルガル2は9周年なのですよー！(੭ु ›ω‹ )੭ु⁾⁾♡
#オルガル9周年 でみんなの投稿お待ちしているのですよー！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60" x14ac:dyDescent="0.25">
      <c r="A12" s="4">
        <v>7</v>
      </c>
      <c r="B12" s="4">
        <v>25</v>
      </c>
      <c r="C12" s="7">
        <f t="shared" ca="1" si="0"/>
        <v>45863</v>
      </c>
      <c r="D12" s="4" t="s">
        <v>19</v>
      </c>
      <c r="E12" s="4">
        <v>1</v>
      </c>
      <c r="F12" s="8"/>
      <c r="G12" s="6">
        <f ca="1">DATE(IF(DATE($F$7,12,25)+TIME(18,0,0)&gt;NOW(),$F$7,$F$7+1),12,25)+TIME(18,0,0)</f>
        <v>46016.75</v>
      </c>
      <c r="H12" s="5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4">
        <v>8</v>
      </c>
      <c r="B13" s="4">
        <v>5</v>
      </c>
      <c r="C13" s="7">
        <f t="shared" ca="1" si="0"/>
        <v>45874</v>
      </c>
      <c r="D13" s="4" t="s">
        <v>21</v>
      </c>
      <c r="E13" s="4">
        <v>2</v>
      </c>
      <c r="F13" s="4"/>
      <c r="G13" s="6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4">
        <v>8</v>
      </c>
      <c r="B14" s="4">
        <v>24</v>
      </c>
      <c r="C14" s="7">
        <f t="shared" ca="1" si="0"/>
        <v>45893</v>
      </c>
      <c r="D14" s="4" t="s">
        <v>22</v>
      </c>
      <c r="E14" s="4">
        <v>2</v>
      </c>
      <c r="F14" s="4"/>
      <c r="G14" s="6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4">
        <v>9</v>
      </c>
      <c r="B15" s="4">
        <v>15</v>
      </c>
      <c r="C15" s="7">
        <f t="shared" ca="1" si="0"/>
        <v>45915</v>
      </c>
      <c r="D15" s="4" t="s">
        <v>23</v>
      </c>
      <c r="E15" s="4">
        <v>4</v>
      </c>
      <c r="F15" s="8"/>
      <c r="G15" s="6"/>
      <c r="H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4">
        <v>10</v>
      </c>
      <c r="B16" s="4">
        <v>13</v>
      </c>
      <c r="C16" s="7">
        <f t="shared" ca="1" si="0"/>
        <v>45943</v>
      </c>
      <c r="D16" s="4" t="s">
        <v>24</v>
      </c>
      <c r="E16" s="4">
        <v>2</v>
      </c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4">
        <v>11</v>
      </c>
      <c r="B17" s="4">
        <v>7</v>
      </c>
      <c r="C17" s="7">
        <f t="shared" ca="1" si="0"/>
        <v>45968</v>
      </c>
      <c r="D17" s="4" t="s">
        <v>25</v>
      </c>
      <c r="E17" s="4">
        <v>3</v>
      </c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4">
        <v>11</v>
      </c>
      <c r="B18" s="4">
        <v>16</v>
      </c>
      <c r="C18" s="7">
        <f t="shared" ca="1" si="0"/>
        <v>45977</v>
      </c>
      <c r="D18" s="4" t="s">
        <v>26</v>
      </c>
      <c r="E18" s="4">
        <v>2</v>
      </c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4">
        <v>12</v>
      </c>
      <c r="B19" s="4">
        <v>3</v>
      </c>
      <c r="C19" s="7">
        <f t="shared" ca="1" si="0"/>
        <v>45994</v>
      </c>
      <c r="D19" s="4" t="s">
        <v>27</v>
      </c>
      <c r="E19" s="4">
        <v>2</v>
      </c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4">
        <v>12</v>
      </c>
      <c r="B20" s="4">
        <v>15</v>
      </c>
      <c r="C20" s="7">
        <f t="shared" ca="1" si="0"/>
        <v>46006</v>
      </c>
      <c r="D20" s="4" t="s">
        <v>28</v>
      </c>
      <c r="E20" s="4">
        <v>2</v>
      </c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9FD-EDCD-4366-BDC7-F46A29C2C0AC}">
  <dimension ref="A1:H30"/>
  <sheetViews>
    <sheetView tabSelected="1" workbookViewId="0"/>
  </sheetViews>
  <sheetFormatPr defaultRowHeight="13.2" x14ac:dyDescent="0.25"/>
  <cols>
    <col min="1" max="2" width="3.6640625" bestFit="1" customWidth="1"/>
    <col min="3" max="3" width="5.6640625" bestFit="1" customWidth="1"/>
    <col min="4" max="5" width="6.5546875" bestFit="1" customWidth="1"/>
  </cols>
  <sheetData>
    <row r="1" spans="1:8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G1" s="10">
        <f>IFERROR(INDEX(フォーム!B:B,MATCH(MAX(フォーム!A:A),フォーム!A:A,0)),1)</f>
        <v>1</v>
      </c>
      <c r="H1" s="10" t="s">
        <v>38</v>
      </c>
    </row>
    <row r="2" spans="1:8" x14ac:dyDescent="0.25">
      <c r="A2" s="10">
        <v>11</v>
      </c>
      <c r="B2" s="10">
        <v>17</v>
      </c>
      <c r="C2" s="10">
        <v>32</v>
      </c>
      <c r="D2" s="11">
        <f>TIME($A2,$B2,0)</f>
        <v>0.47013888888888888</v>
      </c>
      <c r="E2" s="11">
        <f>TIME($A2,$B2+$C2,0)</f>
        <v>0.49236111111111114</v>
      </c>
      <c r="G2" s="11" cm="1">
        <f t="array" aca="1" ref="G2" ca="1">INDEX(D:D,IFERROR(MATCH(NOW()-TODAY(),D:D,1),1)+G1)</f>
        <v>0</v>
      </c>
      <c r="H2" s="10" t="s">
        <v>39</v>
      </c>
    </row>
    <row r="3" spans="1:8" x14ac:dyDescent="0.25">
      <c r="A3" s="10">
        <v>11</v>
      </c>
      <c r="B3" s="10">
        <v>38</v>
      </c>
      <c r="C3" s="10">
        <v>29</v>
      </c>
      <c r="D3" s="11">
        <f t="shared" ref="D3:D30" si="0">TIME($A3,$B3,0)</f>
        <v>0.48472222222222222</v>
      </c>
      <c r="E3" s="11">
        <f t="shared" ref="E3:E30" si="1">TIME($A3,$B3+$C3,0)</f>
        <v>0.50486111111111109</v>
      </c>
      <c r="G3" s="11" t="str">
        <f ca="1">IFERROR(INDEX(E:E,MATCH(G2,D:D,0)),"")</f>
        <v/>
      </c>
      <c r="H3" s="10" t="s">
        <v>40</v>
      </c>
    </row>
    <row r="4" spans="1:8" x14ac:dyDescent="0.25">
      <c r="A4" s="10">
        <v>11</v>
      </c>
      <c r="B4" s="10">
        <v>55</v>
      </c>
      <c r="C4" s="10">
        <v>33</v>
      </c>
      <c r="D4" s="11">
        <f t="shared" si="0"/>
        <v>0.49652777777777779</v>
      </c>
      <c r="E4" s="11">
        <f t="shared" si="1"/>
        <v>0.51944444444444449</v>
      </c>
      <c r="G4" s="10"/>
      <c r="H4" s="10"/>
    </row>
    <row r="5" spans="1:8" x14ac:dyDescent="0.25">
      <c r="A5" s="10">
        <v>12</v>
      </c>
      <c r="B5" s="10">
        <v>16</v>
      </c>
      <c r="C5" s="10">
        <v>33</v>
      </c>
      <c r="D5" s="11">
        <f t="shared" si="0"/>
        <v>0.51111111111111107</v>
      </c>
      <c r="E5" s="11">
        <f t="shared" si="1"/>
        <v>0.53402777777777777</v>
      </c>
      <c r="G5" s="10" t="str">
        <f ca="1">TEXT(G2,"H:mm")&amp;"の電車で帰ります。"&amp;TEXT(G3,"H:mm")&amp;"に着くよ"</f>
        <v>0:00の電車で帰ります。に着くよ</v>
      </c>
      <c r="H5" s="10" t="s">
        <v>41</v>
      </c>
    </row>
    <row r="6" spans="1:8" x14ac:dyDescent="0.25">
      <c r="A6" s="10">
        <v>12</v>
      </c>
      <c r="B6" s="10">
        <v>38</v>
      </c>
      <c r="C6" s="10">
        <v>29</v>
      </c>
      <c r="D6" s="11">
        <f t="shared" si="0"/>
        <v>0.52638888888888891</v>
      </c>
      <c r="E6" s="11">
        <f t="shared" si="1"/>
        <v>0.54652777777777772</v>
      </c>
    </row>
    <row r="7" spans="1:8" x14ac:dyDescent="0.25">
      <c r="A7" s="10">
        <v>12</v>
      </c>
      <c r="B7" s="10">
        <v>55</v>
      </c>
      <c r="C7" s="10">
        <v>33</v>
      </c>
      <c r="D7" s="11">
        <f t="shared" si="0"/>
        <v>0.53819444444444442</v>
      </c>
      <c r="E7" s="11">
        <f t="shared" si="1"/>
        <v>0.56111111111111112</v>
      </c>
      <c r="G7" s="10" t="s">
        <v>43</v>
      </c>
    </row>
    <row r="8" spans="1:8" x14ac:dyDescent="0.25">
      <c r="A8" s="10">
        <v>13</v>
      </c>
      <c r="B8" s="10">
        <v>16</v>
      </c>
      <c r="C8" s="10">
        <v>34</v>
      </c>
      <c r="D8" s="11">
        <f t="shared" si="0"/>
        <v>0.55277777777777781</v>
      </c>
      <c r="E8" s="11">
        <f t="shared" si="1"/>
        <v>0.57638888888888884</v>
      </c>
      <c r="G8" s="10" t="s">
        <v>42</v>
      </c>
    </row>
    <row r="9" spans="1:8" x14ac:dyDescent="0.25">
      <c r="A9" s="10">
        <v>13</v>
      </c>
      <c r="B9" s="10">
        <v>38</v>
      </c>
      <c r="C9" s="10">
        <v>29</v>
      </c>
      <c r="D9" s="11">
        <f t="shared" si="0"/>
        <v>0.56805555555555554</v>
      </c>
      <c r="E9" s="11">
        <f t="shared" si="1"/>
        <v>0.58819444444444446</v>
      </c>
    </row>
    <row r="10" spans="1:8" x14ac:dyDescent="0.25">
      <c r="A10" s="10">
        <v>13</v>
      </c>
      <c r="B10" s="10">
        <v>52</v>
      </c>
      <c r="C10" s="10">
        <v>33</v>
      </c>
      <c r="D10" s="11">
        <f t="shared" si="0"/>
        <v>0.57777777777777772</v>
      </c>
      <c r="E10" s="11">
        <f t="shared" si="1"/>
        <v>0.60069444444444442</v>
      </c>
    </row>
    <row r="11" spans="1:8" x14ac:dyDescent="0.25">
      <c r="A11" s="10">
        <v>14</v>
      </c>
      <c r="B11" s="10">
        <v>13</v>
      </c>
      <c r="C11" s="10">
        <v>38</v>
      </c>
      <c r="D11" s="11">
        <f t="shared" si="0"/>
        <v>0.59236111111111112</v>
      </c>
      <c r="E11" s="11">
        <f t="shared" si="1"/>
        <v>0.61875000000000002</v>
      </c>
    </row>
    <row r="12" spans="1:8" x14ac:dyDescent="0.25">
      <c r="A12" s="10">
        <v>14</v>
      </c>
      <c r="B12" s="10">
        <v>38</v>
      </c>
      <c r="C12" s="10">
        <v>29</v>
      </c>
      <c r="D12" s="11">
        <f t="shared" si="0"/>
        <v>0.60972222222222228</v>
      </c>
      <c r="E12" s="11">
        <f t="shared" si="1"/>
        <v>0.62986111111111109</v>
      </c>
    </row>
    <row r="13" spans="1:8" x14ac:dyDescent="0.25">
      <c r="A13" s="10">
        <v>14</v>
      </c>
      <c r="B13" s="10">
        <v>53</v>
      </c>
      <c r="C13" s="10">
        <v>33</v>
      </c>
      <c r="D13" s="11">
        <f t="shared" si="0"/>
        <v>0.62013888888888891</v>
      </c>
      <c r="E13" s="11">
        <f t="shared" si="1"/>
        <v>0.6430555555555556</v>
      </c>
    </row>
    <row r="14" spans="1:8" x14ac:dyDescent="0.25">
      <c r="A14" s="10">
        <v>15</v>
      </c>
      <c r="B14" s="10">
        <v>16</v>
      </c>
      <c r="C14" s="10">
        <v>33</v>
      </c>
      <c r="D14" s="11">
        <f t="shared" si="0"/>
        <v>0.63611111111111107</v>
      </c>
      <c r="E14" s="11">
        <f t="shared" si="1"/>
        <v>0.65902777777777777</v>
      </c>
    </row>
    <row r="15" spans="1:8" x14ac:dyDescent="0.25">
      <c r="A15" s="10">
        <v>15</v>
      </c>
      <c r="B15" s="10">
        <v>38</v>
      </c>
      <c r="C15" s="10">
        <v>29</v>
      </c>
      <c r="D15" s="11">
        <f t="shared" si="0"/>
        <v>0.65138888888888891</v>
      </c>
      <c r="E15" s="11">
        <f t="shared" si="1"/>
        <v>0.67152777777777772</v>
      </c>
    </row>
    <row r="16" spans="1:8" x14ac:dyDescent="0.25">
      <c r="A16" s="10">
        <v>15</v>
      </c>
      <c r="B16" s="10">
        <v>54</v>
      </c>
      <c r="C16" s="10">
        <v>34</v>
      </c>
      <c r="D16" s="11">
        <f t="shared" si="0"/>
        <v>0.66249999999999998</v>
      </c>
      <c r="E16" s="11">
        <f t="shared" si="1"/>
        <v>0.68611111111111112</v>
      </c>
    </row>
    <row r="17" spans="1:7" x14ac:dyDescent="0.25">
      <c r="A17" s="10">
        <v>16</v>
      </c>
      <c r="B17" s="10">
        <v>19</v>
      </c>
      <c r="C17" s="10">
        <v>33</v>
      </c>
      <c r="D17" s="11">
        <f t="shared" si="0"/>
        <v>0.67986111111111114</v>
      </c>
      <c r="E17" s="11">
        <f t="shared" si="1"/>
        <v>0.70277777777777772</v>
      </c>
    </row>
    <row r="18" spans="1:7" x14ac:dyDescent="0.25">
      <c r="A18" s="10">
        <v>16</v>
      </c>
      <c r="B18" s="10">
        <v>34</v>
      </c>
      <c r="C18" s="10">
        <v>33</v>
      </c>
      <c r="D18" s="11">
        <f t="shared" si="0"/>
        <v>0.69027777777777777</v>
      </c>
      <c r="E18" s="11">
        <f t="shared" si="1"/>
        <v>0.71319444444444446</v>
      </c>
    </row>
    <row r="19" spans="1:7" x14ac:dyDescent="0.25">
      <c r="A19" s="10">
        <v>16</v>
      </c>
      <c r="B19" s="10">
        <v>50</v>
      </c>
      <c r="C19" s="10">
        <v>32</v>
      </c>
      <c r="D19" s="11">
        <f t="shared" si="0"/>
        <v>0.70138888888888884</v>
      </c>
      <c r="E19" s="11">
        <f t="shared" si="1"/>
        <v>0.72361111111111109</v>
      </c>
    </row>
    <row r="20" spans="1:7" x14ac:dyDescent="0.25">
      <c r="A20" s="10">
        <v>17</v>
      </c>
      <c r="B20" s="10">
        <v>9</v>
      </c>
      <c r="C20" s="10">
        <v>34</v>
      </c>
      <c r="D20" s="11">
        <f t="shared" si="0"/>
        <v>0.71458333333333335</v>
      </c>
      <c r="E20" s="11">
        <f t="shared" si="1"/>
        <v>0.73819444444444449</v>
      </c>
    </row>
    <row r="21" spans="1:7" x14ac:dyDescent="0.25">
      <c r="A21" s="10">
        <v>17</v>
      </c>
      <c r="B21" s="10">
        <v>23</v>
      </c>
      <c r="C21" s="10">
        <v>34</v>
      </c>
      <c r="D21" s="11">
        <f t="shared" si="0"/>
        <v>0.72430555555555554</v>
      </c>
      <c r="E21" s="11">
        <f t="shared" si="1"/>
        <v>0.74791666666666667</v>
      </c>
    </row>
    <row r="22" spans="1:7" x14ac:dyDescent="0.25">
      <c r="A22" s="10">
        <v>17</v>
      </c>
      <c r="B22" s="10">
        <v>37</v>
      </c>
      <c r="C22" s="10">
        <v>33</v>
      </c>
      <c r="D22" s="11">
        <f t="shared" si="0"/>
        <v>0.73402777777777772</v>
      </c>
      <c r="E22" s="11">
        <f t="shared" si="1"/>
        <v>0.75694444444444442</v>
      </c>
    </row>
    <row r="23" spans="1:7" x14ac:dyDescent="0.25">
      <c r="A23" s="10">
        <v>18</v>
      </c>
      <c r="B23" s="10">
        <v>1</v>
      </c>
      <c r="C23" s="10">
        <v>32</v>
      </c>
      <c r="D23" s="11">
        <f t="shared" si="0"/>
        <v>0.75069444444444444</v>
      </c>
      <c r="E23" s="11">
        <f t="shared" si="1"/>
        <v>0.7729166666666667</v>
      </c>
    </row>
    <row r="24" spans="1:7" x14ac:dyDescent="0.25">
      <c r="A24" s="10">
        <v>18</v>
      </c>
      <c r="B24" s="10">
        <v>24</v>
      </c>
      <c r="C24" s="10">
        <v>36</v>
      </c>
      <c r="D24" s="11">
        <f t="shared" si="0"/>
        <v>0.76666666666666672</v>
      </c>
      <c r="E24" s="11">
        <f t="shared" si="1"/>
        <v>0.79166666666666663</v>
      </c>
    </row>
    <row r="25" spans="1:7" x14ac:dyDescent="0.25">
      <c r="A25" s="10">
        <v>18</v>
      </c>
      <c r="B25" s="10">
        <v>38</v>
      </c>
      <c r="C25" s="10">
        <v>34</v>
      </c>
      <c r="D25" s="11">
        <f t="shared" si="0"/>
        <v>0.77638888888888891</v>
      </c>
      <c r="E25" s="11">
        <f t="shared" si="1"/>
        <v>0.8</v>
      </c>
    </row>
    <row r="26" spans="1:7" x14ac:dyDescent="0.25">
      <c r="A26" s="10">
        <v>18</v>
      </c>
      <c r="B26" s="10">
        <v>54</v>
      </c>
      <c r="C26" s="10">
        <v>32</v>
      </c>
      <c r="D26" s="11">
        <f t="shared" si="0"/>
        <v>0.78749999999999998</v>
      </c>
      <c r="E26" s="11">
        <f t="shared" si="1"/>
        <v>0.80972222222222223</v>
      </c>
    </row>
    <row r="27" spans="1:7" x14ac:dyDescent="0.25">
      <c r="A27" s="10">
        <v>19</v>
      </c>
      <c r="B27" s="10">
        <v>11</v>
      </c>
      <c r="C27" s="10">
        <v>33</v>
      </c>
      <c r="D27" s="11">
        <f t="shared" si="0"/>
        <v>0.7993055555555556</v>
      </c>
      <c r="E27" s="11">
        <f t="shared" si="1"/>
        <v>0.82222222222222219</v>
      </c>
    </row>
    <row r="28" spans="1:7" x14ac:dyDescent="0.25">
      <c r="A28" s="10">
        <v>19</v>
      </c>
      <c r="B28" s="10">
        <v>32</v>
      </c>
      <c r="C28" s="10">
        <v>33</v>
      </c>
      <c r="D28" s="11">
        <f t="shared" si="0"/>
        <v>0.81388888888888888</v>
      </c>
      <c r="E28" s="11">
        <f t="shared" si="1"/>
        <v>0.83680555555555558</v>
      </c>
    </row>
    <row r="29" spans="1:7" x14ac:dyDescent="0.25">
      <c r="A29" s="10">
        <v>19</v>
      </c>
      <c r="B29" s="10">
        <v>41</v>
      </c>
      <c r="C29" s="10">
        <v>32</v>
      </c>
      <c r="D29" s="11">
        <f t="shared" si="0"/>
        <v>0.82013888888888886</v>
      </c>
      <c r="E29" s="11">
        <f t="shared" si="1"/>
        <v>0.84236111111111112</v>
      </c>
    </row>
    <row r="30" spans="1:7" x14ac:dyDescent="0.25">
      <c r="A30" s="10">
        <v>19</v>
      </c>
      <c r="B30" s="10">
        <v>54</v>
      </c>
      <c r="C30" s="10">
        <v>34</v>
      </c>
      <c r="D30" s="11">
        <f t="shared" si="0"/>
        <v>0.82916666666666672</v>
      </c>
      <c r="E30" s="11">
        <f t="shared" si="1"/>
        <v>0.85277777777777775</v>
      </c>
      <c r="G30" s="10" t="s">
        <v>44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9B9F-8ECC-4595-A2BA-ED7CDBCAFA1F}">
  <dimension ref="A1:B2"/>
  <sheetViews>
    <sheetView workbookViewId="0"/>
  </sheetViews>
  <sheetFormatPr defaultRowHeight="13.2" x14ac:dyDescent="0.25"/>
  <cols>
    <col min="1" max="1" width="16.109375" bestFit="1" customWidth="1"/>
    <col min="2" max="2" width="15.21875" bestFit="1" customWidth="1"/>
  </cols>
  <sheetData>
    <row r="1" spans="1:2" x14ac:dyDescent="0.25">
      <c r="A1" s="10" t="s">
        <v>36</v>
      </c>
      <c r="B1" s="10" t="s">
        <v>37</v>
      </c>
    </row>
    <row r="2" spans="1:2" x14ac:dyDescent="0.25">
      <c r="A2" s="12">
        <v>45753.5</v>
      </c>
      <c r="B2" s="10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LINEandSizkbot</vt:lpstr>
      <vt:lpstr>時刻表</vt:lpstr>
      <vt:lpstr>フォーム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Endou Takumi</cp:lastModifiedBy>
  <dcterms:created xsi:type="dcterms:W3CDTF">2025-04-06T12:44:42Z</dcterms:created>
  <dcterms:modified xsi:type="dcterms:W3CDTF">2025-04-06T12:44:42Z</dcterms:modified>
</cp:coreProperties>
</file>